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H:\2020 IRM\LRAM\"/>
    </mc:Choice>
  </mc:AlternateContent>
  <xr:revisionPtr revIDLastSave="0" documentId="13_ncr:1_{E13169B4-FCF6-4ADA-8FF4-C251648B0338}" xr6:coauthVersionLast="45" xr6:coauthVersionMax="45" xr10:uidLastSave="{00000000-0000-0000-0000-000000000000}"/>
  <bookViews>
    <workbookView xWindow="-120" yWindow="-120" windowWidth="29040" windowHeight="15840" tabRatio="855" activeTab="7"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_xlnm.Print_Titles" localSheetId="11">'6.  Carrying Charges'!$12:$14</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129" i="45" l="1"/>
  <c r="J130" i="45"/>
  <c r="D657" i="79" l="1"/>
  <c r="O692" i="79" l="1"/>
  <c r="O676" i="79"/>
  <c r="O673" i="79"/>
  <c r="O670" i="79"/>
  <c r="O663" i="79"/>
  <c r="O657" i="79"/>
  <c r="O654" i="79"/>
  <c r="D692" i="79"/>
  <c r="D673" i="79"/>
  <c r="D676" i="79"/>
  <c r="D663" i="79"/>
  <c r="D654" i="79"/>
  <c r="D670" i="79"/>
  <c r="K23" i="45"/>
  <c r="P499" i="79" l="1"/>
  <c r="O499" i="79"/>
  <c r="P487" i="79"/>
  <c r="O487" i="79"/>
  <c r="D487" i="79"/>
  <c r="P484" i="79"/>
  <c r="O484" i="79"/>
  <c r="O474" i="79"/>
  <c r="P474" i="79"/>
  <c r="P471" i="79"/>
  <c r="O471" i="79"/>
  <c r="P463" i="79"/>
  <c r="O463" i="79"/>
  <c r="P460" i="79"/>
  <c r="O460" i="79"/>
  <c r="P561" i="79"/>
  <c r="E463" i="79"/>
  <c r="D463" i="79"/>
  <c r="E471" i="79"/>
  <c r="D471" i="79"/>
  <c r="E460" i="79"/>
  <c r="D460" i="79"/>
  <c r="E499" i="79"/>
  <c r="D499" i="79"/>
  <c r="E487" i="79"/>
  <c r="E484" i="79"/>
  <c r="D484" i="79"/>
  <c r="P480" i="79"/>
  <c r="O480" i="79"/>
  <c r="E480" i="79"/>
  <c r="E474" i="79"/>
  <c r="D480" i="79"/>
  <c r="D474" i="79"/>
  <c r="E561" i="79" l="1"/>
  <c r="L35" i="45" l="1"/>
  <c r="K35" i="45"/>
  <c r="J35" i="45"/>
  <c r="J44" i="45" l="1"/>
  <c r="P27" i="85" l="1"/>
  <c r="P49" i="85" s="1"/>
  <c r="C28" i="85" s="1"/>
  <c r="K27" i="85"/>
  <c r="K49" i="85" s="1"/>
  <c r="C27" i="85" s="1"/>
  <c r="D28" i="85" l="1"/>
  <c r="F28" i="85" s="1"/>
  <c r="F39" i="85" s="1"/>
  <c r="I50" i="44" l="1"/>
  <c r="H50" i="44"/>
  <c r="G50" i="44"/>
  <c r="F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AL411" i="79"/>
  <c r="AK411" i="79"/>
  <c r="AJ411" i="79"/>
  <c r="AI411" i="79"/>
  <c r="AH411" i="79"/>
  <c r="AG411" i="79"/>
  <c r="AF411" i="79"/>
  <c r="AE411" i="79"/>
  <c r="AD411" i="79"/>
  <c r="AC411" i="79"/>
  <c r="AB411" i="79"/>
  <c r="AA411" i="79"/>
  <c r="Z411" i="79"/>
  <c r="AL408" i="79"/>
  <c r="AK408" i="79"/>
  <c r="AJ408" i="79"/>
  <c r="AI408" i="79"/>
  <c r="AH408" i="79"/>
  <c r="AG408" i="79"/>
  <c r="AF408" i="79"/>
  <c r="AE408" i="79"/>
  <c r="AD408" i="79"/>
  <c r="AC408" i="79"/>
  <c r="AB408" i="79"/>
  <c r="AA408" i="79"/>
  <c r="Z408" i="79"/>
  <c r="AL405" i="79"/>
  <c r="AK405" i="79"/>
  <c r="AJ405" i="79"/>
  <c r="AI405" i="79"/>
  <c r="AH405" i="79"/>
  <c r="AG405" i="79"/>
  <c r="AF405" i="79"/>
  <c r="AE405" i="79"/>
  <c r="AD405" i="79"/>
  <c r="AC405" i="79"/>
  <c r="AB405" i="79"/>
  <c r="AA405" i="79"/>
  <c r="Z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C130" i="45"/>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L129" i="45"/>
  <c r="AF516" i="46"/>
  <c r="J127" i="45"/>
  <c r="H130" i="45"/>
  <c r="C133" i="45"/>
  <c r="Y1113" i="79" s="1"/>
  <c r="N130" i="45"/>
  <c r="K125" i="45"/>
  <c r="K128" i="45"/>
  <c r="AJ516" i="46"/>
  <c r="AJ520" i="46" s="1"/>
  <c r="N127" i="45"/>
  <c r="K126" i="45"/>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G128" i="45"/>
  <c r="E128" i="45"/>
  <c r="AE198" i="79" s="1"/>
  <c r="AE202" i="79" s="1"/>
  <c r="D129" i="45"/>
  <c r="H128" i="45"/>
  <c r="F130" i="45"/>
  <c r="C132" i="45"/>
  <c r="M130" i="45"/>
  <c r="L125" i="45"/>
  <c r="L128" i="45"/>
  <c r="AI516" i="46"/>
  <c r="M127" i="45"/>
  <c r="K129" i="45"/>
  <c r="K130" i="45"/>
  <c r="AH516" i="46"/>
  <c r="L127" i="45"/>
  <c r="F129" i="45"/>
  <c r="H129" i="45"/>
  <c r="D130" i="45"/>
  <c r="I130" i="45"/>
  <c r="J126" i="45"/>
  <c r="AF387" i="46" s="1"/>
  <c r="L124" i="45"/>
  <c r="D128" i="45"/>
  <c r="Y198" i="79"/>
  <c r="AJ387" i="46"/>
  <c r="AJ389" i="46" s="1"/>
  <c r="Y128" i="46"/>
  <c r="AK516" i="46"/>
  <c r="AK520" i="46" s="1"/>
  <c r="AL516" i="46"/>
  <c r="AL520" i="46"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Y755" i="79" l="1"/>
  <c r="Y754" i="79"/>
  <c r="AL387" i="46"/>
  <c r="AL389" i="46" s="1"/>
  <c r="AK258" i="46"/>
  <c r="AK260" i="46" s="1"/>
  <c r="AJ258" i="46"/>
  <c r="AJ260" i="46" s="1"/>
  <c r="AI387" i="46"/>
  <c r="AI389" i="46" s="1"/>
  <c r="AL258" i="46"/>
  <c r="AL260" i="46" s="1"/>
  <c r="AI258" i="46"/>
  <c r="AI260" i="46" s="1"/>
  <c r="AH258" i="46"/>
  <c r="AH260" i="46" s="1"/>
  <c r="AK130" i="46"/>
  <c r="AK131" i="46" s="1"/>
  <c r="P54" i="43" s="1"/>
  <c r="AI130" i="46"/>
  <c r="AI131" i="46" s="1"/>
  <c r="N54" i="43" s="1"/>
  <c r="AH130" i="46"/>
  <c r="AH131" i="46" s="1"/>
  <c r="M54" i="43" s="1"/>
  <c r="AG130" i="46"/>
  <c r="AG131" i="46" s="1"/>
  <c r="L54" i="43" s="1"/>
  <c r="AG387" i="46"/>
  <c r="AG392" i="46" s="1"/>
  <c r="L61" i="43" s="1"/>
  <c r="AK564" i="79"/>
  <c r="AK567" i="79" s="1"/>
  <c r="AJ130" i="46"/>
  <c r="AJ131" i="46" s="1"/>
  <c r="O54" i="43" s="1"/>
  <c r="AL130" i="46"/>
  <c r="AL131" i="46" s="1"/>
  <c r="Q54" i="43" s="1"/>
  <c r="AG258" i="46"/>
  <c r="AG259" i="46"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G198" i="79"/>
  <c r="AG202" i="79" s="1"/>
  <c r="AE201" i="79"/>
  <c r="AF564" i="79"/>
  <c r="AF568" i="79" s="1"/>
  <c r="Y381" i="79"/>
  <c r="Y389" i="79" s="1"/>
  <c r="AF198" i="79"/>
  <c r="AF201" i="79" s="1"/>
  <c r="AH381" i="79"/>
  <c r="AH389" i="79" s="1"/>
  <c r="M70" i="43" s="1"/>
  <c r="AH519" i="46"/>
  <c r="AI518" i="46"/>
  <c r="AH517" i="46"/>
  <c r="AI519" i="46"/>
  <c r="AI522" i="46"/>
  <c r="N64" i="43" s="1"/>
  <c r="AH522" i="46"/>
  <c r="M64" i="43" s="1"/>
  <c r="Y1118" i="79"/>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3" i="79"/>
  <c r="Y748" i="79"/>
  <c r="Y752" i="79"/>
  <c r="Y750" i="79"/>
  <c r="Y749" i="79"/>
  <c r="Y751" i="79"/>
  <c r="AF260" i="46"/>
  <c r="AF259" i="46"/>
  <c r="AJ517" i="46"/>
  <c r="AJ519" i="46"/>
  <c r="AJ518" i="46"/>
  <c r="Y1121" i="79"/>
  <c r="Y1119" i="79"/>
  <c r="Y1114" i="79"/>
  <c r="Y1116" i="79"/>
  <c r="Y1122" i="79"/>
  <c r="AF389" i="46"/>
  <c r="AF390" i="46"/>
  <c r="AF388" i="46"/>
  <c r="AG519" i="46"/>
  <c r="AG517" i="46"/>
  <c r="AG518" i="46"/>
  <c r="AF262" i="46"/>
  <c r="K58" i="43" s="1"/>
  <c r="Y1125" i="79"/>
  <c r="AF517" i="46"/>
  <c r="AK387" i="46"/>
  <c r="AK389" i="46" s="1"/>
  <c r="AH387" i="46"/>
  <c r="AH392" i="46" s="1"/>
  <c r="M61" i="43" s="1"/>
  <c r="AA389" i="79"/>
  <c r="F70" i="43" s="1"/>
  <c r="AF522" i="46"/>
  <c r="K64" i="43" s="1"/>
  <c r="AF519" i="46"/>
  <c r="AI381" i="79"/>
  <c r="AI383" i="79" s="1"/>
  <c r="AG522" i="46"/>
  <c r="L64" i="43" s="1"/>
  <c r="Y757" i="79"/>
  <c r="AJ390" i="46"/>
  <c r="Y202" i="79"/>
  <c r="Y200" i="79"/>
  <c r="Y201" i="79"/>
  <c r="AJ388" i="46"/>
  <c r="Y205" i="79"/>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522" i="46"/>
  <c r="Q64" i="43" s="1"/>
  <c r="AK517" i="46"/>
  <c r="AK522" i="46"/>
  <c r="P64" i="43" s="1"/>
  <c r="AL517"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J392" i="46"/>
  <c r="O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K259" i="46" l="1"/>
  <c r="AK262" i="46"/>
  <c r="P58" i="43" s="1"/>
  <c r="AI259" i="46"/>
  <c r="AI261" i="46" s="1"/>
  <c r="N57" i="43" s="1"/>
  <c r="AK571" i="79"/>
  <c r="AL390" i="46"/>
  <c r="AJ132" i="46"/>
  <c r="O55" i="43" s="1"/>
  <c r="AL392" i="46"/>
  <c r="Q61" i="43" s="1"/>
  <c r="AK566" i="79"/>
  <c r="AL388" i="46"/>
  <c r="AL262" i="46"/>
  <c r="Q58" i="43" s="1"/>
  <c r="AI262" i="46"/>
  <c r="N58" i="43" s="1"/>
  <c r="Y573" i="79"/>
  <c r="D73" i="43" s="1"/>
  <c r="Y571" i="79"/>
  <c r="AH259" i="46"/>
  <c r="AH262" i="46"/>
  <c r="M58" i="43" s="1"/>
  <c r="AJ259" i="46"/>
  <c r="AJ261" i="46" s="1"/>
  <c r="O57" i="43" s="1"/>
  <c r="T39" i="47" s="1"/>
  <c r="AL132" i="46"/>
  <c r="Q55" i="43" s="1"/>
  <c r="V25" i="47" s="1"/>
  <c r="AJ262" i="46"/>
  <c r="O58" i="43" s="1"/>
  <c r="AG132" i="46"/>
  <c r="L55" i="43" s="1"/>
  <c r="Q25" i="47" s="1"/>
  <c r="AK132" i="46"/>
  <c r="P55" i="43" s="1"/>
  <c r="U20" i="47" s="1"/>
  <c r="AI388" i="46"/>
  <c r="AI392" i="46"/>
  <c r="N61" i="43" s="1"/>
  <c r="AG390" i="46"/>
  <c r="AG389" i="46"/>
  <c r="AG262" i="46"/>
  <c r="L58" i="43" s="1"/>
  <c r="AI390" i="46"/>
  <c r="AG260" i="46"/>
  <c r="AG261" i="46" s="1"/>
  <c r="L57" i="43" s="1"/>
  <c r="AK569" i="79"/>
  <c r="AK568" i="79"/>
  <c r="AI132" i="46"/>
  <c r="N55" i="43" s="1"/>
  <c r="S19" i="47" s="1"/>
  <c r="AK570" i="79"/>
  <c r="AL259" i="46"/>
  <c r="AL261" i="46" s="1"/>
  <c r="Q57" i="43" s="1"/>
  <c r="AK573" i="79"/>
  <c r="P73" i="43" s="1"/>
  <c r="AK565" i="79"/>
  <c r="AH132" i="46"/>
  <c r="M55" i="43" s="1"/>
  <c r="R20" i="47" s="1"/>
  <c r="Y756" i="79"/>
  <c r="D75" i="43" s="1"/>
  <c r="T18" i="47"/>
  <c r="P20" i="47"/>
  <c r="Q15" i="47"/>
  <c r="U17" i="47"/>
  <c r="AB570" i="79"/>
  <c r="AB569" i="79"/>
  <c r="AB201" i="79"/>
  <c r="AB202" i="79"/>
  <c r="AA199" i="79"/>
  <c r="AA202" i="79"/>
  <c r="AA203" i="79"/>
  <c r="AD569" i="79"/>
  <c r="AD573" i="79"/>
  <c r="I73" i="43" s="1"/>
  <c r="Z202" i="79"/>
  <c r="Z203" i="79"/>
  <c r="AJ570" i="79"/>
  <c r="AJ573" i="79"/>
  <c r="O73" i="43" s="1"/>
  <c r="AM522" i="46"/>
  <c r="F104" i="43" s="1"/>
  <c r="Y567" i="79"/>
  <c r="Y570" i="79"/>
  <c r="Z568" i="79"/>
  <c r="Z570" i="79"/>
  <c r="Y521" i="46"/>
  <c r="V21" i="47"/>
  <c r="Z1125" i="79"/>
  <c r="E82" i="43" s="1"/>
  <c r="D70" i="43"/>
  <c r="AM131" i="46"/>
  <c r="C93" i="43" s="1"/>
  <c r="AM518" i="46"/>
  <c r="D76" i="43"/>
  <c r="AM520" i="46"/>
  <c r="AM519" i="46"/>
  <c r="D67" i="43"/>
  <c r="AM517" i="46"/>
  <c r="AD568" i="79"/>
  <c r="AH569" i="79"/>
  <c r="AL569" i="79"/>
  <c r="AD565" i="79"/>
  <c r="AI569" i="79"/>
  <c r="AE389" i="79"/>
  <c r="J70" i="43" s="1"/>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AC566" i="79"/>
  <c r="AD205" i="79"/>
  <c r="I67" i="43" s="1"/>
  <c r="AD203" i="79"/>
  <c r="AG203" i="79"/>
  <c r="Y937" i="79"/>
  <c r="AI521" i="46"/>
  <c r="N63" i="43" s="1"/>
  <c r="AG201" i="79"/>
  <c r="AH521" i="46"/>
  <c r="M63" i="43" s="1"/>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D82" i="43"/>
  <c r="Y1124" i="79"/>
  <c r="D81" i="43" s="1"/>
  <c r="P17" i="47"/>
  <c r="P18" i="47"/>
  <c r="AJ202" i="79"/>
  <c r="AI200" i="79"/>
  <c r="P21" i="47"/>
  <c r="P24" i="47"/>
  <c r="Q22" i="47"/>
  <c r="AL200" i="79"/>
  <c r="AI202" i="79"/>
  <c r="AH389" i="46"/>
  <c r="AH390" i="46"/>
  <c r="AH388" i="46"/>
  <c r="P19" i="47"/>
  <c r="AJ200" i="79"/>
  <c r="P22" i="47"/>
  <c r="AI203" i="79"/>
  <c r="P16" i="47"/>
  <c r="P25" i="47"/>
  <c r="P23" i="47"/>
  <c r="AL199" i="79"/>
  <c r="AJ199" i="79"/>
  <c r="AJ201" i="79"/>
  <c r="AI201" i="79"/>
  <c r="P26" i="47"/>
  <c r="Q20" i="47"/>
  <c r="AJ205" i="79"/>
  <c r="O67" i="43" s="1"/>
  <c r="AH203" i="79"/>
  <c r="AH201" i="79"/>
  <c r="AH199" i="79"/>
  <c r="AH200" i="79"/>
  <c r="AH202" i="79"/>
  <c r="R64" i="43"/>
  <c r="T24" i="47"/>
  <c r="T17" i="47"/>
  <c r="T19" i="47"/>
  <c r="T16" i="47"/>
  <c r="T22" i="47"/>
  <c r="T21" i="47"/>
  <c r="T15" i="47"/>
  <c r="AJ391" i="46"/>
  <c r="O60" i="43" s="1"/>
  <c r="T26" i="47"/>
  <c r="T20" i="47"/>
  <c r="T23" i="47"/>
  <c r="T25" i="47"/>
  <c r="Y204" i="79"/>
  <c r="F94" i="43"/>
  <c r="Y261" i="46"/>
  <c r="D57" i="43" s="1"/>
  <c r="F93" i="43"/>
  <c r="D58" i="43"/>
  <c r="S40" i="47"/>
  <c r="S37" i="47"/>
  <c r="AK521" i="46"/>
  <c r="P63" i="43" s="1"/>
  <c r="AK261" i="46"/>
  <c r="P57" i="43" s="1"/>
  <c r="AL391" i="46"/>
  <c r="Q60"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Y572" i="79" l="1"/>
  <c r="U19" i="47"/>
  <c r="Q18" i="47"/>
  <c r="Q16" i="47"/>
  <c r="Q19" i="47"/>
  <c r="V18" i="47"/>
  <c r="U16" i="47"/>
  <c r="E94" i="43"/>
  <c r="V22" i="47"/>
  <c r="V23" i="47"/>
  <c r="V39" i="47"/>
  <c r="V17" i="47"/>
  <c r="V20" i="47"/>
  <c r="V26" i="47"/>
  <c r="AI391" i="46"/>
  <c r="N60" i="43" s="1"/>
  <c r="S60" i="47" s="1"/>
  <c r="T38" i="47"/>
  <c r="U18" i="47"/>
  <c r="U23" i="47"/>
  <c r="U25" i="47"/>
  <c r="U22" i="47"/>
  <c r="Q23" i="47"/>
  <c r="Q26" i="47"/>
  <c r="Q24" i="47"/>
  <c r="AM262" i="46"/>
  <c r="D104" i="43" s="1"/>
  <c r="AM259" i="46"/>
  <c r="T40" i="47"/>
  <c r="U21" i="47"/>
  <c r="U24" i="47"/>
  <c r="R58" i="43"/>
  <c r="T30" i="47"/>
  <c r="T35" i="47"/>
  <c r="T36" i="47"/>
  <c r="T31" i="47"/>
  <c r="T33" i="47"/>
  <c r="T41" i="47"/>
  <c r="T32" i="47"/>
  <c r="T37" i="47"/>
  <c r="V19" i="47"/>
  <c r="V15" i="47"/>
  <c r="V16" i="47"/>
  <c r="S15" i="47"/>
  <c r="T34" i="47"/>
  <c r="S34" i="47"/>
  <c r="U26" i="47"/>
  <c r="U15" i="47"/>
  <c r="D93" i="43"/>
  <c r="V24" i="47"/>
  <c r="S17" i="47"/>
  <c r="Q40" i="47"/>
  <c r="AG391" i="46"/>
  <c r="L60" i="43" s="1"/>
  <c r="Q60" i="47" s="1"/>
  <c r="Q34" i="47"/>
  <c r="AM260" i="46"/>
  <c r="S56" i="47"/>
  <c r="Q39" i="47"/>
  <c r="Q30" i="47"/>
  <c r="Q36" i="47"/>
  <c r="Q32" i="47"/>
  <c r="Q37" i="47"/>
  <c r="Q41" i="47"/>
  <c r="D94" i="43"/>
  <c r="R23" i="47"/>
  <c r="AM132" i="46"/>
  <c r="C104" i="43" s="1"/>
  <c r="Q38" i="47"/>
  <c r="Q31" i="47"/>
  <c r="Q33" i="47"/>
  <c r="Q35" i="47"/>
  <c r="S32" i="47"/>
  <c r="R17" i="47"/>
  <c r="S33" i="47"/>
  <c r="S36" i="47"/>
  <c r="S39" i="47"/>
  <c r="S22" i="47"/>
  <c r="S18" i="47"/>
  <c r="S26" i="47"/>
  <c r="S35" i="47"/>
  <c r="S31" i="47"/>
  <c r="S41" i="47"/>
  <c r="S16" i="47"/>
  <c r="S21" i="47"/>
  <c r="S24" i="47"/>
  <c r="S20" i="47"/>
  <c r="S23" i="47"/>
  <c r="S38" i="47"/>
  <c r="S30" i="47"/>
  <c r="S25" i="47"/>
  <c r="AK572" i="79"/>
  <c r="P72" i="43" s="1"/>
  <c r="R30" i="47"/>
  <c r="R25" i="47"/>
  <c r="R16" i="47"/>
  <c r="R18" i="47"/>
  <c r="R26" i="47"/>
  <c r="R24" i="47"/>
  <c r="R21" i="47"/>
  <c r="R15" i="47"/>
  <c r="R19" i="47"/>
  <c r="R22" i="47"/>
  <c r="AM382" i="79"/>
  <c r="AM384" i="79"/>
  <c r="R54" i="43"/>
  <c r="AM383" i="79"/>
  <c r="Z756" i="79"/>
  <c r="E75" i="43" s="1"/>
  <c r="D72" i="43"/>
  <c r="AM205" i="79"/>
  <c r="G104" i="43" s="1"/>
  <c r="AD572" i="79"/>
  <c r="I72" i="43" s="1"/>
  <c r="AJ572" i="79"/>
  <c r="O72" i="43" s="1"/>
  <c r="AM521" i="46"/>
  <c r="AM523" i="46" s="1"/>
  <c r="U31" i="47"/>
  <c r="R55" i="43"/>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J104" i="43" s="1"/>
  <c r="C103" i="43"/>
  <c r="AB204" i="79"/>
  <c r="G66" i="43" s="1"/>
  <c r="L81" i="47" s="1"/>
  <c r="AL572" i="79"/>
  <c r="Q72" i="43" s="1"/>
  <c r="E95" i="43"/>
  <c r="Z388" i="79"/>
  <c r="E69" i="43" s="1"/>
  <c r="AA204" i="79"/>
  <c r="F66" i="43" s="1"/>
  <c r="AG572" i="79"/>
  <c r="L72" i="43" s="1"/>
  <c r="AB388" i="79"/>
  <c r="G69" i="43" s="1"/>
  <c r="AA572" i="79"/>
  <c r="F72" i="43"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P62" i="47"/>
  <c r="P66" i="47"/>
  <c r="P69" i="47"/>
  <c r="P67" i="47"/>
  <c r="P61" i="47"/>
  <c r="R31" i="47"/>
  <c r="P71" i="47"/>
  <c r="P70" i="47"/>
  <c r="R34" i="47"/>
  <c r="P68" i="47"/>
  <c r="P64" i="47"/>
  <c r="R38" i="47"/>
  <c r="T47" i="47"/>
  <c r="R37" i="47"/>
  <c r="P60" i="47"/>
  <c r="P63" i="47"/>
  <c r="R39" i="47"/>
  <c r="P65" i="47"/>
  <c r="AJ204" i="79"/>
  <c r="O66" i="43" s="1"/>
  <c r="T75" i="47" s="1"/>
  <c r="P27" i="47"/>
  <c r="P29" i="47" s="1"/>
  <c r="Q50" i="47"/>
  <c r="R40" i="47"/>
  <c r="R41" i="47"/>
  <c r="R33" i="47"/>
  <c r="AL204" i="79"/>
  <c r="Q66" i="43" s="1"/>
  <c r="R35" i="47"/>
  <c r="R32" i="47"/>
  <c r="R36" i="47"/>
  <c r="E93" i="43"/>
  <c r="G94" i="43"/>
  <c r="Q54" i="47"/>
  <c r="G95" i="43"/>
  <c r="R67" i="43"/>
  <c r="S48" i="47"/>
  <c r="G96" i="43"/>
  <c r="AH204" i="79"/>
  <c r="M66" i="43" s="1"/>
  <c r="G93" i="43"/>
  <c r="S49" i="47"/>
  <c r="S55" i="47"/>
  <c r="S50" i="47"/>
  <c r="S63" i="47"/>
  <c r="T71" i="47"/>
  <c r="T61" i="47"/>
  <c r="T66" i="47"/>
  <c r="S68" i="47"/>
  <c r="S67" i="47"/>
  <c r="S66" i="47"/>
  <c r="S69" i="47"/>
  <c r="S70" i="47"/>
  <c r="S64" i="47"/>
  <c r="S52" i="47"/>
  <c r="S62" i="47"/>
  <c r="S61" i="47"/>
  <c r="S51" i="47"/>
  <c r="S47" i="47"/>
  <c r="S53" i="47"/>
  <c r="T60" i="47"/>
  <c r="T54" i="47"/>
  <c r="T52" i="47"/>
  <c r="T56" i="47"/>
  <c r="T48" i="47"/>
  <c r="T27" i="47"/>
  <c r="T29" i="47" s="1"/>
  <c r="T53" i="47"/>
  <c r="T45" i="47"/>
  <c r="T62" i="47"/>
  <c r="T69" i="47"/>
  <c r="T70" i="47"/>
  <c r="T64" i="47"/>
  <c r="T55" i="47"/>
  <c r="T68" i="47"/>
  <c r="T46" i="47"/>
  <c r="T51" i="47"/>
  <c r="T65" i="47"/>
  <c r="T67" i="47"/>
  <c r="T49" i="47"/>
  <c r="T50" i="47"/>
  <c r="F96" i="43"/>
  <c r="F95" i="43"/>
  <c r="D63" i="43"/>
  <c r="R63" i="43"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I106" i="47" l="1"/>
  <c r="Q53" i="47"/>
  <c r="S54" i="47"/>
  <c r="S65" i="47"/>
  <c r="S45" i="47"/>
  <c r="S46" i="47"/>
  <c r="S71" i="47"/>
  <c r="Q49" i="47"/>
  <c r="Q51" i="47"/>
  <c r="Q63" i="47"/>
  <c r="Q65" i="47"/>
  <c r="Q61" i="47"/>
  <c r="AM261" i="46"/>
  <c r="AM263" i="46" s="1"/>
  <c r="Q68" i="47"/>
  <c r="Q69" i="47"/>
  <c r="Q64" i="47"/>
  <c r="Q52" i="47"/>
  <c r="Q27" i="47"/>
  <c r="Q29" i="47" s="1"/>
  <c r="Q42" i="47" s="1"/>
  <c r="Q44" i="47" s="1"/>
  <c r="D103" i="43"/>
  <c r="V27" i="47"/>
  <c r="V29" i="47" s="1"/>
  <c r="V42" i="47" s="1"/>
  <c r="V44" i="47" s="1"/>
  <c r="V57" i="47" s="1"/>
  <c r="V59" i="47" s="1"/>
  <c r="V72" i="47" s="1"/>
  <c r="V74" i="47" s="1"/>
  <c r="Q56" i="47"/>
  <c r="Q70" i="47"/>
  <c r="Q62" i="47"/>
  <c r="Q47" i="47"/>
  <c r="Q71" i="47"/>
  <c r="Q67" i="47"/>
  <c r="U83" i="47"/>
  <c r="U27" i="47"/>
  <c r="U29" i="47" s="1"/>
  <c r="U42" i="47" s="1"/>
  <c r="U44" i="47" s="1"/>
  <c r="Q46" i="47"/>
  <c r="Q55" i="47"/>
  <c r="Q66" i="47"/>
  <c r="Q48" i="47"/>
  <c r="Q45" i="47"/>
  <c r="T42" i="47"/>
  <c r="T44" i="47" s="1"/>
  <c r="T57" i="47" s="1"/>
  <c r="T59" i="47" s="1"/>
  <c r="T72" i="47" s="1"/>
  <c r="T74" i="47" s="1"/>
  <c r="S27" i="47"/>
  <c r="S29" i="47" s="1"/>
  <c r="S42" i="47" s="1"/>
  <c r="S44" i="47" s="1"/>
  <c r="AM133" i="46"/>
  <c r="R27" i="47"/>
  <c r="R29" i="47" s="1"/>
  <c r="R42" i="47" s="1"/>
  <c r="R44" i="47" s="1"/>
  <c r="E31" i="43"/>
  <c r="E29" i="43"/>
  <c r="E42" i="43"/>
  <c r="H20" i="43"/>
  <c r="AM204" i="79"/>
  <c r="AM206" i="79" s="1"/>
  <c r="E30" i="43"/>
  <c r="E32"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S57" i="47" l="1"/>
  <c r="S59" i="47" s="1"/>
  <c r="S72" i="47" s="1"/>
  <c r="S74" i="47" s="1"/>
  <c r="Q57" i="47"/>
  <c r="Q59" i="47" s="1"/>
  <c r="Q72" i="47" s="1"/>
  <c r="Q74" i="47" s="1"/>
  <c r="Q87" i="47" s="1"/>
  <c r="Q89" i="47" s="1"/>
  <c r="Q102" i="47" s="1"/>
  <c r="H19" i="43"/>
  <c r="E43" i="43"/>
  <c r="W161" i="47"/>
  <c r="U57" i="47"/>
  <c r="U59" i="47" s="1"/>
  <c r="U72" i="47" s="1"/>
  <c r="U74" i="47" s="1"/>
  <c r="U87" i="47" s="1"/>
  <c r="U89" i="47" s="1"/>
  <c r="U102" i="47" s="1"/>
  <c r="M103" i="43"/>
  <c r="W27" i="47"/>
  <c r="C105" i="43"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F29" i="43" l="1"/>
  <c r="D85"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<sst xmlns="http://schemas.openxmlformats.org/spreadsheetml/2006/main" count="3108" uniqueCount="764">
  <si>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</si>
  <si>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</si>
  <si>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</si>
  <si>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</si>
  <si>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</si>
  <si>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</si>
  <si>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</si>
  <si>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</si>
  <si>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</si>
  <si>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</si>
  <si>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</si>
  <si>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</si>
  <si>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</si>
  <si>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</si>
  <si>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</si>
  <si>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</si>
  <si>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</si>
  <si>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</si>
  <si>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</si>
  <si>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</si>
  <si>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</si>
  <si>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</si>
  <si>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</si>
  <si>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</si>
  <si>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</si>
  <si>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</si>
  <si>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</si>
  <si>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</si>
  <si>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</si>
  <si>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</si>
  <si>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</si>
  <si>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</si>
  <si>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</si>
  <si>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</si>
  <si>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</si>
  <si>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</si>
  <si>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</si>
  <si>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</si>
  <si>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</si>
  <si>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</si>
  <si>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</si>
  <si>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</si>
  <si>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</si>
  <si>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</si>
  <si>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</si>
  <si>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</si>
  <si>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</si>
  <si>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</si>
  <si>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</si>
  <si>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</si>
  <si>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</si>
  <si>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</si>
  <si>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</si>
  <si>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</si>
  <si>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</si>
  <si>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</si>
  <si>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</si>
  <si>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</si>
  <si>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</si>
  <si>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</si>
  <si>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</si>
  <si>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</si>
  <si>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</si>
  <si>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</si>
  <si>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</si>
  <si>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</si>
  <si>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</si>
  <si>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</si>
  <si>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</si>
  <si>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</si>
  <si>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</si>
  <si>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</si>
  <si>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</si>
  <si>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</si>
  <si>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</si>
  <si>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</si>
  <si>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</si>
  <si>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</si>
  <si>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</si>
  <si>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</si>
  <si>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</si>
  <si>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</si>
  <si>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</si>
  <si>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</si>
  <si>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</si>
  <si>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</si>
  <si>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</si>
  <si>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</si>
  <si>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</si>
  <si>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</si>
  <si>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</si>
  <si>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</si>
  <si>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</si>
  <si>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</si>
  <si>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</si>
  <si>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</si>
  <si>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</si>
  <si>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</si>
  <si>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</si>
  <si>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</si>
  <si>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</si>
  <si>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</si>
  <si>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</si>
  <si>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</si>
  <si>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</si>
  <si>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</si>
  <si>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</si>
  <si>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</si>
  <si>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</si>
  <si>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</si>
  <si>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</si>
  <si>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</si>
  <si>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</si>
  <si>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</si>
  <si>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</si>
  <si>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</si>
  <si>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</si>
  <si>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</si>
  <si>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</si>
  <si>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</si>
  <si>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</si>
  <si>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</si>
  <si>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</si>
  <si>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</si>
  <si>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</si>
  <si>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</si>
  <si>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</si>
  <si>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</si>
  <si>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</si>
  <si>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</si>
  <si>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</si>
  <si>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</si>
  <si>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</si>
  <si>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</si>
  <si>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</si>
  <si>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</si>
  <si>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</si>
  <si>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</si>
  <si>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</si>
  <si>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</si>
  <si>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</si>
  <si>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</si>
  <si>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</si>
  <si>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</si>
  <si>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</si>
  <si>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</si>
  <si>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</si>
  <si>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</si>
  <si>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</si>
  <si>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</si>
  <si>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</si>
  <si>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</si>
  <si>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</si>
  <si>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</si>
  <si>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</si>
  <si>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</si>
  <si>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</si>
  <si>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</si>
  <si>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</si>
  <si>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</si>
  <si>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</si>
  <si>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</si>
  <si>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</si>
  <si>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</si>
  <si>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</si>
  <si>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</si>
  <si>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</si>
  <si>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</si>
  <si>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</si>
  <si>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</si>
  <si>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</si>
  <si>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</si>
  <si>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</si>
  <si>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</si>
  <si>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</si>
  <si>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</si>
  <si>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</si>
  <si>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</si>
  <si>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</si>
  <si>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</si>
  <si>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</si>
  <si>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</si>
  <si>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</si>
  <si>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</si>
  <si>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</si>
  <si>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</si>
  <si>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</si>
  <si>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</si>
  <si>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</si>
  <si>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</si>
  <si>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</si>
  <si>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</si>
  <si>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</si>
  <si>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</si>
  <si>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</si>
  <si>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</si>
  <si>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</si>
  <si>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</si>
  <si>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</si>
  <si>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</si>
  <si>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</si>
  <si>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</si>
  <si>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</si>
  <si>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</si>
  <si>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</si>
  <si>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</si>
  <si>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</si>
  <si>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</si>
  <si>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</si>
  <si>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</si>
  <si>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</si>
  <si>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</si>
  <si>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</si>
  <si>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</si>
  <si>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</si>
  <si>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</si>
  <si>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</si>
  <si>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</si>
  <si>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</si>
  <si>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</si>
  <si>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</si>
  <si>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</si>
  <si>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</si>
  <si>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</si>
  <si>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</si>
  <si>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</si>
  <si>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</si>
  <si>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</si>
  <si>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</si>
  <si>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</si>
  <si>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</si>
  <si>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</si>
  <si>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</si>
  <si>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</si>
  <si>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</si>
  <si>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</si>
  <si>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</si>
  <si>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</si>
  <si>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</si>
  <si>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</si>
  <si>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</si>
  <si>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</si>
  <si>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</si>
  <si>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</si>
  <si>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</si>
  <si>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</si>
  <si>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</si>
  <si>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</si>
  <si>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</si>
  <si>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</si>
  <si>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</si>
  <si>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</si>
  <si>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</si>
  <si>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</si>
  <si>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</si>
  <si>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</si>
  <si>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</si>
  <si>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</si>
  <si>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</si>
  <si>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</si>
  <si>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</si>
  <si>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</si>
  <si>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</si>
  <si>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</si>
  <si>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</si>
  <si>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</si>
  <si>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</si>
  <si>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</si>
  <si>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</si>
  <si>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</si>
  <si>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</si>
  <si>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</si>
  <si>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</si>
  <si>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</si>
  <si>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</si>
  <si>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</si>
  <si>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</si>
  <si>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</si>
  <si>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</si>
  <si>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</si>
  <si>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</si>
  <si>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</si>
  <si>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</si>
  <si>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</si>
  <si>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</si>
  <si>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</si>
  <si>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</si>
  <si>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</si>
  <si>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</si>
  <si>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</si>
  <si>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</si>
  <si>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</si>
  <si>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</si>
  <si>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</si>
  <si>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</si>
  <si>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</si>
  <si>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</si>
  <si>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</si>
  <si>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</si>
  <si>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</si>
  <si>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</si>
  <si>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</si>
  <si>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</si>
  <si>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</si>
  <si>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</si>
  <si>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</si>
  <si>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</si>
  <si>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</si>
  <si>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</si>
  <si>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</si>
  <si>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</si>
  <si>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</si>
  <si>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</si>
  <si>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</si>
  <si>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</si>
  <si>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</si>
  <si>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</si>
  <si>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</si>
  <si>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</si>
  <si>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</si>
  <si>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</si>
  <si>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</si>
  <si>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</si>
  <si>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</si>
  <si>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</si>
  <si>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</si>
  <si>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</si>
  <si>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</si>
  <si>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</si>
  <si>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</si>
  <si>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</si>
  <si>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</si>
  <si>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</si>
  <si>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</si>
  <si>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</si>
  <si>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</si>
  <si>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</si>
  <si>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</si>
  <si>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</si>
  <si>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</si>
  <si>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</si>
  <si>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</si>
  <si>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</si>
  <si>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</si>
  <si>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</si>
  <si>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</si>
  <si>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</si>
  <si>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</si>
  <si>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</si>
  <si>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</si>
  <si>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</si>
  <si>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</si>
  <si>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</si>
  <si>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</si>
  <si>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</si>
  <si>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</si>
  <si>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</si>
  <si>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</si>
  <si>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</si>
  <si>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</si>
  <si>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</si>
  <si>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</si>
  <si>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</si>
  <si>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</si>
  <si>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</si>
  <si>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</si>
  <si>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</si>
  <si>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</si>
  <si>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</si>
  <si>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</si>
  <si>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</si>
  <si>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</si>
  <si>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</si>
  <si>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</si>
  <si>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</si>
  <si>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</si>
  <si>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</si>
  <si>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</si>
  <si>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</si>
  <si>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</si>
  <si>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</si>
  <si>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</si>
  <si>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</si>
  <si>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</si>
  <si>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</si>
  <si>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</si>
  <si>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</si>
  <si>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</si>
  <si>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</si>
  <si>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</si>
  <si>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</si>
  <si>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</si>
  <si>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</si>
  <si>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</si>
  <si>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</si>
  <si>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</si>
  <si>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</si>
  <si>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</si>
  <si>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</si>
  <si>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</si>
  <si>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</si>
  <si>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</si>
  <si>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</si>
  <si>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</si>
  <si>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</si>
  <si>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</si>
  <si>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</si>
  <si>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</si>
  <si>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</si>
  <si>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</si>
  <si>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</si>
  <si>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</si>
  <si>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</si>
  <si>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</si>
  <si>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</si>
  <si>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</si>
  <si>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</si>
  <si>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</si>
  <si>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</si>
  <si>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</si>
  <si>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</si>
  <si>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</si>
  <si>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</si>
  <si>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</si>
  <si>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</si>
  <si>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</si>
  <si>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</si>
  <si>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</si>
  <si>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</si>
  <si>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</si>
  <si>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</si>
  <si>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</si>
  <si>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</si>
  <si>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</si>
  <si>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</si>
  <si>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</si>
  <si>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</si>
  <si>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</si>
  <si>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</si>
  <si>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</si>
  <si>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</si>
  <si>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</si>
  <si>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</si>
  <si>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</si>
  <si>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</si>
  <si>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</si>
  <si>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</si>
  <si>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</si>
  <si>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</si>
  <si>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</si>
  <si>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</si>
  <si>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</si>
  <si>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</si>
  <si>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</si>
  <si>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</si>
  <si>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</si>
  <si>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</si>
  <si>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</si>
  <si>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</si>
  <si>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</si>
  <si>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</si>
  <si>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</si>
  <si>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</si>
  <si>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</si>
  <si>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</si>
  <si>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</si>
  <si>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</si>
  <si>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</si>
  <si>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</si>
  <si>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</si>
  <si>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</si>
  <si>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</si>
  <si>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</si>
  <si>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</si>
  <si>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</si>
  <si>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</si>
  <si>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</si>
  <si>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</si>
  <si>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</si>
  <si>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</si>
  <si>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</si>
  <si>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</si>
  <si>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</si>
  <si>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</si>
  <si>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</si>
  <si>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</si>
  <si>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</si>
  <si>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</si>
  <si>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</si>
  <si>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</si>
  <si>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</si>
  <si>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</si>
  <si>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</si>
  <si>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</si>
  <si>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</si>
  <si>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</si>
  <si>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</si>
  <si>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</si>
  <si>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</si>
  <si>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</si>
  <si>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</si>
  <si>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</si>
  <si>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</si>
  <si>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</si>
  <si>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</si>
  <si>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</si>
  <si>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</si>
  <si>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</si>
  <si>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</si>
  <si>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</si>
  <si>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</si>
  <si>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</si>
  <si>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</si>
  <si>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</si>
  <si>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</si>
  <si>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</si>
  <si>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</si>
  <si>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</si>
  <si>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</si>
  <si>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</si>
  <si>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</si>
  <si>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</si>
  <si>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</si>
  <si>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</si>
  <si>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</si>
  <si>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</si>
  <si>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</si>
  <si>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</si>
  <si>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</si>
  <si>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</si>
  <si>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</si>
  <si>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</si>
  <si>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</si>
  <si>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</si>
  <si>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</si>
  <si>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</si>
  <si>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</si>
  <si>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</si>
  <si>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</si>
  <si>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</si>
  <si>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</si>
  <si>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</si>
  <si>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</si>
  <si>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</si>
  <si>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</si>
  <si>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</si>
  <si>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</si>
  <si>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</si>
  <si>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</si>
  <si>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</si>
  <si>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</si>
  <si>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</si>
  <si>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</si>
  <si>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</si>
  <si>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</si>
  <si>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</si>
  <si>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</si>
  <si>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</si>
  <si>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</si>
  <si>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</si>
  <si>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</si>
  <si>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</si>
  <si>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</si>
  <si>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</si>
  <si>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</si>
  <si>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</si>
  <si>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</si>
  <si>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</si>
  <si>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</si>
  <si>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</si>
  <si>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</si>
  <si>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</si>
  <si>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</si>
  <si>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</si>
  <si>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</si>
  <si>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</si>
  <si>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</si>
  <si>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</si>
  <si>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</si>
  <si>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</si>
  <si>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</si>
  <si>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</si>
  <si>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</si>
  <si>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</si>
  <si>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</si>
  <si>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</si>
  <si>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</si>
  <si>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</si>
  <si>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</si>
  <si>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</si>
  <si>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</si>
  <si>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</si>
  <si>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</si>
  <si>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</si>
  <si>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</si>
  <si>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</si>
  <si>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</si>
  <si>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</si>
  <si>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</si>
  <si>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</si>
  <si>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</si>
  <si>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</si>
  <si>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</si>
  <si>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</si>
  <si>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</si>
  <si>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</si>
  <si>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</si>
  <si>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</si>
  <si>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</si>
  <si>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</si>
  <si>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</si>
  <si>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</si>
  <si>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</si>
  <si>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</si>
  <si>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</si>
  <si>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</si>
  <si>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</si>
  <si>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</si>
  <si>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</si>
  <si>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</si>
  <si>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</si>
  <si>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</si>
  <si>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</si>
  <si>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</si>
  <si>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</si>
  <si>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</si>
  <si>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</si>
  <si>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</si>
  <si>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</si>
  <si>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</si>
  <si>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</si>
  <si>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</si>
  <si>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</si>
  <si>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</si>
  <si>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</si>
  <si>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</si>
  <si>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</si>
  <si>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</si>
  <si>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</si>
  <si>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</si>
  <si>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</si>
  <si>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</si>
  <si>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</si>
  <si>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</si>
  <si>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</si>
  <si>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</si>
  <si>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</si>
  <si>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</si>
  <si>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</si>
  <si>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</si>
  <si>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</si>
  <si>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</si>
  <si>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</si>
  <si>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</si>
  <si>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</si>
  <si>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</si>
  <si>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</si>
  <si>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</si>
  <si>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</si>
  <si>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</si>
  <si>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</si>
  <si>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</si>
  <si>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</si>
  <si>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</si>
  <si>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</si>
  <si>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</si>
  <si>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</si>
  <si>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</si>
  <si>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</si>
  <si>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</si>
  <si>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</si>
  <si>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</si>
  <si>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</si>
  <si>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</si>
  <si>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</si>
  <si>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</si>
  <si>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</si>
  <si>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</si>
  <si>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</si>
  <si>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</si>
  <si>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</si>
  <si>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</si>
  <si>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</si>
  <si>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</si>
  <si>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</si>
  <si>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</si>
  <si>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</si>
  <si>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</si>
  <si>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</si>
  <si>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</si>
  <si>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</si>
  <si>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</si>
  <si>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</si>
  <si>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</si>
  <si>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</si>
  <si>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</si>
  <si>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</si>
  <si>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</si>
  <si>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</si>
  <si>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</si>
  <si>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</si>
  <si>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</si>
  <si>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</si>
  <si>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</si>
  <si>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</si>
  <si>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</si>
  <si>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</si>
  <si>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</si>
  <si>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</si>
  <si>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</si>
  <si>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</si>
  <si>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</si>
  <si>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</si>
  <si>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</si>
  <si>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</si>
  <si>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</si>
  <si>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</si>
  <si>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</si>
  <si>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</si>
  <si>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</si>
  <si>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</si>
  <si>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</si>
  <si>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</si>
  <si>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</si>
  <si>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</si>
  <si>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</si>
  <si>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</si>
  <si>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Wellad Hydro-Electric Systems Corp</t>
  </si>
  <si>
    <t>EB-2018-0075</t>
  </si>
  <si>
    <t>2019 IRM Application</t>
  </si>
  <si>
    <t>2015-2016</t>
  </si>
  <si>
    <t>2020 IRM Application</t>
  </si>
  <si>
    <t>2017-2018</t>
  </si>
  <si>
    <t xml:space="preserve">Residential </t>
  </si>
  <si>
    <t>General Service &lt; 50 kW</t>
  </si>
  <si>
    <t>2EB-2016-0010 Settlement Agreement, p. 25 of 64 - Table 3-1D</t>
  </si>
  <si>
    <t>EB-2015-0109</t>
  </si>
  <si>
    <t>EB-2016-0010</t>
  </si>
  <si>
    <t>EB-2017-0081</t>
  </si>
  <si>
    <t>Other - TA adjustment</t>
  </si>
  <si>
    <t>Welland Hydro-Electric System Corp.</t>
  </si>
  <si>
    <t>Save on Energy</t>
  </si>
  <si>
    <t>Whole Home</t>
  </si>
  <si>
    <t>Coupon Program</t>
  </si>
  <si>
    <t>Instant Discount Program</t>
  </si>
  <si>
    <t>Heating &amp; Cooling Program</t>
  </si>
  <si>
    <t>Audit Funding Program</t>
  </si>
  <si>
    <t>Retrofit Program</t>
  </si>
  <si>
    <t>Process &amp; Systems Upgrades Program</t>
  </si>
  <si>
    <t>Performance Program for Multi-Site Customers</t>
  </si>
  <si>
    <t>Pilot Program</t>
  </si>
  <si>
    <t>Commercial &amp; Institutional</t>
  </si>
  <si>
    <t>Small Business Lighting</t>
  </si>
  <si>
    <t>Business Refrigeration Program</t>
  </si>
  <si>
    <t>Smart Thermostat Program</t>
  </si>
  <si>
    <t>EB-2019-0072</t>
  </si>
  <si>
    <t>2015-2020 Programs</t>
  </si>
  <si>
    <t>GS &lt;50</t>
  </si>
  <si>
    <t>GS&gt;50</t>
  </si>
  <si>
    <t>Conservation Fund Pilot</t>
  </si>
  <si>
    <t>Save on Energy Process and Systems Upgrades</t>
  </si>
  <si>
    <t>Save on Energy Small Business Lighting</t>
  </si>
  <si>
    <t>Save on Energy High Perfomance New Construction</t>
  </si>
  <si>
    <t>Business Refrigeration Local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</si>
</sst>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9">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_(* #,##0.0000_);_(* \(#,##0.0000\);_(* &quot;-&quot;??_);_(@_)"/>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0" tint="-0.249977111117893"/>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42">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0" fillId="28" borderId="110" xfId="0" applyFill="1" applyBorder="1" applyAlignment="1">
      <alignment vertical="top"/>
    </xf>
    <xf numFmtId="3" fontId="42" fillId="0" borderId="40" xfId="0" applyNumberFormat="1" applyFont="1" applyFill="1" applyBorder="1" applyAlignment="1" applyProtection="1">
      <alignment horizontal="center" vertical="center"/>
      <protection locked="0"/>
    </xf>
    <xf numFmtId="3" fontId="0" fillId="2" borderId="0" xfId="0" applyNumberFormat="1" applyFill="1" applyProtection="1">
      <protection locked="0"/>
    </xf>
    <xf numFmtId="0" fontId="0" fillId="2" borderId="0" xfId="0" applyFill="1" applyBorder="1" applyAlignment="1">
      <alignment horizontal="center"/>
    </xf>
    <xf numFmtId="0" fontId="0" fillId="2" borderId="0" xfId="0" applyFill="1" applyBorder="1" applyAlignment="1">
      <alignment horizontal="left" indent="1"/>
    </xf>
    <xf numFmtId="9" fontId="0" fillId="2" borderId="0" xfId="72" applyFont="1" applyFill="1" applyBorder="1" applyAlignment="1">
      <alignment horizontal="center"/>
    </xf>
    <xf numFmtId="285" fontId="37" fillId="2" borderId="0" xfId="71" applyNumberFormat="1" applyFont="1" applyFill="1"/>
    <xf numFmtId="283" fontId="0" fillId="2" borderId="0" xfId="0" applyNumberFormat="1" applyFon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xf numFmtId="10" fontId="45" fillId="28" borderId="7" xfId="0" applyNumberFormat="1" applyFont="1" applyFill="1" applyBorder="1" applyAlignment="1" applyProtection="1">
      <alignment horizontal="center"/>
      <protection locked="0"/>
    </xf>
    <xf numFmtId="0" fontId="217" fillId="0" borderId="0" xfId="0" applyFont="1"/>
    <xf numFmtId="0" fontId="217" fillId="0" borderId="0" xfId="0" applyFont="1" applyAlignment="1">
      <alignment horizontal="center"/>
    </xf>
    <xf numFmtId="0" fontId="3" fillId="0" borderId="0" xfId="0" applyFont="1"/>
    <xf numFmtId="0" fontId="0" fillId="0" borderId="0" xfId="0" applyAlignment="1">
      <alignment horizontal="center"/>
    </xf>
    <xf numFmtId="0" fontId="0" fillId="0" borderId="0" xfId="0" applyAlignment="1">
      <alignment horizontal="left" indent="1"/>
    </xf>
    <xf numFmtId="9" fontId="0" fillId="94" borderId="110" xfId="72" applyFont="1" applyFill="1" applyBorder="1" applyAlignment="1">
      <alignment horizontal="center"/>
    </xf>
    <xf numFmtId="9" fontId="0" fillId="0" borderId="110" xfId="72" applyFont="1" applyBorder="1" applyAlignment="1">
      <alignment horizontal="center"/>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4">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2560" y="134471"/>
          <a:ext cx="8889999"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5091833"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12839700"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8186"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98864"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171450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171450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5101331"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376673"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7711" y="216648"/>
          <a:ext cx="175096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zoomScale="80" zoomScaleNormal="80" workbookViewId="0">
      <selection activeCell="C17" sqref="C17"/>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65" t="s">
        <v>174</v>
      </c>
      <c r="C3" s="765"/>
    </row>
    <row r="4" spans="1:3" ht="11.25" customHeight="1"/>
    <row r="5" spans="1:3" s="30" customFormat="1" ht="25.5" customHeight="1">
      <c r="B5" s="60" t="s">
        <v>420</v>
      </c>
      <c r="C5" s="60" t="s">
        <v>173</v>
      </c>
    </row>
    <row r="6" spans="1:3" s="176" customFormat="1" ht="48" customHeight="1">
      <c r="A6" s="241"/>
      <c r="B6" s="618" t="s">
        <v>170</v>
      </c>
      <c r="C6" s="671" t="s">
        <v>605</v>
      </c>
    </row>
    <row r="7" spans="1:3" s="176" customFormat="1" ht="21" customHeight="1">
      <c r="A7" s="241"/>
      <c r="B7" s="612" t="s">
        <v>552</v>
      </c>
      <c r="C7" s="672" t="s">
        <v>618</v>
      </c>
    </row>
    <row r="8" spans="1:3" s="176" customFormat="1" ht="32.25" customHeight="1">
      <c r="B8" s="612" t="s">
        <v>367</v>
      </c>
      <c r="C8" s="673" t="s">
        <v>606</v>
      </c>
    </row>
    <row r="9" spans="1:3" s="176" customFormat="1" ht="27.75" customHeight="1">
      <c r="B9" s="612" t="s">
        <v>169</v>
      </c>
      <c r="C9" s="673" t="s">
        <v>607</v>
      </c>
    </row>
    <row r="10" spans="1:3" s="176" customFormat="1" ht="33" customHeight="1">
      <c r="B10" s="612" t="s">
        <v>603</v>
      </c>
      <c r="C10" s="672" t="s">
        <v>611</v>
      </c>
    </row>
    <row r="11" spans="1:3" s="176" customFormat="1" ht="26.25" customHeight="1">
      <c r="B11" s="627" t="s">
        <v>368</v>
      </c>
      <c r="C11" s="675" t="s">
        <v>608</v>
      </c>
    </row>
    <row r="12" spans="1:3" s="176" customFormat="1" ht="39.75" customHeight="1">
      <c r="B12" s="612" t="s">
        <v>369</v>
      </c>
      <c r="C12" s="673" t="s">
        <v>609</v>
      </c>
    </row>
    <row r="13" spans="1:3" s="176" customFormat="1" ht="18" customHeight="1">
      <c r="B13" s="612" t="s">
        <v>370</v>
      </c>
      <c r="C13" s="673" t="s">
        <v>610</v>
      </c>
    </row>
    <row r="14" spans="1:3" s="176" customFormat="1" ht="13.5" customHeight="1">
      <c r="B14" s="612"/>
      <c r="C14" s="674"/>
    </row>
    <row r="15" spans="1:3" s="176" customFormat="1" ht="18" customHeight="1">
      <c r="B15" s="612" t="s">
        <v>674</v>
      </c>
      <c r="C15" s="672" t="s">
        <v>672</v>
      </c>
    </row>
    <row r="16" spans="1:3" s="176" customFormat="1" ht="8.25" customHeight="1">
      <c r="B16" s="612"/>
      <c r="C16" s="674"/>
    </row>
    <row r="17" spans="2:3" s="176" customFormat="1" ht="33" customHeight="1">
      <c r="B17" s="676" t="s">
        <v>604</v>
      </c>
      <c r="C17" s="677" t="s">
        <v>673</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zoomScale="90" zoomScaleNormal="90" zoomScaleSheetLayoutView="80" zoomScalePageLayoutView="85" workbookViewId="0">
      <selection activeCell="F15" sqref="F15"/>
    </sheetView>
  </sheetViews>
  <sheetFormatPr defaultColWidth="9.140625" defaultRowHeight="14.25" outlineLevelRow="1" outlineLevelCol="1"/>
  <cols>
    <col min="1" max="1" width="4.7109375" style="509" customWidth="1"/>
    <col min="2" max="2" width="43.710937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28"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28"/>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10" t="s">
        <v>551</v>
      </c>
      <c r="D5" s="811"/>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28" t="s">
        <v>505</v>
      </c>
      <c r="C7" s="827" t="s">
        <v>637</v>
      </c>
      <c r="D7" s="827"/>
      <c r="E7" s="827"/>
      <c r="F7" s="827"/>
      <c r="G7" s="827"/>
      <c r="H7" s="827"/>
      <c r="I7" s="827"/>
      <c r="J7" s="827"/>
      <c r="K7" s="827"/>
      <c r="L7" s="827"/>
      <c r="M7" s="827"/>
      <c r="N7" s="827"/>
      <c r="O7" s="827"/>
      <c r="P7" s="827"/>
      <c r="Q7" s="827"/>
      <c r="R7" s="827"/>
      <c r="S7" s="827"/>
      <c r="T7" s="827"/>
      <c r="U7" s="827"/>
      <c r="V7" s="827"/>
      <c r="W7" s="827"/>
      <c r="X7" s="827"/>
      <c r="Y7" s="606"/>
      <c r="Z7" s="606"/>
      <c r="AA7" s="606"/>
      <c r="AB7" s="606"/>
      <c r="AC7" s="606"/>
      <c r="AD7" s="606"/>
      <c r="AE7" s="270"/>
      <c r="AF7" s="270"/>
      <c r="AG7" s="270"/>
      <c r="AH7" s="270"/>
      <c r="AI7" s="270"/>
      <c r="AJ7" s="270"/>
      <c r="AK7" s="270"/>
      <c r="AL7" s="270"/>
    </row>
    <row r="8" spans="1:39" s="271" customFormat="1" ht="58.5" customHeight="1">
      <c r="A8" s="509"/>
      <c r="B8" s="828"/>
      <c r="C8" s="827" t="s">
        <v>575</v>
      </c>
      <c r="D8" s="827"/>
      <c r="E8" s="827"/>
      <c r="F8" s="827"/>
      <c r="G8" s="827"/>
      <c r="H8" s="827"/>
      <c r="I8" s="827"/>
      <c r="J8" s="827"/>
      <c r="K8" s="827"/>
      <c r="L8" s="827"/>
      <c r="M8" s="827"/>
      <c r="N8" s="827"/>
      <c r="O8" s="827"/>
      <c r="P8" s="827"/>
      <c r="Q8" s="827"/>
      <c r="R8" s="827"/>
      <c r="S8" s="827"/>
      <c r="T8" s="827"/>
      <c r="U8" s="827"/>
      <c r="V8" s="827"/>
      <c r="W8" s="827"/>
      <c r="X8" s="827"/>
      <c r="Y8" s="606"/>
      <c r="Z8" s="606"/>
      <c r="AA8" s="606"/>
      <c r="AB8" s="606"/>
      <c r="AC8" s="606"/>
      <c r="AD8" s="606"/>
      <c r="AE8" s="272"/>
      <c r="AF8" s="255"/>
      <c r="AG8" s="255"/>
      <c r="AH8" s="255"/>
      <c r="AI8" s="255"/>
      <c r="AJ8" s="255"/>
      <c r="AK8" s="255"/>
      <c r="AL8" s="255"/>
      <c r="AM8" s="256"/>
    </row>
    <row r="9" spans="1:39" s="271" customFormat="1" ht="57.75" customHeight="1">
      <c r="A9" s="509"/>
      <c r="B9" s="273"/>
      <c r="C9" s="827" t="s">
        <v>574</v>
      </c>
      <c r="D9" s="827"/>
      <c r="E9" s="827"/>
      <c r="F9" s="827"/>
      <c r="G9" s="827"/>
      <c r="H9" s="827"/>
      <c r="I9" s="827"/>
      <c r="J9" s="827"/>
      <c r="K9" s="827"/>
      <c r="L9" s="827"/>
      <c r="M9" s="827"/>
      <c r="N9" s="827"/>
      <c r="O9" s="827"/>
      <c r="P9" s="827"/>
      <c r="Q9" s="827"/>
      <c r="R9" s="827"/>
      <c r="S9" s="827"/>
      <c r="T9" s="827"/>
      <c r="U9" s="827"/>
      <c r="V9" s="827"/>
      <c r="W9" s="827"/>
      <c r="X9" s="827"/>
      <c r="Y9" s="606"/>
      <c r="Z9" s="606"/>
      <c r="AA9" s="606"/>
      <c r="AB9" s="606"/>
      <c r="AC9" s="606"/>
      <c r="AD9" s="606"/>
      <c r="AE9" s="272"/>
      <c r="AF9" s="255"/>
      <c r="AG9" s="255"/>
      <c r="AH9" s="255"/>
      <c r="AI9" s="255"/>
      <c r="AJ9" s="255"/>
      <c r="AK9" s="255"/>
      <c r="AL9" s="255"/>
      <c r="AM9" s="256"/>
    </row>
    <row r="10" spans="1:39" ht="41.25" customHeight="1">
      <c r="B10" s="275"/>
      <c r="C10" s="827" t="s">
        <v>640</v>
      </c>
      <c r="D10" s="827"/>
      <c r="E10" s="827"/>
      <c r="F10" s="827"/>
      <c r="G10" s="827"/>
      <c r="H10" s="827"/>
      <c r="I10" s="827"/>
      <c r="J10" s="827"/>
      <c r="K10" s="827"/>
      <c r="L10" s="827"/>
      <c r="M10" s="827"/>
      <c r="N10" s="827"/>
      <c r="O10" s="827"/>
      <c r="P10" s="827"/>
      <c r="Q10" s="827"/>
      <c r="R10" s="827"/>
      <c r="S10" s="827"/>
      <c r="T10" s="827"/>
      <c r="U10" s="827"/>
      <c r="V10" s="827"/>
      <c r="W10" s="827"/>
      <c r="X10" s="827"/>
      <c r="Y10" s="606"/>
      <c r="Z10" s="606"/>
      <c r="AA10" s="606"/>
      <c r="AB10" s="606"/>
      <c r="AC10" s="606"/>
      <c r="AD10" s="606"/>
      <c r="AE10" s="272"/>
      <c r="AF10" s="276"/>
      <c r="AG10" s="276"/>
      <c r="AH10" s="276"/>
      <c r="AI10" s="276"/>
      <c r="AJ10" s="276"/>
      <c r="AK10" s="276"/>
      <c r="AL10" s="276"/>
    </row>
    <row r="11" spans="1:39" ht="53.25" customHeight="1">
      <c r="C11" s="827" t="s">
        <v>625</v>
      </c>
      <c r="D11" s="827"/>
      <c r="E11" s="827"/>
      <c r="F11" s="827"/>
      <c r="G11" s="827"/>
      <c r="H11" s="827"/>
      <c r="I11" s="827"/>
      <c r="J11" s="827"/>
      <c r="K11" s="827"/>
      <c r="L11" s="827"/>
      <c r="M11" s="827"/>
      <c r="N11" s="827"/>
      <c r="O11" s="827"/>
      <c r="P11" s="827"/>
      <c r="Q11" s="827"/>
      <c r="R11" s="827"/>
      <c r="S11" s="827"/>
      <c r="T11" s="827"/>
      <c r="U11" s="827"/>
      <c r="V11" s="827"/>
      <c r="W11" s="827"/>
      <c r="X11" s="827"/>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28"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28"/>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18" t="s">
        <v>211</v>
      </c>
      <c r="C19" s="820" t="s">
        <v>33</v>
      </c>
      <c r="D19" s="284" t="s">
        <v>422</v>
      </c>
      <c r="E19" s="822" t="s">
        <v>209</v>
      </c>
      <c r="F19" s="823"/>
      <c r="G19" s="823"/>
      <c r="H19" s="823"/>
      <c r="I19" s="823"/>
      <c r="J19" s="823"/>
      <c r="K19" s="823"/>
      <c r="L19" s="823"/>
      <c r="M19" s="824"/>
      <c r="N19" s="825" t="s">
        <v>213</v>
      </c>
      <c r="O19" s="284" t="s">
        <v>423</v>
      </c>
      <c r="P19" s="822" t="s">
        <v>212</v>
      </c>
      <c r="Q19" s="823"/>
      <c r="R19" s="823"/>
      <c r="S19" s="823"/>
      <c r="T19" s="823"/>
      <c r="U19" s="823"/>
      <c r="V19" s="823"/>
      <c r="W19" s="823"/>
      <c r="X19" s="824"/>
      <c r="Y19" s="815" t="s">
        <v>243</v>
      </c>
      <c r="Z19" s="816"/>
      <c r="AA19" s="816"/>
      <c r="AB19" s="816"/>
      <c r="AC19" s="816"/>
      <c r="AD19" s="816"/>
      <c r="AE19" s="816"/>
      <c r="AF19" s="816"/>
      <c r="AG19" s="816"/>
      <c r="AH19" s="816"/>
      <c r="AI19" s="816"/>
      <c r="AJ19" s="816"/>
      <c r="AK19" s="816"/>
      <c r="AL19" s="816"/>
      <c r="AM19" s="817"/>
    </row>
    <row r="20" spans="1:39" s="283" customFormat="1" ht="59.25" customHeight="1">
      <c r="A20" s="509"/>
      <c r="B20" s="819"/>
      <c r="C20" s="821"/>
      <c r="D20" s="285">
        <v>2011</v>
      </c>
      <c r="E20" s="285">
        <v>2012</v>
      </c>
      <c r="F20" s="285">
        <v>2013</v>
      </c>
      <c r="G20" s="285">
        <v>2014</v>
      </c>
      <c r="H20" s="285">
        <v>2015</v>
      </c>
      <c r="I20" s="285">
        <v>2016</v>
      </c>
      <c r="J20" s="285">
        <v>2017</v>
      </c>
      <c r="K20" s="285">
        <v>2018</v>
      </c>
      <c r="L20" s="285">
        <v>2019</v>
      </c>
      <c r="M20" s="285">
        <v>2020</v>
      </c>
      <c r="N20" s="826"/>
      <c r="O20" s="285">
        <v>2011</v>
      </c>
      <c r="P20" s="285">
        <v>2012</v>
      </c>
      <c r="Q20" s="285">
        <v>2013</v>
      </c>
      <c r="R20" s="285">
        <v>2014</v>
      </c>
      <c r="S20" s="285">
        <v>2015</v>
      </c>
      <c r="T20" s="285">
        <v>2016</v>
      </c>
      <c r="U20" s="285">
        <v>2017</v>
      </c>
      <c r="V20" s="285">
        <v>2018</v>
      </c>
      <c r="W20" s="285">
        <v>2019</v>
      </c>
      <c r="X20" s="285">
        <v>2020</v>
      </c>
      <c r="Y20" s="285" t="str">
        <f>'1.  LRAMVA Summary'!D52</f>
        <v xml:space="preserve">Residential </v>
      </c>
      <c r="Z20" s="286" t="str">
        <f>'1.  LRAMVA Summary'!E52</f>
        <v>General Service &lt; 50 kW</v>
      </c>
      <c r="AA20" s="286" t="str">
        <f>'1.  LRAMVA Summary'!F52</f>
        <v>General Service 50 to 4,999 kW</v>
      </c>
      <c r="AB20" s="286" t="str">
        <f>'1.  LRAMVA Summary'!G52</f>
        <v>Large Use</v>
      </c>
      <c r="AC20" s="286" t="str">
        <f>'1.  LRAMVA Summary'!H52</f>
        <v>Unmetered Scattered Load</v>
      </c>
      <c r="AD20" s="286" t="str">
        <f>'1.  LRAMVA Summary'!I52</f>
        <v>Sentinel Lighting</v>
      </c>
      <c r="AE20" s="286" t="str">
        <f>'1.  LRAMVA Summary'!J52</f>
        <v>Street Lighting</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kWh</v>
      </c>
      <c r="AD21" s="291" t="str">
        <f>'1.  LRAMVA Summary'!I53</f>
        <v>kW</v>
      </c>
      <c r="AE21" s="291" t="str">
        <f>'1.  LRAMVA Summary'!J53</f>
        <v>kW</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593</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18" t="s">
        <v>211</v>
      </c>
      <c r="C147" s="820" t="s">
        <v>33</v>
      </c>
      <c r="D147" s="284" t="s">
        <v>422</v>
      </c>
      <c r="E147" s="822" t="s">
        <v>209</v>
      </c>
      <c r="F147" s="823"/>
      <c r="G147" s="823"/>
      <c r="H147" s="823"/>
      <c r="I147" s="823"/>
      <c r="J147" s="823"/>
      <c r="K147" s="823"/>
      <c r="L147" s="823"/>
      <c r="M147" s="824"/>
      <c r="N147" s="825" t="s">
        <v>213</v>
      </c>
      <c r="O147" s="284" t="s">
        <v>423</v>
      </c>
      <c r="P147" s="822" t="s">
        <v>212</v>
      </c>
      <c r="Q147" s="823"/>
      <c r="R147" s="823"/>
      <c r="S147" s="823"/>
      <c r="T147" s="823"/>
      <c r="U147" s="823"/>
      <c r="V147" s="823"/>
      <c r="W147" s="823"/>
      <c r="X147" s="824"/>
      <c r="Y147" s="815" t="s">
        <v>243</v>
      </c>
      <c r="Z147" s="816"/>
      <c r="AA147" s="816"/>
      <c r="AB147" s="816"/>
      <c r="AC147" s="816"/>
      <c r="AD147" s="816"/>
      <c r="AE147" s="816"/>
      <c r="AF147" s="816"/>
      <c r="AG147" s="816"/>
      <c r="AH147" s="816"/>
      <c r="AI147" s="816"/>
      <c r="AJ147" s="816"/>
      <c r="AK147" s="816"/>
      <c r="AL147" s="816"/>
      <c r="AM147" s="817"/>
    </row>
    <row r="148" spans="1:39" ht="60.75" customHeight="1">
      <c r="B148" s="819"/>
      <c r="C148" s="821"/>
      <c r="D148" s="285">
        <v>2012</v>
      </c>
      <c r="E148" s="285">
        <v>2013</v>
      </c>
      <c r="F148" s="285">
        <v>2014</v>
      </c>
      <c r="G148" s="285">
        <v>2015</v>
      </c>
      <c r="H148" s="285">
        <v>2016</v>
      </c>
      <c r="I148" s="285">
        <v>2017</v>
      </c>
      <c r="J148" s="285">
        <v>2018</v>
      </c>
      <c r="K148" s="285">
        <v>2019</v>
      </c>
      <c r="L148" s="285">
        <v>2020</v>
      </c>
      <c r="M148" s="285">
        <v>2021</v>
      </c>
      <c r="N148" s="826"/>
      <c r="O148" s="285">
        <v>2012</v>
      </c>
      <c r="P148" s="285">
        <v>2013</v>
      </c>
      <c r="Q148" s="285">
        <v>2014</v>
      </c>
      <c r="R148" s="285">
        <v>2015</v>
      </c>
      <c r="S148" s="285">
        <v>2016</v>
      </c>
      <c r="T148" s="285">
        <v>2017</v>
      </c>
      <c r="U148" s="285">
        <v>2018</v>
      </c>
      <c r="V148" s="285">
        <v>2019</v>
      </c>
      <c r="W148" s="285">
        <v>2020</v>
      </c>
      <c r="X148" s="285">
        <v>2021</v>
      </c>
      <c r="Y148" s="285" t="str">
        <f>'1.  LRAMVA Summary'!D52</f>
        <v xml:space="preserve">Residential </v>
      </c>
      <c r="Z148" s="285" t="str">
        <f>'1.  LRAMVA Summary'!E52</f>
        <v>General Service &lt; 50 kW</v>
      </c>
      <c r="AA148" s="285" t="str">
        <f>'1.  LRAMVA Summary'!F52</f>
        <v>General Service 50 to 4,999 kW</v>
      </c>
      <c r="AB148" s="285" t="str">
        <f>'1.  LRAMVA Summary'!G52</f>
        <v>Large Use</v>
      </c>
      <c r="AC148" s="285" t="str">
        <f>'1.  LRAMVA Summary'!H52</f>
        <v>Unmetered Scattered Load</v>
      </c>
      <c r="AD148" s="285" t="str">
        <f>'1.  LRAMVA Summary'!I52</f>
        <v>Sentinel Lighting</v>
      </c>
      <c r="AE148" s="285" t="str">
        <f>'1.  LRAMVA Summary'!J52</f>
        <v>Street Lighting</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kWh</v>
      </c>
      <c r="AD149" s="291" t="str">
        <f>'1.  LRAMVA Summary'!I53</f>
        <v>kW</v>
      </c>
      <c r="AE149" s="291" t="str">
        <f>'1.  LRAMVA Summary'!J53</f>
        <v>kW</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593</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18" t="s">
        <v>211</v>
      </c>
      <c r="C276" s="820" t="s">
        <v>33</v>
      </c>
      <c r="D276" s="284" t="s">
        <v>422</v>
      </c>
      <c r="E276" s="822" t="s">
        <v>209</v>
      </c>
      <c r="F276" s="823"/>
      <c r="G276" s="823"/>
      <c r="H276" s="823"/>
      <c r="I276" s="823"/>
      <c r="J276" s="823"/>
      <c r="K276" s="823"/>
      <c r="L276" s="823"/>
      <c r="M276" s="824"/>
      <c r="N276" s="825" t="s">
        <v>213</v>
      </c>
      <c r="O276" s="284" t="s">
        <v>423</v>
      </c>
      <c r="P276" s="822" t="s">
        <v>212</v>
      </c>
      <c r="Q276" s="823"/>
      <c r="R276" s="823"/>
      <c r="S276" s="823"/>
      <c r="T276" s="823"/>
      <c r="U276" s="823"/>
      <c r="V276" s="823"/>
      <c r="W276" s="823"/>
      <c r="X276" s="824"/>
      <c r="Y276" s="815" t="s">
        <v>243</v>
      </c>
      <c r="Z276" s="816"/>
      <c r="AA276" s="816"/>
      <c r="AB276" s="816"/>
      <c r="AC276" s="816"/>
      <c r="AD276" s="816"/>
      <c r="AE276" s="816"/>
      <c r="AF276" s="816"/>
      <c r="AG276" s="816"/>
      <c r="AH276" s="816"/>
      <c r="AI276" s="816"/>
      <c r="AJ276" s="816"/>
      <c r="AK276" s="816"/>
      <c r="AL276" s="816"/>
      <c r="AM276" s="817"/>
    </row>
    <row r="277" spans="1:39" ht="60.75" customHeight="1">
      <c r="B277" s="819"/>
      <c r="C277" s="821"/>
      <c r="D277" s="285">
        <v>2013</v>
      </c>
      <c r="E277" s="285">
        <v>2014</v>
      </c>
      <c r="F277" s="285">
        <v>2015</v>
      </c>
      <c r="G277" s="285">
        <v>2016</v>
      </c>
      <c r="H277" s="285">
        <v>2017</v>
      </c>
      <c r="I277" s="285">
        <v>2018</v>
      </c>
      <c r="J277" s="285">
        <v>2019</v>
      </c>
      <c r="K277" s="285">
        <v>2020</v>
      </c>
      <c r="L277" s="285">
        <v>2021</v>
      </c>
      <c r="M277" s="285">
        <v>2022</v>
      </c>
      <c r="N277" s="826"/>
      <c r="O277" s="285">
        <v>2013</v>
      </c>
      <c r="P277" s="285">
        <v>2014</v>
      </c>
      <c r="Q277" s="285">
        <v>2015</v>
      </c>
      <c r="R277" s="285">
        <v>2016</v>
      </c>
      <c r="S277" s="285">
        <v>2017</v>
      </c>
      <c r="T277" s="285">
        <v>2018</v>
      </c>
      <c r="U277" s="285">
        <v>2019</v>
      </c>
      <c r="V277" s="285">
        <v>2020</v>
      </c>
      <c r="W277" s="285">
        <v>2021</v>
      </c>
      <c r="X277" s="285">
        <v>2022</v>
      </c>
      <c r="Y277" s="285" t="str">
        <f>'1.  LRAMVA Summary'!D52</f>
        <v xml:space="preserve">Residential </v>
      </c>
      <c r="Z277" s="285" t="str">
        <f>'1.  LRAMVA Summary'!E52</f>
        <v>General Service &lt; 50 kW</v>
      </c>
      <c r="AA277" s="285" t="str">
        <f>'1.  LRAMVA Summary'!F52</f>
        <v>General Service 50 to 4,999 kW</v>
      </c>
      <c r="AB277" s="285" t="str">
        <f>'1.  LRAMVA Summary'!G52</f>
        <v>Large Use</v>
      </c>
      <c r="AC277" s="285" t="str">
        <f>'1.  LRAMVA Summary'!H52</f>
        <v>Unmetered Scattered Load</v>
      </c>
      <c r="AD277" s="285" t="str">
        <f>'1.  LRAMVA Summary'!I52</f>
        <v>Sentinel Lighting</v>
      </c>
      <c r="AE277" s="285" t="str">
        <f>'1.  LRAMVA Summary'!J52</f>
        <v>Street Lighting</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kWh</v>
      </c>
      <c r="AD278" s="291" t="str">
        <f>'1.  LRAMVA Summary'!I53</f>
        <v>kW</v>
      </c>
      <c r="AE278" s="291" t="str">
        <f>'1.  LRAMVA Summary'!J53</f>
        <v>kW</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 t="shared" ref="Y391:AE391" si="114">SUM(Y388:Y390)</f>
        <v>0</v>
      </c>
      <c r="Z391" s="346">
        <f t="shared" si="114"/>
        <v>0</v>
      </c>
      <c r="AA391" s="346">
        <f t="shared" si="114"/>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593</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18" t="s">
        <v>211</v>
      </c>
      <c r="C405" s="820" t="s">
        <v>33</v>
      </c>
      <c r="D405" s="284" t="s">
        <v>422</v>
      </c>
      <c r="E405" s="822" t="s">
        <v>209</v>
      </c>
      <c r="F405" s="823"/>
      <c r="G405" s="823"/>
      <c r="H405" s="823"/>
      <c r="I405" s="823"/>
      <c r="J405" s="823"/>
      <c r="K405" s="823"/>
      <c r="L405" s="823"/>
      <c r="M405" s="824"/>
      <c r="N405" s="825" t="s">
        <v>213</v>
      </c>
      <c r="O405" s="284" t="s">
        <v>423</v>
      </c>
      <c r="P405" s="822" t="s">
        <v>212</v>
      </c>
      <c r="Q405" s="823"/>
      <c r="R405" s="823"/>
      <c r="S405" s="823"/>
      <c r="T405" s="823"/>
      <c r="U405" s="823"/>
      <c r="V405" s="823"/>
      <c r="W405" s="823"/>
      <c r="X405" s="824"/>
      <c r="Y405" s="815" t="s">
        <v>243</v>
      </c>
      <c r="Z405" s="816"/>
      <c r="AA405" s="816"/>
      <c r="AB405" s="816"/>
      <c r="AC405" s="816"/>
      <c r="AD405" s="816"/>
      <c r="AE405" s="816"/>
      <c r="AF405" s="816"/>
      <c r="AG405" s="816"/>
      <c r="AH405" s="816"/>
      <c r="AI405" s="816"/>
      <c r="AJ405" s="816"/>
      <c r="AK405" s="816"/>
      <c r="AL405" s="816"/>
      <c r="AM405" s="817"/>
    </row>
    <row r="406" spans="1:40" ht="45.75" customHeight="1">
      <c r="B406" s="819"/>
      <c r="C406" s="821"/>
      <c r="D406" s="285">
        <v>2014</v>
      </c>
      <c r="E406" s="285">
        <v>2015</v>
      </c>
      <c r="F406" s="285">
        <v>2016</v>
      </c>
      <c r="G406" s="285">
        <v>2017</v>
      </c>
      <c r="H406" s="285">
        <v>2018</v>
      </c>
      <c r="I406" s="285">
        <v>2019</v>
      </c>
      <c r="J406" s="285">
        <v>2020</v>
      </c>
      <c r="K406" s="285">
        <v>2021</v>
      </c>
      <c r="L406" s="285">
        <v>2022</v>
      </c>
      <c r="M406" s="285">
        <v>2023</v>
      </c>
      <c r="N406" s="826"/>
      <c r="O406" s="285">
        <v>2014</v>
      </c>
      <c r="P406" s="285">
        <v>2015</v>
      </c>
      <c r="Q406" s="285">
        <v>2016</v>
      </c>
      <c r="R406" s="285">
        <v>2017</v>
      </c>
      <c r="S406" s="285">
        <v>2018</v>
      </c>
      <c r="T406" s="285">
        <v>2019</v>
      </c>
      <c r="U406" s="285">
        <v>2020</v>
      </c>
      <c r="V406" s="285">
        <v>2021</v>
      </c>
      <c r="W406" s="285">
        <v>2022</v>
      </c>
      <c r="X406" s="285">
        <v>2023</v>
      </c>
      <c r="Y406" s="285" t="str">
        <f>'1.  LRAMVA Summary'!D52</f>
        <v xml:space="preserve">Residential </v>
      </c>
      <c r="Z406" s="285" t="str">
        <f>'1.  LRAMVA Summary'!E52</f>
        <v>General Service &lt; 50 kW</v>
      </c>
      <c r="AA406" s="285" t="str">
        <f>'1.  LRAMVA Summary'!F52</f>
        <v>General Service 50 to 4,999 kW</v>
      </c>
      <c r="AB406" s="285" t="str">
        <f>'1.  LRAMVA Summary'!G52</f>
        <v>Large Use</v>
      </c>
      <c r="AC406" s="285" t="str">
        <f>'1.  LRAMVA Summary'!H52</f>
        <v>Unmetered Scattered Load</v>
      </c>
      <c r="AD406" s="285" t="str">
        <f>'1.  LRAMVA Summary'!I52</f>
        <v>Sentinel Lighting</v>
      </c>
      <c r="AE406" s="285" t="str">
        <f>'1.  LRAMVA Summary'!J52</f>
        <v>Street Lighting</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kWh</v>
      </c>
      <c r="AD407" s="291" t="str">
        <f>'1.  LRAMVA Summary'!I53</f>
        <v>kW</v>
      </c>
      <c r="AE407" s="291" t="str">
        <f>'1.  LRAMVA Summary'!J53</f>
        <v>kW</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593</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opLeftCell="A671" zoomScale="85" zoomScaleNormal="85" workbookViewId="0">
      <pane xSplit="2" topLeftCell="C1" activePane="topRight" state="frozen"/>
      <selection pane="topRight" activeCell="B582" sqref="B582:AM762"/>
    </sheetView>
  </sheetViews>
  <sheetFormatPr defaultColWidth="9.140625" defaultRowHeight="15" outlineLevelRow="1" outlineLevelCol="1"/>
  <cols>
    <col min="1" max="1" width="4.5703125" style="522" customWidth="1"/>
    <col min="2" max="2" width="44.140625" style="427" customWidth="1"/>
    <col min="3" max="3" width="13.42578125" style="427" customWidth="1"/>
    <col min="4" max="4" width="17" style="427" customWidth="1"/>
    <col min="5" max="5" width="12.5703125" style="427" customWidth="1" outlineLevel="1"/>
    <col min="6" max="13" width="9.140625" style="427" hidden="1" customWidth="1" outlineLevel="1"/>
    <col min="14" max="14" width="13.5703125" style="427" customWidth="1" outlineLevel="1"/>
    <col min="15" max="15" width="15.7109375" style="427" customWidth="1"/>
    <col min="16" max="16" width="9.140625" style="427" customWidth="1" outlineLevel="1"/>
    <col min="17" max="24" width="9.140625" style="427" hidden="1" customWidth="1" outlineLevel="1"/>
    <col min="25" max="25" width="16.5703125" style="427" customWidth="1"/>
    <col min="26" max="27" width="15" style="427" customWidth="1"/>
    <col min="28" max="28" width="17.7109375" style="427" customWidth="1"/>
    <col min="29" max="29" width="19.7109375" style="427" customWidth="1"/>
    <col min="30" max="30" width="18.7109375" style="427" customWidth="1"/>
    <col min="31" max="31" width="14.85546875" style="427" customWidth="1"/>
    <col min="32" max="35" width="14.85546875" style="427" hidden="1" customWidth="1"/>
    <col min="36" max="38" width="17.28515625" style="427" hidden="1" customWidth="1"/>
    <col min="39" max="39" width="14.5703125" style="427" customWidth="1"/>
    <col min="40" max="40" width="11.7109375" style="427" customWidth="1"/>
    <col min="41" max="16384" width="9.140625" style="427"/>
  </cols>
  <sheetData>
    <row r="13" spans="2:39" ht="15.75" thickBot="1"/>
    <row r="14" spans="2:39" ht="26.25" customHeight="1" thickBot="1">
      <c r="B14" s="828"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28"/>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28"/>
      <c r="C16" s="810" t="s">
        <v>551</v>
      </c>
      <c r="D16" s="811"/>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28" t="s">
        <v>505</v>
      </c>
      <c r="C18" s="827" t="s">
        <v>697</v>
      </c>
      <c r="D18" s="827"/>
      <c r="E18" s="827"/>
      <c r="F18" s="827"/>
      <c r="G18" s="827"/>
      <c r="H18" s="827"/>
      <c r="I18" s="827"/>
      <c r="J18" s="827"/>
      <c r="K18" s="827"/>
      <c r="L18" s="827"/>
      <c r="M18" s="827"/>
      <c r="N18" s="827"/>
      <c r="O18" s="827"/>
      <c r="P18" s="827"/>
      <c r="Q18" s="827"/>
      <c r="R18" s="827"/>
      <c r="S18" s="827"/>
      <c r="T18" s="827"/>
      <c r="U18" s="827"/>
      <c r="V18" s="827"/>
      <c r="W18" s="827"/>
      <c r="X18" s="827"/>
      <c r="Y18" s="606"/>
      <c r="Z18" s="606"/>
      <c r="AA18" s="606"/>
      <c r="AB18" s="606"/>
      <c r="AC18" s="606"/>
      <c r="AD18" s="606"/>
      <c r="AE18" s="270"/>
      <c r="AF18" s="265"/>
      <c r="AG18" s="265"/>
      <c r="AH18" s="265"/>
      <c r="AI18" s="265"/>
      <c r="AJ18" s="265"/>
      <c r="AK18" s="265"/>
      <c r="AL18" s="265"/>
      <c r="AM18" s="265"/>
    </row>
    <row r="19" spans="2:39" ht="45.75" customHeight="1">
      <c r="B19" s="828"/>
      <c r="C19" s="827" t="s">
        <v>576</v>
      </c>
      <c r="D19" s="827"/>
      <c r="E19" s="827"/>
      <c r="F19" s="827"/>
      <c r="G19" s="827"/>
      <c r="H19" s="827"/>
      <c r="I19" s="827"/>
      <c r="J19" s="827"/>
      <c r="K19" s="827"/>
      <c r="L19" s="827"/>
      <c r="M19" s="827"/>
      <c r="N19" s="827"/>
      <c r="O19" s="827"/>
      <c r="P19" s="827"/>
      <c r="Q19" s="827"/>
      <c r="R19" s="827"/>
      <c r="S19" s="827"/>
      <c r="T19" s="827"/>
      <c r="U19" s="827"/>
      <c r="V19" s="827"/>
      <c r="W19" s="827"/>
      <c r="X19" s="827"/>
      <c r="Y19" s="606"/>
      <c r="Z19" s="606"/>
      <c r="AA19" s="606"/>
      <c r="AB19" s="606"/>
      <c r="AC19" s="606"/>
      <c r="AD19" s="606"/>
      <c r="AE19" s="270"/>
      <c r="AF19" s="265"/>
      <c r="AG19" s="265"/>
      <c r="AH19" s="265"/>
      <c r="AI19" s="265"/>
      <c r="AJ19" s="265"/>
      <c r="AK19" s="265"/>
      <c r="AL19" s="265"/>
      <c r="AM19" s="265"/>
    </row>
    <row r="20" spans="2:39" ht="62.25" customHeight="1">
      <c r="B20" s="273"/>
      <c r="C20" s="827" t="s">
        <v>574</v>
      </c>
      <c r="D20" s="827"/>
      <c r="E20" s="827"/>
      <c r="F20" s="827"/>
      <c r="G20" s="827"/>
      <c r="H20" s="827"/>
      <c r="I20" s="827"/>
      <c r="J20" s="827"/>
      <c r="K20" s="827"/>
      <c r="L20" s="827"/>
      <c r="M20" s="827"/>
      <c r="N20" s="827"/>
      <c r="O20" s="827"/>
      <c r="P20" s="827"/>
      <c r="Q20" s="827"/>
      <c r="R20" s="827"/>
      <c r="S20" s="827"/>
      <c r="T20" s="827"/>
      <c r="U20" s="827"/>
      <c r="V20" s="827"/>
      <c r="W20" s="827"/>
      <c r="X20" s="827"/>
      <c r="Y20" s="606"/>
      <c r="Z20" s="606"/>
      <c r="AA20" s="606"/>
      <c r="AB20" s="606"/>
      <c r="AC20" s="606"/>
      <c r="AD20" s="606"/>
      <c r="AE20" s="428"/>
      <c r="AF20" s="265"/>
      <c r="AG20" s="265"/>
      <c r="AH20" s="265"/>
      <c r="AI20" s="265"/>
      <c r="AJ20" s="265"/>
      <c r="AK20" s="265"/>
      <c r="AL20" s="265"/>
      <c r="AM20" s="265"/>
    </row>
    <row r="21" spans="2:39" ht="37.5" customHeight="1">
      <c r="B21" s="273"/>
      <c r="C21" s="827" t="s">
        <v>640</v>
      </c>
      <c r="D21" s="827"/>
      <c r="E21" s="827"/>
      <c r="F21" s="827"/>
      <c r="G21" s="827"/>
      <c r="H21" s="827"/>
      <c r="I21" s="827"/>
      <c r="J21" s="827"/>
      <c r="K21" s="827"/>
      <c r="L21" s="827"/>
      <c r="M21" s="827"/>
      <c r="N21" s="827"/>
      <c r="O21" s="827"/>
      <c r="P21" s="827"/>
      <c r="Q21" s="827"/>
      <c r="R21" s="827"/>
      <c r="S21" s="827"/>
      <c r="T21" s="827"/>
      <c r="U21" s="827"/>
      <c r="V21" s="827"/>
      <c r="W21" s="827"/>
      <c r="X21" s="827"/>
      <c r="Y21" s="606"/>
      <c r="Z21" s="606"/>
      <c r="AA21" s="606"/>
      <c r="AB21" s="606"/>
      <c r="AC21" s="606"/>
      <c r="AD21" s="606"/>
      <c r="AE21" s="276"/>
      <c r="AF21" s="265"/>
      <c r="AG21" s="265"/>
      <c r="AH21" s="265"/>
      <c r="AI21" s="265"/>
      <c r="AJ21" s="265"/>
      <c r="AK21" s="265"/>
      <c r="AL21" s="265"/>
      <c r="AM21" s="265"/>
    </row>
    <row r="22" spans="2:39" ht="54.75" customHeight="1">
      <c r="B22" s="273"/>
      <c r="C22" s="827" t="s">
        <v>624</v>
      </c>
      <c r="D22" s="827"/>
      <c r="E22" s="827"/>
      <c r="F22" s="827"/>
      <c r="G22" s="827"/>
      <c r="H22" s="827"/>
      <c r="I22" s="827"/>
      <c r="J22" s="827"/>
      <c r="K22" s="827"/>
      <c r="L22" s="827"/>
      <c r="M22" s="827"/>
      <c r="N22" s="827"/>
      <c r="O22" s="827"/>
      <c r="P22" s="827"/>
      <c r="Q22" s="827"/>
      <c r="R22" s="827"/>
      <c r="S22" s="827"/>
      <c r="T22" s="827"/>
      <c r="U22" s="827"/>
      <c r="V22" s="827"/>
      <c r="W22" s="827"/>
      <c r="X22" s="827"/>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28"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28"/>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hidden="1">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hidden="1" customHeight="1">
      <c r="B34" s="818" t="s">
        <v>211</v>
      </c>
      <c r="C34" s="820" t="s">
        <v>33</v>
      </c>
      <c r="D34" s="284" t="s">
        <v>422</v>
      </c>
      <c r="E34" s="822" t="s">
        <v>209</v>
      </c>
      <c r="F34" s="823"/>
      <c r="G34" s="823"/>
      <c r="H34" s="823"/>
      <c r="I34" s="823"/>
      <c r="J34" s="823"/>
      <c r="K34" s="823"/>
      <c r="L34" s="823"/>
      <c r="M34" s="824"/>
      <c r="N34" s="825" t="s">
        <v>213</v>
      </c>
      <c r="O34" s="284" t="s">
        <v>423</v>
      </c>
      <c r="P34" s="822" t="s">
        <v>212</v>
      </c>
      <c r="Q34" s="823"/>
      <c r="R34" s="823"/>
      <c r="S34" s="823"/>
      <c r="T34" s="823"/>
      <c r="U34" s="823"/>
      <c r="V34" s="823"/>
      <c r="W34" s="823"/>
      <c r="X34" s="824"/>
      <c r="Y34" s="815" t="s">
        <v>243</v>
      </c>
      <c r="Z34" s="816"/>
      <c r="AA34" s="816"/>
      <c r="AB34" s="816"/>
      <c r="AC34" s="816"/>
      <c r="AD34" s="816"/>
      <c r="AE34" s="816"/>
      <c r="AF34" s="816"/>
      <c r="AG34" s="816"/>
      <c r="AH34" s="816"/>
      <c r="AI34" s="816"/>
      <c r="AJ34" s="816"/>
      <c r="AK34" s="816"/>
      <c r="AL34" s="816"/>
      <c r="AM34" s="817"/>
    </row>
    <row r="35" spans="1:39" ht="65.25" hidden="1" customHeight="1">
      <c r="B35" s="819"/>
      <c r="C35" s="821"/>
      <c r="D35" s="285">
        <v>2015</v>
      </c>
      <c r="E35" s="285">
        <v>2016</v>
      </c>
      <c r="F35" s="285">
        <v>2017</v>
      </c>
      <c r="G35" s="285">
        <v>2018</v>
      </c>
      <c r="H35" s="285">
        <v>2019</v>
      </c>
      <c r="I35" s="285">
        <v>2020</v>
      </c>
      <c r="J35" s="285">
        <v>2021</v>
      </c>
      <c r="K35" s="285">
        <v>2022</v>
      </c>
      <c r="L35" s="285">
        <v>2023</v>
      </c>
      <c r="M35" s="429">
        <v>2024</v>
      </c>
      <c r="N35" s="826"/>
      <c r="O35" s="285">
        <v>2015</v>
      </c>
      <c r="P35" s="285">
        <v>2016</v>
      </c>
      <c r="Q35" s="285">
        <v>2017</v>
      </c>
      <c r="R35" s="285">
        <v>2018</v>
      </c>
      <c r="S35" s="285">
        <v>2019</v>
      </c>
      <c r="T35" s="285">
        <v>2020</v>
      </c>
      <c r="U35" s="285">
        <v>2021</v>
      </c>
      <c r="V35" s="285">
        <v>2022</v>
      </c>
      <c r="W35" s="285">
        <v>2023</v>
      </c>
      <c r="X35" s="429">
        <v>2024</v>
      </c>
      <c r="Y35" s="285" t="str">
        <f>'1.  LRAMVA Summary'!D52</f>
        <v xml:space="preserve">Residential </v>
      </c>
      <c r="Z35" s="285" t="str">
        <f>'1.  LRAMVA Summary'!E52</f>
        <v>General Service &lt; 50 kW</v>
      </c>
      <c r="AA35" s="285" t="str">
        <f>'1.  LRAMVA Summary'!F52</f>
        <v>General Service 50 to 4,999 kW</v>
      </c>
      <c r="AB35" s="285" t="str">
        <f>'1.  LRAMVA Summary'!G52</f>
        <v>Large Use</v>
      </c>
      <c r="AC35" s="285" t="str">
        <f>'1.  LRAMVA Summary'!H52</f>
        <v>Unmetered Scattered Load</v>
      </c>
      <c r="AD35" s="285" t="str">
        <f>'1.  LRAMVA Summary'!I52</f>
        <v>Sentinel Lighting</v>
      </c>
      <c r="AE35" s="285" t="str">
        <f>'1.  LRAMVA Summary'!J52</f>
        <v>Street Lighting</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hidden="1"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kWh</v>
      </c>
      <c r="AD36" s="291" t="str">
        <f>'1.  LRAMVA Summary'!I53</f>
        <v>kW</v>
      </c>
      <c r="AE36" s="291" t="str">
        <f>'1.  LRAMVA Summary'!J53</f>
        <v>kW</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hidden="1"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idden="1" outlineLevel="1">
      <c r="A38" s="522">
        <v>1</v>
      </c>
      <c r="B38" s="520" t="s">
        <v>95</v>
      </c>
      <c r="C38" s="291" t="s">
        <v>25</v>
      </c>
      <c r="D38" s="295"/>
      <c r="E38" s="295"/>
      <c r="F38" s="295"/>
      <c r="G38" s="295"/>
      <c r="H38" s="295"/>
      <c r="I38" s="295"/>
      <c r="J38" s="295"/>
      <c r="K38" s="295"/>
      <c r="L38" s="295"/>
      <c r="M38" s="295"/>
      <c r="N38" s="291"/>
      <c r="O38" s="295"/>
      <c r="P38" s="295"/>
      <c r="Q38" s="295"/>
      <c r="R38" s="295"/>
      <c r="S38" s="295"/>
      <c r="T38" s="295"/>
      <c r="U38" s="295"/>
      <c r="V38" s="295"/>
      <c r="W38" s="295"/>
      <c r="X38" s="295"/>
      <c r="Y38" s="410"/>
      <c r="Z38" s="410"/>
      <c r="AA38" s="410"/>
      <c r="AB38" s="410"/>
      <c r="AC38" s="410"/>
      <c r="AD38" s="410"/>
      <c r="AE38" s="410"/>
      <c r="AF38" s="410"/>
      <c r="AG38" s="410"/>
      <c r="AH38" s="410"/>
      <c r="AI38" s="410"/>
      <c r="AJ38" s="410"/>
      <c r="AK38" s="410"/>
      <c r="AL38" s="410"/>
      <c r="AM38" s="296">
        <f>SUM(Y38:AL38)</f>
        <v>0</v>
      </c>
    </row>
    <row r="39" spans="1:39" hidden="1" outlineLevel="1">
      <c r="B39" s="294" t="s">
        <v>267</v>
      </c>
      <c r="C39" s="291" t="s">
        <v>163</v>
      </c>
      <c r="D39" s="295"/>
      <c r="E39" s="295"/>
      <c r="F39" s="295"/>
      <c r="G39" s="295"/>
      <c r="H39" s="295"/>
      <c r="I39" s="295"/>
      <c r="J39" s="295"/>
      <c r="K39" s="295"/>
      <c r="L39" s="295"/>
      <c r="M39" s="295"/>
      <c r="N39" s="468"/>
      <c r="O39" s="295"/>
      <c r="P39" s="295"/>
      <c r="Q39" s="295"/>
      <c r="R39" s="295"/>
      <c r="S39" s="295"/>
      <c r="T39" s="295"/>
      <c r="U39" s="295"/>
      <c r="V39" s="295"/>
      <c r="W39" s="295"/>
      <c r="X39" s="295"/>
      <c r="Y39" s="411">
        <f>Y38</f>
        <v>0</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hidden="1"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idden="1" outlineLevel="1">
      <c r="A41" s="522">
        <v>2</v>
      </c>
      <c r="B41" s="520" t="s">
        <v>96</v>
      </c>
      <c r="C41" s="291" t="s">
        <v>25</v>
      </c>
      <c r="D41" s="295"/>
      <c r="E41" s="295"/>
      <c r="F41" s="295"/>
      <c r="G41" s="295"/>
      <c r="H41" s="295"/>
      <c r="I41" s="295"/>
      <c r="J41" s="295"/>
      <c r="K41" s="295"/>
      <c r="L41" s="295"/>
      <c r="M41" s="295"/>
      <c r="N41" s="291"/>
      <c r="O41" s="295"/>
      <c r="P41" s="295"/>
      <c r="Q41" s="295"/>
      <c r="R41" s="295"/>
      <c r="S41" s="295"/>
      <c r="T41" s="295"/>
      <c r="U41" s="295"/>
      <c r="V41" s="295"/>
      <c r="W41" s="295"/>
      <c r="X41" s="295"/>
      <c r="Y41" s="410"/>
      <c r="Z41" s="410"/>
      <c r="AA41" s="410"/>
      <c r="AB41" s="410"/>
      <c r="AC41" s="410"/>
      <c r="AD41" s="410"/>
      <c r="AE41" s="410"/>
      <c r="AF41" s="410"/>
      <c r="AG41" s="410"/>
      <c r="AH41" s="410"/>
      <c r="AI41" s="410"/>
      <c r="AJ41" s="410"/>
      <c r="AK41" s="410"/>
      <c r="AL41" s="410"/>
      <c r="AM41" s="296">
        <f>SUM(Y41:AL41)</f>
        <v>0</v>
      </c>
    </row>
    <row r="42" spans="1:39" hidden="1" outlineLevel="1">
      <c r="B42" s="294" t="s">
        <v>267</v>
      </c>
      <c r="C42" s="291" t="s">
        <v>163</v>
      </c>
      <c r="D42" s="295"/>
      <c r="E42" s="295"/>
      <c r="F42" s="295"/>
      <c r="G42" s="295"/>
      <c r="H42" s="295"/>
      <c r="I42" s="295"/>
      <c r="J42" s="295"/>
      <c r="K42" s="295"/>
      <c r="L42" s="295"/>
      <c r="M42" s="295"/>
      <c r="N42" s="468"/>
      <c r="O42" s="295"/>
      <c r="P42" s="295"/>
      <c r="Q42" s="295"/>
      <c r="R42" s="295"/>
      <c r="S42" s="295"/>
      <c r="T42" s="295"/>
      <c r="U42" s="295"/>
      <c r="V42" s="295"/>
      <c r="W42" s="295"/>
      <c r="X42" s="295"/>
      <c r="Y42" s="411">
        <f t="shared" ref="Y42:AL42" si="1">Y41</f>
        <v>0</v>
      </c>
      <c r="Z42" s="411">
        <f t="shared" si="1"/>
        <v>0</v>
      </c>
      <c r="AA42" s="411">
        <f t="shared" si="1"/>
        <v>0</v>
      </c>
      <c r="AB42" s="411">
        <f t="shared" si="1"/>
        <v>0</v>
      </c>
      <c r="AC42" s="411">
        <f t="shared" si="1"/>
        <v>0</v>
      </c>
      <c r="AD42" s="411">
        <f t="shared" si="1"/>
        <v>0</v>
      </c>
      <c r="AE42" s="411">
        <f t="shared" si="1"/>
        <v>0</v>
      </c>
      <c r="AF42" s="411">
        <f t="shared" si="1"/>
        <v>0</v>
      </c>
      <c r="AG42" s="411">
        <f t="shared" si="1"/>
        <v>0</v>
      </c>
      <c r="AH42" s="411">
        <f t="shared" si="1"/>
        <v>0</v>
      </c>
      <c r="AI42" s="411">
        <f t="shared" si="1"/>
        <v>0</v>
      </c>
      <c r="AJ42" s="411">
        <f t="shared" si="1"/>
        <v>0</v>
      </c>
      <c r="AK42" s="411">
        <f t="shared" si="1"/>
        <v>0</v>
      </c>
      <c r="AL42" s="411">
        <f t="shared" si="1"/>
        <v>0</v>
      </c>
      <c r="AM42" s="297"/>
    </row>
    <row r="43" spans="1:39" ht="15.75" hidden="1"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idden="1" outlineLevel="1">
      <c r="A44" s="522">
        <v>3</v>
      </c>
      <c r="B44" s="520" t="s">
        <v>97</v>
      </c>
      <c r="C44" s="291" t="s">
        <v>25</v>
      </c>
      <c r="D44" s="295"/>
      <c r="E44" s="295"/>
      <c r="F44" s="295"/>
      <c r="G44" s="295"/>
      <c r="H44" s="295"/>
      <c r="I44" s="295"/>
      <c r="J44" s="295"/>
      <c r="K44" s="295"/>
      <c r="L44" s="295"/>
      <c r="M44" s="295"/>
      <c r="N44" s="291"/>
      <c r="O44" s="295"/>
      <c r="P44" s="295"/>
      <c r="Q44" s="295"/>
      <c r="R44" s="295"/>
      <c r="S44" s="295"/>
      <c r="T44" s="295"/>
      <c r="U44" s="295"/>
      <c r="V44" s="295"/>
      <c r="W44" s="295"/>
      <c r="X44" s="295"/>
      <c r="Y44" s="410"/>
      <c r="Z44" s="410"/>
      <c r="AA44" s="410"/>
      <c r="AB44" s="410"/>
      <c r="AC44" s="410"/>
      <c r="AD44" s="410"/>
      <c r="AE44" s="410"/>
      <c r="AF44" s="410"/>
      <c r="AG44" s="410"/>
      <c r="AH44" s="410"/>
      <c r="AI44" s="410"/>
      <c r="AJ44" s="410"/>
      <c r="AK44" s="410"/>
      <c r="AL44" s="410"/>
      <c r="AM44" s="296">
        <f>SUM(Y44:AL44)</f>
        <v>0</v>
      </c>
    </row>
    <row r="45" spans="1:39" hidden="1"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 t="shared" ref="Y45:AL45" si="2">Y44</f>
        <v>0</v>
      </c>
      <c r="Z45" s="411">
        <f t="shared" si="2"/>
        <v>0</v>
      </c>
      <c r="AA45" s="411">
        <f t="shared" si="2"/>
        <v>0</v>
      </c>
      <c r="AB45" s="411">
        <f t="shared" si="2"/>
        <v>0</v>
      </c>
      <c r="AC45" s="411">
        <f t="shared" si="2"/>
        <v>0</v>
      </c>
      <c r="AD45" s="411">
        <f t="shared" si="2"/>
        <v>0</v>
      </c>
      <c r="AE45" s="411">
        <f t="shared" si="2"/>
        <v>0</v>
      </c>
      <c r="AF45" s="411">
        <f t="shared" si="2"/>
        <v>0</v>
      </c>
      <c r="AG45" s="411">
        <f t="shared" si="2"/>
        <v>0</v>
      </c>
      <c r="AH45" s="411">
        <f t="shared" si="2"/>
        <v>0</v>
      </c>
      <c r="AI45" s="411">
        <f t="shared" si="2"/>
        <v>0</v>
      </c>
      <c r="AJ45" s="411">
        <f t="shared" si="2"/>
        <v>0</v>
      </c>
      <c r="AK45" s="411">
        <f t="shared" si="2"/>
        <v>0</v>
      </c>
      <c r="AL45" s="411">
        <f t="shared" si="2"/>
        <v>0</v>
      </c>
      <c r="AM45" s="297"/>
    </row>
    <row r="46" spans="1:39" hidden="1"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idden="1" outlineLevel="1">
      <c r="A47" s="522">
        <v>4</v>
      </c>
      <c r="B47" s="520" t="s">
        <v>683</v>
      </c>
      <c r="C47" s="291" t="s">
        <v>25</v>
      </c>
      <c r="D47" s="295"/>
      <c r="E47" s="295"/>
      <c r="F47" s="295"/>
      <c r="G47" s="295"/>
      <c r="H47" s="295"/>
      <c r="I47" s="295"/>
      <c r="J47" s="295"/>
      <c r="K47" s="295"/>
      <c r="L47" s="295"/>
      <c r="M47" s="295"/>
      <c r="N47" s="291"/>
      <c r="O47" s="295"/>
      <c r="P47" s="295"/>
      <c r="Q47" s="295"/>
      <c r="R47" s="295"/>
      <c r="S47" s="295"/>
      <c r="T47" s="295"/>
      <c r="U47" s="295"/>
      <c r="V47" s="295"/>
      <c r="W47" s="295"/>
      <c r="X47" s="295"/>
      <c r="Y47" s="410"/>
      <c r="Z47" s="410"/>
      <c r="AA47" s="410"/>
      <c r="AB47" s="410"/>
      <c r="AC47" s="410"/>
      <c r="AD47" s="410"/>
      <c r="AE47" s="410"/>
      <c r="AF47" s="410"/>
      <c r="AG47" s="410"/>
      <c r="AH47" s="410"/>
      <c r="AI47" s="410"/>
      <c r="AJ47" s="410"/>
      <c r="AK47" s="410"/>
      <c r="AL47" s="410"/>
      <c r="AM47" s="296">
        <f>SUM(Y47:AL47)</f>
        <v>0</v>
      </c>
    </row>
    <row r="48" spans="1:39" hidden="1" outlineLevel="1">
      <c r="B48" s="294" t="s">
        <v>267</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f t="shared" ref="Y48:AL48" si="3">Y47</f>
        <v>0</v>
      </c>
      <c r="Z48" s="411">
        <f t="shared" si="3"/>
        <v>0</v>
      </c>
      <c r="AA48" s="411">
        <f t="shared" si="3"/>
        <v>0</v>
      </c>
      <c r="AB48" s="411">
        <f t="shared" si="3"/>
        <v>0</v>
      </c>
      <c r="AC48" s="411">
        <f t="shared" si="3"/>
        <v>0</v>
      </c>
      <c r="AD48" s="411">
        <f t="shared" si="3"/>
        <v>0</v>
      </c>
      <c r="AE48" s="411">
        <f t="shared" si="3"/>
        <v>0</v>
      </c>
      <c r="AF48" s="411">
        <f t="shared" si="3"/>
        <v>0</v>
      </c>
      <c r="AG48" s="411">
        <f t="shared" si="3"/>
        <v>0</v>
      </c>
      <c r="AH48" s="411">
        <f t="shared" si="3"/>
        <v>0</v>
      </c>
      <c r="AI48" s="411">
        <f t="shared" si="3"/>
        <v>0</v>
      </c>
      <c r="AJ48" s="411">
        <f t="shared" si="3"/>
        <v>0</v>
      </c>
      <c r="AK48" s="411">
        <f t="shared" si="3"/>
        <v>0</v>
      </c>
      <c r="AL48" s="411">
        <f t="shared" si="3"/>
        <v>0</v>
      </c>
      <c r="AM48" s="297"/>
    </row>
    <row r="49" spans="1:39" hidden="1"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hidden="1"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hidden="1"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 t="shared" ref="Y51:AL51" si="4">Y50</f>
        <v>0</v>
      </c>
      <c r="Z51" s="411">
        <f t="shared" si="4"/>
        <v>0</v>
      </c>
      <c r="AA51" s="411">
        <f t="shared" si="4"/>
        <v>0</v>
      </c>
      <c r="AB51" s="411">
        <f t="shared" si="4"/>
        <v>0</v>
      </c>
      <c r="AC51" s="411">
        <f t="shared" si="4"/>
        <v>0</v>
      </c>
      <c r="AD51" s="411">
        <f t="shared" si="4"/>
        <v>0</v>
      </c>
      <c r="AE51" s="411">
        <f t="shared" si="4"/>
        <v>0</v>
      </c>
      <c r="AF51" s="411">
        <f t="shared" si="4"/>
        <v>0</v>
      </c>
      <c r="AG51" s="411">
        <f t="shared" si="4"/>
        <v>0</v>
      </c>
      <c r="AH51" s="411">
        <f t="shared" si="4"/>
        <v>0</v>
      </c>
      <c r="AI51" s="411">
        <f t="shared" si="4"/>
        <v>0</v>
      </c>
      <c r="AJ51" s="411">
        <f t="shared" si="4"/>
        <v>0</v>
      </c>
      <c r="AK51" s="411">
        <f t="shared" si="4"/>
        <v>0</v>
      </c>
      <c r="AL51" s="411">
        <f t="shared" si="4"/>
        <v>0</v>
      </c>
      <c r="AM51" s="297"/>
    </row>
    <row r="52" spans="1:39" hidden="1"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hidden="1"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idden="1"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hidden="1"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 t="shared" ref="Y55:AL55" si="5">Y54</f>
        <v>0</v>
      </c>
      <c r="Z55" s="411">
        <f t="shared" si="5"/>
        <v>0</v>
      </c>
      <c r="AA55" s="411">
        <f t="shared" si="5"/>
        <v>0</v>
      </c>
      <c r="AB55" s="411">
        <f t="shared" si="5"/>
        <v>0</v>
      </c>
      <c r="AC55" s="411">
        <f t="shared" si="5"/>
        <v>0</v>
      </c>
      <c r="AD55" s="411">
        <f t="shared" si="5"/>
        <v>0</v>
      </c>
      <c r="AE55" s="411">
        <f t="shared" si="5"/>
        <v>0</v>
      </c>
      <c r="AF55" s="411">
        <f t="shared" si="5"/>
        <v>0</v>
      </c>
      <c r="AG55" s="411">
        <f t="shared" si="5"/>
        <v>0</v>
      </c>
      <c r="AH55" s="411">
        <f t="shared" si="5"/>
        <v>0</v>
      </c>
      <c r="AI55" s="411">
        <f t="shared" si="5"/>
        <v>0</v>
      </c>
      <c r="AJ55" s="411">
        <f t="shared" si="5"/>
        <v>0</v>
      </c>
      <c r="AK55" s="411">
        <f t="shared" si="5"/>
        <v>0</v>
      </c>
      <c r="AL55" s="411">
        <f t="shared" si="5"/>
        <v>0</v>
      </c>
      <c r="AM55" s="311"/>
    </row>
    <row r="56" spans="1:39" hidden="1"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hidden="1" customHeight="1" outlineLevel="1">
      <c r="A57" s="522">
        <v>7</v>
      </c>
      <c r="B57" s="520" t="s">
        <v>100</v>
      </c>
      <c r="C57" s="291" t="s">
        <v>25</v>
      </c>
      <c r="D57" s="295"/>
      <c r="E57" s="295"/>
      <c r="F57" s="295"/>
      <c r="G57" s="295"/>
      <c r="H57" s="295"/>
      <c r="I57" s="295"/>
      <c r="J57" s="295"/>
      <c r="K57" s="295"/>
      <c r="L57" s="295"/>
      <c r="M57" s="295"/>
      <c r="N57" s="295">
        <v>12</v>
      </c>
      <c r="O57" s="295"/>
      <c r="P57" s="295"/>
      <c r="Q57" s="295"/>
      <c r="R57" s="295"/>
      <c r="S57" s="295"/>
      <c r="T57" s="295"/>
      <c r="U57" s="295"/>
      <c r="V57" s="295"/>
      <c r="W57" s="295"/>
      <c r="X57" s="295"/>
      <c r="Y57" s="533"/>
      <c r="Z57" s="533"/>
      <c r="AA57" s="533"/>
      <c r="AB57" s="410"/>
      <c r="AC57" s="533"/>
      <c r="AD57" s="410"/>
      <c r="AE57" s="410"/>
      <c r="AF57" s="415"/>
      <c r="AG57" s="415"/>
      <c r="AH57" s="415"/>
      <c r="AI57" s="415"/>
      <c r="AJ57" s="415"/>
      <c r="AK57" s="415"/>
      <c r="AL57" s="415"/>
      <c r="AM57" s="296">
        <f>SUM(Y57:AL57)</f>
        <v>0</v>
      </c>
    </row>
    <row r="58" spans="1:39" hidden="1" outlineLevel="1">
      <c r="B58" s="294" t="s">
        <v>267</v>
      </c>
      <c r="C58" s="291" t="s">
        <v>163</v>
      </c>
      <c r="D58" s="295"/>
      <c r="E58" s="295"/>
      <c r="F58" s="295"/>
      <c r="G58" s="295"/>
      <c r="H58" s="295"/>
      <c r="I58" s="295"/>
      <c r="J58" s="295"/>
      <c r="K58" s="295"/>
      <c r="L58" s="295"/>
      <c r="M58" s="295"/>
      <c r="N58" s="295">
        <f>N57</f>
        <v>12</v>
      </c>
      <c r="O58" s="295"/>
      <c r="P58" s="295"/>
      <c r="Q58" s="295"/>
      <c r="R58" s="295"/>
      <c r="S58" s="295"/>
      <c r="T58" s="295"/>
      <c r="U58" s="295"/>
      <c r="V58" s="295"/>
      <c r="W58" s="295"/>
      <c r="X58" s="295"/>
      <c r="Y58" s="411">
        <f t="shared" ref="Y58:AL58" si="6">Y57</f>
        <v>0</v>
      </c>
      <c r="Z58" s="411">
        <f t="shared" si="6"/>
        <v>0</v>
      </c>
      <c r="AA58" s="411">
        <f t="shared" si="6"/>
        <v>0</v>
      </c>
      <c r="AB58" s="411">
        <f t="shared" si="6"/>
        <v>0</v>
      </c>
      <c r="AC58" s="411">
        <f t="shared" si="6"/>
        <v>0</v>
      </c>
      <c r="AD58" s="411">
        <f t="shared" si="6"/>
        <v>0</v>
      </c>
      <c r="AE58" s="411">
        <f t="shared" si="6"/>
        <v>0</v>
      </c>
      <c r="AF58" s="411">
        <f t="shared" si="6"/>
        <v>0</v>
      </c>
      <c r="AG58" s="411">
        <f t="shared" si="6"/>
        <v>0</v>
      </c>
      <c r="AH58" s="411">
        <f t="shared" si="6"/>
        <v>0</v>
      </c>
      <c r="AI58" s="411">
        <f t="shared" si="6"/>
        <v>0</v>
      </c>
      <c r="AJ58" s="411">
        <f t="shared" si="6"/>
        <v>0</v>
      </c>
      <c r="AK58" s="411">
        <f t="shared" si="6"/>
        <v>0</v>
      </c>
      <c r="AL58" s="411">
        <f t="shared" si="6"/>
        <v>0</v>
      </c>
      <c r="AM58" s="311"/>
    </row>
    <row r="59" spans="1:39" hidden="1"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hidden="1" outlineLevel="1">
      <c r="A60" s="522">
        <v>8</v>
      </c>
      <c r="B60" s="520" t="s">
        <v>101</v>
      </c>
      <c r="C60" s="291" t="s">
        <v>25</v>
      </c>
      <c r="D60" s="295"/>
      <c r="E60" s="295"/>
      <c r="F60" s="295"/>
      <c r="G60" s="295"/>
      <c r="H60" s="295"/>
      <c r="I60" s="295"/>
      <c r="J60" s="295"/>
      <c r="K60" s="295"/>
      <c r="L60" s="295"/>
      <c r="M60" s="295"/>
      <c r="N60" s="295">
        <v>12</v>
      </c>
      <c r="O60" s="295"/>
      <c r="P60" s="295"/>
      <c r="Q60" s="295"/>
      <c r="R60" s="295"/>
      <c r="S60" s="295"/>
      <c r="T60" s="295"/>
      <c r="U60" s="295"/>
      <c r="V60" s="295"/>
      <c r="W60" s="295"/>
      <c r="X60" s="295"/>
      <c r="Y60" s="415"/>
      <c r="Z60" s="533"/>
      <c r="AA60" s="410"/>
      <c r="AB60" s="410"/>
      <c r="AC60" s="410"/>
      <c r="AD60" s="410"/>
      <c r="AE60" s="410"/>
      <c r="AF60" s="415"/>
      <c r="AG60" s="415"/>
      <c r="AH60" s="415"/>
      <c r="AI60" s="415"/>
      <c r="AJ60" s="415"/>
      <c r="AK60" s="415"/>
      <c r="AL60" s="415"/>
      <c r="AM60" s="296">
        <f>SUM(Y60:AL60)</f>
        <v>0</v>
      </c>
    </row>
    <row r="61" spans="1:39" hidden="1" outlineLevel="1">
      <c r="B61" s="294" t="s">
        <v>267</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 t="shared" ref="Y61:AL61" si="7">Y60</f>
        <v>0</v>
      </c>
      <c r="Z61" s="411">
        <f t="shared" si="7"/>
        <v>0</v>
      </c>
      <c r="AA61" s="411">
        <f t="shared" si="7"/>
        <v>0</v>
      </c>
      <c r="AB61" s="411">
        <f t="shared" si="7"/>
        <v>0</v>
      </c>
      <c r="AC61" s="411">
        <f t="shared" si="7"/>
        <v>0</v>
      </c>
      <c r="AD61" s="411">
        <f t="shared" si="7"/>
        <v>0</v>
      </c>
      <c r="AE61" s="411">
        <f t="shared" si="7"/>
        <v>0</v>
      </c>
      <c r="AF61" s="411">
        <f t="shared" si="7"/>
        <v>0</v>
      </c>
      <c r="AG61" s="411">
        <f t="shared" si="7"/>
        <v>0</v>
      </c>
      <c r="AH61" s="411">
        <f t="shared" si="7"/>
        <v>0</v>
      </c>
      <c r="AI61" s="411">
        <f t="shared" si="7"/>
        <v>0</v>
      </c>
      <c r="AJ61" s="411">
        <f t="shared" si="7"/>
        <v>0</v>
      </c>
      <c r="AK61" s="411">
        <f t="shared" si="7"/>
        <v>0</v>
      </c>
      <c r="AL61" s="411">
        <f t="shared" si="7"/>
        <v>0</v>
      </c>
      <c r="AM61" s="311"/>
    </row>
    <row r="62" spans="1:39" hidden="1"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hidden="1"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hidden="1"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 t="shared" ref="Y64:AL64" si="8">Y63</f>
        <v>0</v>
      </c>
      <c r="Z64" s="411">
        <f t="shared" si="8"/>
        <v>0</v>
      </c>
      <c r="AA64" s="411">
        <f t="shared" si="8"/>
        <v>0</v>
      </c>
      <c r="AB64" s="411">
        <f t="shared" si="8"/>
        <v>0</v>
      </c>
      <c r="AC64" s="411">
        <f t="shared" si="8"/>
        <v>0</v>
      </c>
      <c r="AD64" s="411">
        <f t="shared" si="8"/>
        <v>0</v>
      </c>
      <c r="AE64" s="411">
        <f t="shared" si="8"/>
        <v>0</v>
      </c>
      <c r="AF64" s="411">
        <f t="shared" si="8"/>
        <v>0</v>
      </c>
      <c r="AG64" s="411">
        <f t="shared" si="8"/>
        <v>0</v>
      </c>
      <c r="AH64" s="411">
        <f t="shared" si="8"/>
        <v>0</v>
      </c>
      <c r="AI64" s="411">
        <f t="shared" si="8"/>
        <v>0</v>
      </c>
      <c r="AJ64" s="411">
        <f t="shared" si="8"/>
        <v>0</v>
      </c>
      <c r="AK64" s="411">
        <f t="shared" si="8"/>
        <v>0</v>
      </c>
      <c r="AL64" s="411">
        <f t="shared" si="8"/>
        <v>0</v>
      </c>
      <c r="AM64" s="311"/>
    </row>
    <row r="65" spans="1:39" hidden="1"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hidden="1"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idden="1"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 t="shared" ref="Y67:AL67" si="9">Y66</f>
        <v>0</v>
      </c>
      <c r="Z67" s="411">
        <f t="shared" si="9"/>
        <v>0</v>
      </c>
      <c r="AA67" s="411">
        <f t="shared" si="9"/>
        <v>0</v>
      </c>
      <c r="AB67" s="411">
        <f t="shared" si="9"/>
        <v>0</v>
      </c>
      <c r="AC67" s="411">
        <f t="shared" si="9"/>
        <v>0</v>
      </c>
      <c r="AD67" s="411">
        <f t="shared" si="9"/>
        <v>0</v>
      </c>
      <c r="AE67" s="411">
        <f t="shared" si="9"/>
        <v>0</v>
      </c>
      <c r="AF67" s="411">
        <f t="shared" si="9"/>
        <v>0</v>
      </c>
      <c r="AG67" s="411">
        <f t="shared" si="9"/>
        <v>0</v>
      </c>
      <c r="AH67" s="411">
        <f t="shared" si="9"/>
        <v>0</v>
      </c>
      <c r="AI67" s="411">
        <f t="shared" si="9"/>
        <v>0</v>
      </c>
      <c r="AJ67" s="411">
        <f t="shared" si="9"/>
        <v>0</v>
      </c>
      <c r="AK67" s="411">
        <f t="shared" si="9"/>
        <v>0</v>
      </c>
      <c r="AL67" s="411">
        <f t="shared" si="9"/>
        <v>0</v>
      </c>
      <c r="AM67" s="311"/>
    </row>
    <row r="68" spans="1:39" hidden="1"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hidden="1"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hidden="1"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hidden="1"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 t="shared" ref="Y71:AL71" si="10">Y70</f>
        <v>0</v>
      </c>
      <c r="Z71" s="411">
        <f t="shared" si="10"/>
        <v>0</v>
      </c>
      <c r="AA71" s="411">
        <f t="shared" si="10"/>
        <v>0</v>
      </c>
      <c r="AB71" s="411">
        <f t="shared" si="10"/>
        <v>0</v>
      </c>
      <c r="AC71" s="411">
        <f t="shared" si="10"/>
        <v>0</v>
      </c>
      <c r="AD71" s="411">
        <f t="shared" si="10"/>
        <v>0</v>
      </c>
      <c r="AE71" s="411">
        <f t="shared" si="10"/>
        <v>0</v>
      </c>
      <c r="AF71" s="411">
        <f t="shared" si="10"/>
        <v>0</v>
      </c>
      <c r="AG71" s="411">
        <f t="shared" si="10"/>
        <v>0</v>
      </c>
      <c r="AH71" s="411">
        <f t="shared" si="10"/>
        <v>0</v>
      </c>
      <c r="AI71" s="411">
        <f t="shared" si="10"/>
        <v>0</v>
      </c>
      <c r="AJ71" s="411">
        <f t="shared" si="10"/>
        <v>0</v>
      </c>
      <c r="AK71" s="411">
        <f t="shared" si="10"/>
        <v>0</v>
      </c>
      <c r="AL71" s="411">
        <f t="shared" si="10"/>
        <v>0</v>
      </c>
      <c r="AM71" s="297"/>
    </row>
    <row r="72" spans="1:39" hidden="1"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hidden="1"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idden="1"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 t="shared" ref="Y74:AL74" si="11">Y73</f>
        <v>0</v>
      </c>
      <c r="Z74" s="411">
        <f t="shared" si="11"/>
        <v>0</v>
      </c>
      <c r="AA74" s="411">
        <f t="shared" si="11"/>
        <v>0</v>
      </c>
      <c r="AB74" s="411">
        <f t="shared" si="11"/>
        <v>0</v>
      </c>
      <c r="AC74" s="411">
        <f t="shared" si="11"/>
        <v>0</v>
      </c>
      <c r="AD74" s="411">
        <f t="shared" si="11"/>
        <v>0</v>
      </c>
      <c r="AE74" s="411">
        <f t="shared" si="11"/>
        <v>0</v>
      </c>
      <c r="AF74" s="411">
        <f t="shared" si="11"/>
        <v>0</v>
      </c>
      <c r="AG74" s="411">
        <f t="shared" si="11"/>
        <v>0</v>
      </c>
      <c r="AH74" s="411">
        <f t="shared" si="11"/>
        <v>0</v>
      </c>
      <c r="AI74" s="411">
        <f t="shared" si="11"/>
        <v>0</v>
      </c>
      <c r="AJ74" s="411">
        <f t="shared" si="11"/>
        <v>0</v>
      </c>
      <c r="AK74" s="411">
        <f t="shared" si="11"/>
        <v>0</v>
      </c>
      <c r="AL74" s="411">
        <f t="shared" si="11"/>
        <v>0</v>
      </c>
      <c r="AM74" s="297"/>
    </row>
    <row r="75" spans="1:39" hidden="1"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hidden="1" outlineLevel="1">
      <c r="A76" s="522">
        <v>13</v>
      </c>
      <c r="B76" s="520"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hidden="1"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2">Z76</f>
        <v>0</v>
      </c>
      <c r="AA77" s="411">
        <f t="shared" si="12"/>
        <v>0</v>
      </c>
      <c r="AB77" s="411">
        <f t="shared" si="12"/>
        <v>0</v>
      </c>
      <c r="AC77" s="411">
        <f t="shared" si="12"/>
        <v>0</v>
      </c>
      <c r="AD77" s="411">
        <f t="shared" si="12"/>
        <v>0</v>
      </c>
      <c r="AE77" s="411">
        <f t="shared" si="12"/>
        <v>0</v>
      </c>
      <c r="AF77" s="411">
        <f t="shared" si="12"/>
        <v>0</v>
      </c>
      <c r="AG77" s="411">
        <f t="shared" si="12"/>
        <v>0</v>
      </c>
      <c r="AH77" s="411">
        <f t="shared" si="12"/>
        <v>0</v>
      </c>
      <c r="AI77" s="411">
        <f t="shared" si="12"/>
        <v>0</v>
      </c>
      <c r="AJ77" s="411">
        <f t="shared" si="12"/>
        <v>0</v>
      </c>
      <c r="AK77" s="411">
        <f t="shared" si="12"/>
        <v>0</v>
      </c>
      <c r="AL77" s="411">
        <f t="shared" si="12"/>
        <v>0</v>
      </c>
      <c r="AM77" s="306"/>
    </row>
    <row r="78" spans="1:39" hidden="1"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hidden="1"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idden="1" outlineLevel="1">
      <c r="A80" s="522">
        <v>14</v>
      </c>
      <c r="B80" s="315" t="s">
        <v>108</v>
      </c>
      <c r="C80" s="291" t="s">
        <v>25</v>
      </c>
      <c r="D80" s="295"/>
      <c r="E80" s="295"/>
      <c r="F80" s="295"/>
      <c r="G80" s="295"/>
      <c r="H80" s="295"/>
      <c r="I80" s="295"/>
      <c r="J80" s="295"/>
      <c r="K80" s="295"/>
      <c r="L80" s="295"/>
      <c r="M80" s="295"/>
      <c r="N80" s="295">
        <v>12</v>
      </c>
      <c r="O80" s="295"/>
      <c r="P80" s="295"/>
      <c r="Q80" s="295"/>
      <c r="R80" s="295"/>
      <c r="S80" s="295"/>
      <c r="T80" s="295"/>
      <c r="U80" s="295"/>
      <c r="V80" s="295"/>
      <c r="W80" s="295"/>
      <c r="X80" s="295"/>
      <c r="Y80" s="533"/>
      <c r="Z80" s="410"/>
      <c r="AA80" s="410"/>
      <c r="AB80" s="410"/>
      <c r="AC80" s="410"/>
      <c r="AD80" s="410"/>
      <c r="AE80" s="410"/>
      <c r="AF80" s="410"/>
      <c r="AG80" s="410"/>
      <c r="AH80" s="410"/>
      <c r="AI80" s="410"/>
      <c r="AJ80" s="410"/>
      <c r="AK80" s="410"/>
      <c r="AL80" s="410"/>
      <c r="AM80" s="296">
        <f>SUM(Y80:AL80)</f>
        <v>0</v>
      </c>
    </row>
    <row r="81" spans="1:40" hidden="1"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 t="shared" ref="Y81:AL81" si="13">Y80</f>
        <v>0</v>
      </c>
      <c r="Z81" s="411">
        <f t="shared" si="13"/>
        <v>0</v>
      </c>
      <c r="AA81" s="411">
        <f t="shared" si="13"/>
        <v>0</v>
      </c>
      <c r="AB81" s="411">
        <f t="shared" si="13"/>
        <v>0</v>
      </c>
      <c r="AC81" s="411">
        <f t="shared" si="13"/>
        <v>0</v>
      </c>
      <c r="AD81" s="411">
        <f t="shared" si="13"/>
        <v>0</v>
      </c>
      <c r="AE81" s="411">
        <f t="shared" si="13"/>
        <v>0</v>
      </c>
      <c r="AF81" s="411">
        <f t="shared" si="13"/>
        <v>0</v>
      </c>
      <c r="AG81" s="411">
        <f t="shared" si="13"/>
        <v>0</v>
      </c>
      <c r="AH81" s="411">
        <f t="shared" si="13"/>
        <v>0</v>
      </c>
      <c r="AI81" s="411">
        <f t="shared" si="13"/>
        <v>0</v>
      </c>
      <c r="AJ81" s="411">
        <f t="shared" si="13"/>
        <v>0</v>
      </c>
      <c r="AK81" s="411">
        <f t="shared" si="13"/>
        <v>0</v>
      </c>
      <c r="AL81" s="411">
        <f t="shared" si="13"/>
        <v>0</v>
      </c>
      <c r="AM81" s="297"/>
    </row>
    <row r="82" spans="1:40" s="515" customFormat="1" hidden="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hidden="1"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idden="1"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idden="1"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 t="shared" ref="Y85:AD85" si="14">Y84</f>
        <v>0</v>
      </c>
      <c r="Z85" s="411">
        <f t="shared" si="14"/>
        <v>0</v>
      </c>
      <c r="AA85" s="411">
        <f t="shared" si="14"/>
        <v>0</v>
      </c>
      <c r="AB85" s="411">
        <f t="shared" si="14"/>
        <v>0</v>
      </c>
      <c r="AC85" s="411">
        <f t="shared" si="14"/>
        <v>0</v>
      </c>
      <c r="AD85" s="411">
        <f t="shared" si="14"/>
        <v>0</v>
      </c>
      <c r="AE85" s="411">
        <f t="shared" ref="AE85:AL85" si="15">AE84</f>
        <v>0</v>
      </c>
      <c r="AF85" s="411">
        <f t="shared" si="15"/>
        <v>0</v>
      </c>
      <c r="AG85" s="411">
        <f t="shared" si="15"/>
        <v>0</v>
      </c>
      <c r="AH85" s="411">
        <f t="shared" si="15"/>
        <v>0</v>
      </c>
      <c r="AI85" s="411">
        <f t="shared" si="15"/>
        <v>0</v>
      </c>
      <c r="AJ85" s="411">
        <f t="shared" si="15"/>
        <v>0</v>
      </c>
      <c r="AK85" s="411">
        <f t="shared" si="15"/>
        <v>0</v>
      </c>
      <c r="AL85" s="411">
        <f t="shared" si="15"/>
        <v>0</v>
      </c>
      <c r="AM85" s="297"/>
    </row>
    <row r="86" spans="1:40" hidden="1"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idden="1"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idden="1"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 t="shared" ref="Y88:AD88" si="16">Y87</f>
        <v>0</v>
      </c>
      <c r="Z88" s="411">
        <f t="shared" si="16"/>
        <v>0</v>
      </c>
      <c r="AA88" s="411">
        <f t="shared" si="16"/>
        <v>0</v>
      </c>
      <c r="AB88" s="411">
        <f t="shared" si="16"/>
        <v>0</v>
      </c>
      <c r="AC88" s="411">
        <f t="shared" si="16"/>
        <v>0</v>
      </c>
      <c r="AD88" s="411">
        <f t="shared" si="16"/>
        <v>0</v>
      </c>
      <c r="AE88" s="411">
        <f t="shared" ref="AE88:AL88" si="17">AE87</f>
        <v>0</v>
      </c>
      <c r="AF88" s="411">
        <f t="shared" si="17"/>
        <v>0</v>
      </c>
      <c r="AG88" s="411">
        <f t="shared" si="17"/>
        <v>0</v>
      </c>
      <c r="AH88" s="411">
        <f t="shared" si="17"/>
        <v>0</v>
      </c>
      <c r="AI88" s="411">
        <f t="shared" si="17"/>
        <v>0</v>
      </c>
      <c r="AJ88" s="411">
        <f t="shared" si="17"/>
        <v>0</v>
      </c>
      <c r="AK88" s="411">
        <f t="shared" si="17"/>
        <v>0</v>
      </c>
      <c r="AL88" s="411">
        <f t="shared" si="17"/>
        <v>0</v>
      </c>
      <c r="AM88" s="297"/>
    </row>
    <row r="89" spans="1:40" s="283" customFormat="1" hidden="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hidden="1"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idden="1"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idden="1"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8">Z91</f>
        <v>0</v>
      </c>
      <c r="AA92" s="411">
        <f t="shared" si="18"/>
        <v>0</v>
      </c>
      <c r="AB92" s="411">
        <f t="shared" si="18"/>
        <v>0</v>
      </c>
      <c r="AC92" s="411">
        <f t="shared" si="18"/>
        <v>0</v>
      </c>
      <c r="AD92" s="411">
        <f t="shared" si="18"/>
        <v>0</v>
      </c>
      <c r="AE92" s="411">
        <f t="shared" si="18"/>
        <v>0</v>
      </c>
      <c r="AF92" s="411">
        <f t="shared" si="18"/>
        <v>0</v>
      </c>
      <c r="AG92" s="411">
        <f t="shared" si="18"/>
        <v>0</v>
      </c>
      <c r="AH92" s="411">
        <f t="shared" si="18"/>
        <v>0</v>
      </c>
      <c r="AI92" s="411">
        <f t="shared" si="18"/>
        <v>0</v>
      </c>
      <c r="AJ92" s="411">
        <f t="shared" si="18"/>
        <v>0</v>
      </c>
      <c r="AK92" s="411">
        <f t="shared" si="18"/>
        <v>0</v>
      </c>
      <c r="AL92" s="411">
        <f t="shared" si="18"/>
        <v>0</v>
      </c>
      <c r="AM92" s="306"/>
    </row>
    <row r="93" spans="1:40" hidden="1"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idden="1"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idden="1"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 t="shared" ref="Y95:AL95" si="19">Y94</f>
        <v>0</v>
      </c>
      <c r="Z95" s="411">
        <f t="shared" si="19"/>
        <v>0</v>
      </c>
      <c r="AA95" s="411">
        <f t="shared" si="19"/>
        <v>0</v>
      </c>
      <c r="AB95" s="411">
        <f t="shared" si="19"/>
        <v>0</v>
      </c>
      <c r="AC95" s="411">
        <f t="shared" si="19"/>
        <v>0</v>
      </c>
      <c r="AD95" s="411">
        <f t="shared" si="19"/>
        <v>0</v>
      </c>
      <c r="AE95" s="411">
        <f t="shared" si="19"/>
        <v>0</v>
      </c>
      <c r="AF95" s="411">
        <f t="shared" si="19"/>
        <v>0</v>
      </c>
      <c r="AG95" s="411">
        <f t="shared" si="19"/>
        <v>0</v>
      </c>
      <c r="AH95" s="411">
        <f t="shared" si="19"/>
        <v>0</v>
      </c>
      <c r="AI95" s="411">
        <f t="shared" si="19"/>
        <v>0</v>
      </c>
      <c r="AJ95" s="411">
        <f t="shared" si="19"/>
        <v>0</v>
      </c>
      <c r="AK95" s="411">
        <f t="shared" si="19"/>
        <v>0</v>
      </c>
      <c r="AL95" s="411">
        <f t="shared" si="19"/>
        <v>0</v>
      </c>
      <c r="AM95" s="306"/>
    </row>
    <row r="96" spans="1:40" hidden="1"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idden="1"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idden="1"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20">Z97</f>
        <v>0</v>
      </c>
      <c r="AA98" s="411">
        <f t="shared" si="20"/>
        <v>0</v>
      </c>
      <c r="AB98" s="411">
        <f t="shared" si="20"/>
        <v>0</v>
      </c>
      <c r="AC98" s="411">
        <f t="shared" si="20"/>
        <v>0</v>
      </c>
      <c r="AD98" s="411">
        <f t="shared" si="20"/>
        <v>0</v>
      </c>
      <c r="AE98" s="411">
        <f t="shared" si="20"/>
        <v>0</v>
      </c>
      <c r="AF98" s="411">
        <f t="shared" si="20"/>
        <v>0</v>
      </c>
      <c r="AG98" s="411">
        <f t="shared" si="20"/>
        <v>0</v>
      </c>
      <c r="AH98" s="411">
        <f t="shared" si="20"/>
        <v>0</v>
      </c>
      <c r="AI98" s="411">
        <f t="shared" si="20"/>
        <v>0</v>
      </c>
      <c r="AJ98" s="411">
        <f t="shared" si="20"/>
        <v>0</v>
      </c>
      <c r="AK98" s="411">
        <f t="shared" si="20"/>
        <v>0</v>
      </c>
      <c r="AL98" s="411">
        <f t="shared" si="20"/>
        <v>0</v>
      </c>
      <c r="AM98" s="297"/>
    </row>
    <row r="99" spans="1:39" hidden="1"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idden="1"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idden="1"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21">Y100</f>
        <v>0</v>
      </c>
      <c r="Z101" s="411">
        <f t="shared" si="21"/>
        <v>0</v>
      </c>
      <c r="AA101" s="411">
        <f t="shared" si="21"/>
        <v>0</v>
      </c>
      <c r="AB101" s="411">
        <f t="shared" si="21"/>
        <v>0</v>
      </c>
      <c r="AC101" s="411">
        <f t="shared" si="21"/>
        <v>0</v>
      </c>
      <c r="AD101" s="411">
        <f t="shared" si="21"/>
        <v>0</v>
      </c>
      <c r="AE101" s="411">
        <f t="shared" si="21"/>
        <v>0</v>
      </c>
      <c r="AF101" s="411">
        <f t="shared" si="21"/>
        <v>0</v>
      </c>
      <c r="AG101" s="411">
        <f t="shared" si="21"/>
        <v>0</v>
      </c>
      <c r="AH101" s="411">
        <f t="shared" si="21"/>
        <v>0</v>
      </c>
      <c r="AI101" s="411">
        <f t="shared" si="21"/>
        <v>0</v>
      </c>
      <c r="AJ101" s="411">
        <f t="shared" si="21"/>
        <v>0</v>
      </c>
      <c r="AK101" s="411">
        <f t="shared" si="21"/>
        <v>0</v>
      </c>
      <c r="AL101" s="411">
        <f t="shared" si="21"/>
        <v>0</v>
      </c>
      <c r="AM101" s="306"/>
    </row>
    <row r="102" spans="1:39" ht="15.75" hidden="1"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hidden="1"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hidden="1"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idden="1"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hidden="1"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 t="shared" ref="Y106:AL106" si="22">Y105</f>
        <v>0</v>
      </c>
      <c r="Z106" s="411">
        <f t="shared" si="22"/>
        <v>0</v>
      </c>
      <c r="AA106" s="411">
        <f t="shared" si="22"/>
        <v>0</v>
      </c>
      <c r="AB106" s="411">
        <f t="shared" si="22"/>
        <v>0</v>
      </c>
      <c r="AC106" s="411">
        <f t="shared" si="22"/>
        <v>0</v>
      </c>
      <c r="AD106" s="411">
        <f t="shared" si="22"/>
        <v>0</v>
      </c>
      <c r="AE106" s="411">
        <f t="shared" si="22"/>
        <v>0</v>
      </c>
      <c r="AF106" s="411">
        <f t="shared" si="22"/>
        <v>0</v>
      </c>
      <c r="AG106" s="411">
        <f t="shared" si="22"/>
        <v>0</v>
      </c>
      <c r="AH106" s="411">
        <f t="shared" si="22"/>
        <v>0</v>
      </c>
      <c r="AI106" s="411">
        <f t="shared" si="22"/>
        <v>0</v>
      </c>
      <c r="AJ106" s="411">
        <f t="shared" si="22"/>
        <v>0</v>
      </c>
      <c r="AK106" s="411">
        <f t="shared" si="22"/>
        <v>0</v>
      </c>
      <c r="AL106" s="411">
        <f t="shared" si="22"/>
        <v>0</v>
      </c>
      <c r="AM106" s="306"/>
    </row>
    <row r="107" spans="1:39" hidden="1"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hidden="1"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hidden="1"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 t="shared" ref="Y109:AL109" si="23">Y108</f>
        <v>0</v>
      </c>
      <c r="Z109" s="411">
        <f t="shared" si="23"/>
        <v>0</v>
      </c>
      <c r="AA109" s="411">
        <f t="shared" si="23"/>
        <v>0</v>
      </c>
      <c r="AB109" s="411">
        <f t="shared" si="23"/>
        <v>0</v>
      </c>
      <c r="AC109" s="411">
        <f t="shared" si="23"/>
        <v>0</v>
      </c>
      <c r="AD109" s="411">
        <f t="shared" si="23"/>
        <v>0</v>
      </c>
      <c r="AE109" s="411">
        <f t="shared" si="23"/>
        <v>0</v>
      </c>
      <c r="AF109" s="411">
        <f t="shared" si="23"/>
        <v>0</v>
      </c>
      <c r="AG109" s="411">
        <f t="shared" si="23"/>
        <v>0</v>
      </c>
      <c r="AH109" s="411">
        <f t="shared" si="23"/>
        <v>0</v>
      </c>
      <c r="AI109" s="411">
        <f t="shared" si="23"/>
        <v>0</v>
      </c>
      <c r="AJ109" s="411">
        <f t="shared" si="23"/>
        <v>0</v>
      </c>
      <c r="AK109" s="411">
        <f t="shared" si="23"/>
        <v>0</v>
      </c>
      <c r="AL109" s="411">
        <f t="shared" si="23"/>
        <v>0</v>
      </c>
      <c r="AM109" s="306"/>
    </row>
    <row r="110" spans="1:39" hidden="1"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hidden="1"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idden="1"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 t="shared" ref="Y112:AL112" si="24">Y111</f>
        <v>0</v>
      </c>
      <c r="Z112" s="411">
        <f t="shared" si="24"/>
        <v>0</v>
      </c>
      <c r="AA112" s="411">
        <f t="shared" si="24"/>
        <v>0</v>
      </c>
      <c r="AB112" s="411">
        <f t="shared" si="24"/>
        <v>0</v>
      </c>
      <c r="AC112" s="411">
        <f t="shared" si="24"/>
        <v>0</v>
      </c>
      <c r="AD112" s="411">
        <f t="shared" si="24"/>
        <v>0</v>
      </c>
      <c r="AE112" s="411">
        <f t="shared" si="24"/>
        <v>0</v>
      </c>
      <c r="AF112" s="411">
        <f t="shared" si="24"/>
        <v>0</v>
      </c>
      <c r="AG112" s="411">
        <f t="shared" si="24"/>
        <v>0</v>
      </c>
      <c r="AH112" s="411">
        <f t="shared" si="24"/>
        <v>0</v>
      </c>
      <c r="AI112" s="411">
        <f t="shared" si="24"/>
        <v>0</v>
      </c>
      <c r="AJ112" s="411">
        <f t="shared" si="24"/>
        <v>0</v>
      </c>
      <c r="AK112" s="411">
        <f t="shared" si="24"/>
        <v>0</v>
      </c>
      <c r="AL112" s="411">
        <f t="shared" si="24"/>
        <v>0</v>
      </c>
      <c r="AM112" s="306"/>
    </row>
    <row r="113" spans="1:39" hidden="1"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hidden="1"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idden="1"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 t="shared" ref="Y115:AL115" si="25">Y114</f>
        <v>0</v>
      </c>
      <c r="Z115" s="411">
        <f t="shared" si="25"/>
        <v>0</v>
      </c>
      <c r="AA115" s="411">
        <f t="shared" si="25"/>
        <v>0</v>
      </c>
      <c r="AB115" s="411">
        <f t="shared" si="25"/>
        <v>0</v>
      </c>
      <c r="AC115" s="411">
        <f t="shared" si="25"/>
        <v>0</v>
      </c>
      <c r="AD115" s="411">
        <f t="shared" si="25"/>
        <v>0</v>
      </c>
      <c r="AE115" s="411">
        <f t="shared" si="25"/>
        <v>0</v>
      </c>
      <c r="AF115" s="411">
        <f t="shared" si="25"/>
        <v>0</v>
      </c>
      <c r="AG115" s="411">
        <f t="shared" si="25"/>
        <v>0</v>
      </c>
      <c r="AH115" s="411">
        <f t="shared" si="25"/>
        <v>0</v>
      </c>
      <c r="AI115" s="411">
        <f t="shared" si="25"/>
        <v>0</v>
      </c>
      <c r="AJ115" s="411">
        <f t="shared" si="25"/>
        <v>0</v>
      </c>
      <c r="AK115" s="411">
        <f t="shared" si="25"/>
        <v>0</v>
      </c>
      <c r="AL115" s="411">
        <f t="shared" si="25"/>
        <v>0</v>
      </c>
      <c r="AM115" s="306"/>
    </row>
    <row r="116" spans="1:39" hidden="1"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hidden="1"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idden="1"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idden="1"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 t="shared" ref="Y119:AL119" si="26">Y118</f>
        <v>0</v>
      </c>
      <c r="Z119" s="411">
        <f t="shared" si="26"/>
        <v>0</v>
      </c>
      <c r="AA119" s="411">
        <f t="shared" si="26"/>
        <v>0</v>
      </c>
      <c r="AB119" s="411">
        <f t="shared" si="26"/>
        <v>0</v>
      </c>
      <c r="AC119" s="411">
        <f t="shared" si="26"/>
        <v>0</v>
      </c>
      <c r="AD119" s="411">
        <f t="shared" si="26"/>
        <v>0</v>
      </c>
      <c r="AE119" s="411">
        <f t="shared" si="26"/>
        <v>0</v>
      </c>
      <c r="AF119" s="411">
        <f t="shared" si="26"/>
        <v>0</v>
      </c>
      <c r="AG119" s="411">
        <f t="shared" si="26"/>
        <v>0</v>
      </c>
      <c r="AH119" s="411">
        <f t="shared" si="26"/>
        <v>0</v>
      </c>
      <c r="AI119" s="411">
        <f t="shared" si="26"/>
        <v>0</v>
      </c>
      <c r="AJ119" s="411">
        <f t="shared" si="26"/>
        <v>0</v>
      </c>
      <c r="AK119" s="411">
        <f t="shared" si="26"/>
        <v>0</v>
      </c>
      <c r="AL119" s="411">
        <f t="shared" si="26"/>
        <v>0</v>
      </c>
      <c r="AM119" s="306"/>
    </row>
    <row r="120" spans="1:39" hidden="1"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idden="1"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hidden="1" outlineLevel="1">
      <c r="B122" s="294" t="s">
        <v>267</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 t="shared" ref="Y122:AL122" si="27">Y121</f>
        <v>0</v>
      </c>
      <c r="Z122" s="411">
        <f t="shared" si="27"/>
        <v>0</v>
      </c>
      <c r="AA122" s="411">
        <f t="shared" si="27"/>
        <v>0</v>
      </c>
      <c r="AB122" s="411">
        <f t="shared" si="27"/>
        <v>0</v>
      </c>
      <c r="AC122" s="411">
        <f t="shared" si="27"/>
        <v>0</v>
      </c>
      <c r="AD122" s="411">
        <f t="shared" si="27"/>
        <v>0</v>
      </c>
      <c r="AE122" s="411">
        <f t="shared" si="27"/>
        <v>0</v>
      </c>
      <c r="AF122" s="411">
        <f t="shared" si="27"/>
        <v>0</v>
      </c>
      <c r="AG122" s="411">
        <f t="shared" si="27"/>
        <v>0</v>
      </c>
      <c r="AH122" s="411">
        <f t="shared" si="27"/>
        <v>0</v>
      </c>
      <c r="AI122" s="411">
        <f t="shared" si="27"/>
        <v>0</v>
      </c>
      <c r="AJ122" s="411">
        <f t="shared" si="27"/>
        <v>0</v>
      </c>
      <c r="AK122" s="411">
        <f t="shared" si="27"/>
        <v>0</v>
      </c>
      <c r="AL122" s="411">
        <f t="shared" si="27"/>
        <v>0</v>
      </c>
      <c r="AM122" s="306"/>
    </row>
    <row r="123" spans="1:39" hidden="1"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hidden="1"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idden="1"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 t="shared" ref="Y125:AL125" si="28">Y124</f>
        <v>0</v>
      </c>
      <c r="Z125" s="411">
        <f t="shared" si="28"/>
        <v>0</v>
      </c>
      <c r="AA125" s="411">
        <f t="shared" si="28"/>
        <v>0</v>
      </c>
      <c r="AB125" s="411">
        <f t="shared" si="28"/>
        <v>0</v>
      </c>
      <c r="AC125" s="411">
        <f t="shared" si="28"/>
        <v>0</v>
      </c>
      <c r="AD125" s="411">
        <f t="shared" si="28"/>
        <v>0</v>
      </c>
      <c r="AE125" s="411">
        <f t="shared" si="28"/>
        <v>0</v>
      </c>
      <c r="AF125" s="411">
        <f t="shared" si="28"/>
        <v>0</v>
      </c>
      <c r="AG125" s="411">
        <f t="shared" si="28"/>
        <v>0</v>
      </c>
      <c r="AH125" s="411">
        <f t="shared" si="28"/>
        <v>0</v>
      </c>
      <c r="AI125" s="411">
        <f t="shared" si="28"/>
        <v>0</v>
      </c>
      <c r="AJ125" s="411">
        <f t="shared" si="28"/>
        <v>0</v>
      </c>
      <c r="AK125" s="411">
        <f t="shared" si="28"/>
        <v>0</v>
      </c>
      <c r="AL125" s="411">
        <f t="shared" si="28"/>
        <v>0</v>
      </c>
      <c r="AM125" s="306"/>
    </row>
    <row r="126" spans="1:39" hidden="1"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hidden="1"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idden="1"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 t="shared" ref="Y128:AL128" si="29">Y127</f>
        <v>0</v>
      </c>
      <c r="Z128" s="411">
        <f t="shared" si="29"/>
        <v>0</v>
      </c>
      <c r="AA128" s="411">
        <f t="shared" si="29"/>
        <v>0</v>
      </c>
      <c r="AB128" s="411">
        <f t="shared" si="29"/>
        <v>0</v>
      </c>
      <c r="AC128" s="411">
        <f t="shared" si="29"/>
        <v>0</v>
      </c>
      <c r="AD128" s="411">
        <f t="shared" si="29"/>
        <v>0</v>
      </c>
      <c r="AE128" s="411">
        <f t="shared" si="29"/>
        <v>0</v>
      </c>
      <c r="AF128" s="411">
        <f t="shared" si="29"/>
        <v>0</v>
      </c>
      <c r="AG128" s="411">
        <f t="shared" si="29"/>
        <v>0</v>
      </c>
      <c r="AH128" s="411">
        <f t="shared" si="29"/>
        <v>0</v>
      </c>
      <c r="AI128" s="411">
        <f t="shared" si="29"/>
        <v>0</v>
      </c>
      <c r="AJ128" s="411">
        <f t="shared" si="29"/>
        <v>0</v>
      </c>
      <c r="AK128" s="411">
        <f t="shared" si="29"/>
        <v>0</v>
      </c>
      <c r="AL128" s="411">
        <f t="shared" si="29"/>
        <v>0</v>
      </c>
      <c r="AM128" s="306"/>
    </row>
    <row r="129" spans="1:39" hidden="1"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hidden="1"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idden="1"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 t="shared" ref="Y131:AL131" si="30">Y130</f>
        <v>0</v>
      </c>
      <c r="Z131" s="411">
        <f t="shared" si="30"/>
        <v>0</v>
      </c>
      <c r="AA131" s="411">
        <f t="shared" si="30"/>
        <v>0</v>
      </c>
      <c r="AB131" s="411">
        <f t="shared" si="30"/>
        <v>0</v>
      </c>
      <c r="AC131" s="411">
        <f t="shared" si="30"/>
        <v>0</v>
      </c>
      <c r="AD131" s="411">
        <f t="shared" si="30"/>
        <v>0</v>
      </c>
      <c r="AE131" s="411">
        <f t="shared" si="30"/>
        <v>0</v>
      </c>
      <c r="AF131" s="411">
        <f t="shared" si="30"/>
        <v>0</v>
      </c>
      <c r="AG131" s="411">
        <f t="shared" si="30"/>
        <v>0</v>
      </c>
      <c r="AH131" s="411">
        <f t="shared" si="30"/>
        <v>0</v>
      </c>
      <c r="AI131" s="411">
        <f t="shared" si="30"/>
        <v>0</v>
      </c>
      <c r="AJ131" s="411">
        <f t="shared" si="30"/>
        <v>0</v>
      </c>
      <c r="AK131" s="411">
        <f t="shared" si="30"/>
        <v>0</v>
      </c>
      <c r="AL131" s="411">
        <f t="shared" si="30"/>
        <v>0</v>
      </c>
      <c r="AM131" s="306"/>
    </row>
    <row r="132" spans="1:39" hidden="1"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hidden="1"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idden="1"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 t="shared" ref="Y134:AL134" si="31">Y133</f>
        <v>0</v>
      </c>
      <c r="Z134" s="411">
        <f t="shared" si="31"/>
        <v>0</v>
      </c>
      <c r="AA134" s="411">
        <f t="shared" si="31"/>
        <v>0</v>
      </c>
      <c r="AB134" s="411">
        <f t="shared" si="31"/>
        <v>0</v>
      </c>
      <c r="AC134" s="411">
        <f t="shared" si="31"/>
        <v>0</v>
      </c>
      <c r="AD134" s="411">
        <f t="shared" si="31"/>
        <v>0</v>
      </c>
      <c r="AE134" s="411">
        <f t="shared" si="31"/>
        <v>0</v>
      </c>
      <c r="AF134" s="411">
        <f t="shared" si="31"/>
        <v>0</v>
      </c>
      <c r="AG134" s="411">
        <f t="shared" si="31"/>
        <v>0</v>
      </c>
      <c r="AH134" s="411">
        <f t="shared" si="31"/>
        <v>0</v>
      </c>
      <c r="AI134" s="411">
        <f t="shared" si="31"/>
        <v>0</v>
      </c>
      <c r="AJ134" s="411">
        <f t="shared" si="31"/>
        <v>0</v>
      </c>
      <c r="AK134" s="411">
        <f t="shared" si="31"/>
        <v>0</v>
      </c>
      <c r="AL134" s="411">
        <f t="shared" si="31"/>
        <v>0</v>
      </c>
      <c r="AM134" s="306"/>
    </row>
    <row r="135" spans="1:39" hidden="1"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hidden="1"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idden="1"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 t="shared" ref="Y137:AL137" si="32">Y136</f>
        <v>0</v>
      </c>
      <c r="Z137" s="411">
        <f t="shared" si="32"/>
        <v>0</v>
      </c>
      <c r="AA137" s="411">
        <f t="shared" si="32"/>
        <v>0</v>
      </c>
      <c r="AB137" s="411">
        <f t="shared" si="32"/>
        <v>0</v>
      </c>
      <c r="AC137" s="411">
        <f t="shared" si="32"/>
        <v>0</v>
      </c>
      <c r="AD137" s="411">
        <f t="shared" si="32"/>
        <v>0</v>
      </c>
      <c r="AE137" s="411">
        <f t="shared" si="32"/>
        <v>0</v>
      </c>
      <c r="AF137" s="411">
        <f t="shared" si="32"/>
        <v>0</v>
      </c>
      <c r="AG137" s="411">
        <f t="shared" si="32"/>
        <v>0</v>
      </c>
      <c r="AH137" s="411">
        <f t="shared" si="32"/>
        <v>0</v>
      </c>
      <c r="AI137" s="411">
        <f t="shared" si="32"/>
        <v>0</v>
      </c>
      <c r="AJ137" s="411">
        <f t="shared" si="32"/>
        <v>0</v>
      </c>
      <c r="AK137" s="411">
        <f t="shared" si="32"/>
        <v>0</v>
      </c>
      <c r="AL137" s="411">
        <f t="shared" si="32"/>
        <v>0</v>
      </c>
      <c r="AM137" s="306"/>
    </row>
    <row r="138" spans="1:39" hidden="1"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hidden="1"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idden="1"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 t="shared" ref="Y140:AL140" si="33">Y139</f>
        <v>0</v>
      </c>
      <c r="Z140" s="411">
        <f t="shared" si="33"/>
        <v>0</v>
      </c>
      <c r="AA140" s="411">
        <f t="shared" si="33"/>
        <v>0</v>
      </c>
      <c r="AB140" s="411">
        <f t="shared" si="33"/>
        <v>0</v>
      </c>
      <c r="AC140" s="411">
        <f t="shared" si="33"/>
        <v>0</v>
      </c>
      <c r="AD140" s="411">
        <f t="shared" si="33"/>
        <v>0</v>
      </c>
      <c r="AE140" s="411">
        <f t="shared" si="33"/>
        <v>0</v>
      </c>
      <c r="AF140" s="411">
        <f t="shared" si="33"/>
        <v>0</v>
      </c>
      <c r="AG140" s="411">
        <f t="shared" si="33"/>
        <v>0</v>
      </c>
      <c r="AH140" s="411">
        <f t="shared" si="33"/>
        <v>0</v>
      </c>
      <c r="AI140" s="411">
        <f t="shared" si="33"/>
        <v>0</v>
      </c>
      <c r="AJ140" s="411">
        <f t="shared" si="33"/>
        <v>0</v>
      </c>
      <c r="AK140" s="411">
        <f t="shared" si="33"/>
        <v>0</v>
      </c>
      <c r="AL140" s="411">
        <f t="shared" si="33"/>
        <v>0</v>
      </c>
      <c r="AM140" s="306"/>
    </row>
    <row r="141" spans="1:39" hidden="1"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hidden="1"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idden="1"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idden="1"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 t="shared" ref="Y144:AL144" si="34">Y143</f>
        <v>0</v>
      </c>
      <c r="Z144" s="411">
        <f t="shared" si="34"/>
        <v>0</v>
      </c>
      <c r="AA144" s="411">
        <f t="shared" si="34"/>
        <v>0</v>
      </c>
      <c r="AB144" s="411">
        <f t="shared" si="34"/>
        <v>0</v>
      </c>
      <c r="AC144" s="411">
        <f t="shared" si="34"/>
        <v>0</v>
      </c>
      <c r="AD144" s="411">
        <f t="shared" si="34"/>
        <v>0</v>
      </c>
      <c r="AE144" s="411">
        <f t="shared" si="34"/>
        <v>0</v>
      </c>
      <c r="AF144" s="411">
        <f t="shared" si="34"/>
        <v>0</v>
      </c>
      <c r="AG144" s="411">
        <f t="shared" si="34"/>
        <v>0</v>
      </c>
      <c r="AH144" s="411">
        <f t="shared" si="34"/>
        <v>0</v>
      </c>
      <c r="AI144" s="411">
        <f t="shared" si="34"/>
        <v>0</v>
      </c>
      <c r="AJ144" s="411">
        <f t="shared" si="34"/>
        <v>0</v>
      </c>
      <c r="AK144" s="411">
        <f t="shared" si="34"/>
        <v>0</v>
      </c>
      <c r="AL144" s="411">
        <f t="shared" si="34"/>
        <v>0</v>
      </c>
      <c r="AM144" s="306"/>
    </row>
    <row r="145" spans="1:39" hidden="1"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idden="1"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idden="1"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 t="shared" ref="Y147:AL147" si="35">Y146</f>
        <v>0</v>
      </c>
      <c r="Z147" s="411">
        <f t="shared" si="35"/>
        <v>0</v>
      </c>
      <c r="AA147" s="411">
        <f t="shared" si="35"/>
        <v>0</v>
      </c>
      <c r="AB147" s="411">
        <f t="shared" si="35"/>
        <v>0</v>
      </c>
      <c r="AC147" s="411">
        <f t="shared" si="35"/>
        <v>0</v>
      </c>
      <c r="AD147" s="411">
        <f t="shared" si="35"/>
        <v>0</v>
      </c>
      <c r="AE147" s="411">
        <f t="shared" si="35"/>
        <v>0</v>
      </c>
      <c r="AF147" s="411">
        <f t="shared" si="35"/>
        <v>0</v>
      </c>
      <c r="AG147" s="411">
        <f t="shared" si="35"/>
        <v>0</v>
      </c>
      <c r="AH147" s="411">
        <f t="shared" si="35"/>
        <v>0</v>
      </c>
      <c r="AI147" s="411">
        <f t="shared" si="35"/>
        <v>0</v>
      </c>
      <c r="AJ147" s="411">
        <f t="shared" si="35"/>
        <v>0</v>
      </c>
      <c r="AK147" s="411">
        <f t="shared" si="35"/>
        <v>0</v>
      </c>
      <c r="AL147" s="411">
        <f t="shared" si="35"/>
        <v>0</v>
      </c>
      <c r="AM147" s="306"/>
    </row>
    <row r="148" spans="1:39" hidden="1"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idden="1"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idden="1"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 t="shared" ref="Y150:AL150" si="36">Y149</f>
        <v>0</v>
      </c>
      <c r="Z150" s="411">
        <f t="shared" si="36"/>
        <v>0</v>
      </c>
      <c r="AA150" s="411">
        <f t="shared" si="36"/>
        <v>0</v>
      </c>
      <c r="AB150" s="411">
        <f t="shared" si="36"/>
        <v>0</v>
      </c>
      <c r="AC150" s="411">
        <f t="shared" si="36"/>
        <v>0</v>
      </c>
      <c r="AD150" s="411">
        <f t="shared" si="36"/>
        <v>0</v>
      </c>
      <c r="AE150" s="411">
        <f t="shared" si="36"/>
        <v>0</v>
      </c>
      <c r="AF150" s="411">
        <f t="shared" si="36"/>
        <v>0</v>
      </c>
      <c r="AG150" s="411">
        <f t="shared" si="36"/>
        <v>0</v>
      </c>
      <c r="AH150" s="411">
        <f t="shared" si="36"/>
        <v>0</v>
      </c>
      <c r="AI150" s="411">
        <f t="shared" si="36"/>
        <v>0</v>
      </c>
      <c r="AJ150" s="411">
        <f t="shared" si="36"/>
        <v>0</v>
      </c>
      <c r="AK150" s="411">
        <f t="shared" si="36"/>
        <v>0</v>
      </c>
      <c r="AL150" s="411">
        <f t="shared" si="36"/>
        <v>0</v>
      </c>
      <c r="AM150" s="306"/>
    </row>
    <row r="151" spans="1:39" hidden="1"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hidden="1"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hidden="1"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idden="1"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 t="shared" ref="Y154:AL154" si="37">Y153</f>
        <v>0</v>
      </c>
      <c r="Z154" s="411">
        <f t="shared" si="37"/>
        <v>0</v>
      </c>
      <c r="AA154" s="411">
        <f t="shared" si="37"/>
        <v>0</v>
      </c>
      <c r="AB154" s="411">
        <f t="shared" si="37"/>
        <v>0</v>
      </c>
      <c r="AC154" s="411">
        <f t="shared" si="37"/>
        <v>0</v>
      </c>
      <c r="AD154" s="411">
        <f t="shared" si="37"/>
        <v>0</v>
      </c>
      <c r="AE154" s="411">
        <f t="shared" si="37"/>
        <v>0</v>
      </c>
      <c r="AF154" s="411">
        <f t="shared" si="37"/>
        <v>0</v>
      </c>
      <c r="AG154" s="411">
        <f t="shared" si="37"/>
        <v>0</v>
      </c>
      <c r="AH154" s="411">
        <f t="shared" si="37"/>
        <v>0</v>
      </c>
      <c r="AI154" s="411">
        <f t="shared" si="37"/>
        <v>0</v>
      </c>
      <c r="AJ154" s="411">
        <f t="shared" si="37"/>
        <v>0</v>
      </c>
      <c r="AK154" s="411">
        <f t="shared" si="37"/>
        <v>0</v>
      </c>
      <c r="AL154" s="411">
        <f t="shared" si="37"/>
        <v>0</v>
      </c>
      <c r="AM154" s="306"/>
    </row>
    <row r="155" spans="1:39" hidden="1"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hidden="1"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idden="1"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 t="shared" ref="Y157:AL157" si="38">Y156</f>
        <v>0</v>
      </c>
      <c r="Z157" s="411">
        <f t="shared" si="38"/>
        <v>0</v>
      </c>
      <c r="AA157" s="411">
        <f t="shared" si="38"/>
        <v>0</v>
      </c>
      <c r="AB157" s="411">
        <f t="shared" si="38"/>
        <v>0</v>
      </c>
      <c r="AC157" s="411">
        <f t="shared" si="38"/>
        <v>0</v>
      </c>
      <c r="AD157" s="411">
        <f t="shared" si="38"/>
        <v>0</v>
      </c>
      <c r="AE157" s="411">
        <f t="shared" si="38"/>
        <v>0</v>
      </c>
      <c r="AF157" s="411">
        <f t="shared" si="38"/>
        <v>0</v>
      </c>
      <c r="AG157" s="411">
        <f t="shared" si="38"/>
        <v>0</v>
      </c>
      <c r="AH157" s="411">
        <f t="shared" si="38"/>
        <v>0</v>
      </c>
      <c r="AI157" s="411">
        <f t="shared" si="38"/>
        <v>0</v>
      </c>
      <c r="AJ157" s="411">
        <f t="shared" si="38"/>
        <v>0</v>
      </c>
      <c r="AK157" s="411">
        <f t="shared" si="38"/>
        <v>0</v>
      </c>
      <c r="AL157" s="411">
        <f t="shared" si="38"/>
        <v>0</v>
      </c>
      <c r="AM157" s="306"/>
    </row>
    <row r="158" spans="1:39" hidden="1"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idden="1"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idden="1"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 t="shared" ref="Y160:AL160" si="39">Y159</f>
        <v>0</v>
      </c>
      <c r="Z160" s="411">
        <f t="shared" si="39"/>
        <v>0</v>
      </c>
      <c r="AA160" s="411">
        <f t="shared" si="39"/>
        <v>0</v>
      </c>
      <c r="AB160" s="411">
        <f t="shared" si="39"/>
        <v>0</v>
      </c>
      <c r="AC160" s="411">
        <f t="shared" si="39"/>
        <v>0</v>
      </c>
      <c r="AD160" s="411">
        <f t="shared" si="39"/>
        <v>0</v>
      </c>
      <c r="AE160" s="411">
        <f t="shared" si="39"/>
        <v>0</v>
      </c>
      <c r="AF160" s="411">
        <f t="shared" si="39"/>
        <v>0</v>
      </c>
      <c r="AG160" s="411">
        <f t="shared" si="39"/>
        <v>0</v>
      </c>
      <c r="AH160" s="411">
        <f t="shared" si="39"/>
        <v>0</v>
      </c>
      <c r="AI160" s="411">
        <f t="shared" si="39"/>
        <v>0</v>
      </c>
      <c r="AJ160" s="411">
        <f t="shared" si="39"/>
        <v>0</v>
      </c>
      <c r="AK160" s="411">
        <f t="shared" si="39"/>
        <v>0</v>
      </c>
      <c r="AL160" s="411">
        <f t="shared" si="39"/>
        <v>0</v>
      </c>
      <c r="AM160" s="306"/>
    </row>
    <row r="161" spans="1:39" hidden="1"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hidden="1"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idden="1"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 t="shared" ref="Y163:AL163" si="40">Y162</f>
        <v>0</v>
      </c>
      <c r="Z163" s="411">
        <f t="shared" si="40"/>
        <v>0</v>
      </c>
      <c r="AA163" s="411">
        <f t="shared" si="40"/>
        <v>0</v>
      </c>
      <c r="AB163" s="411">
        <f t="shared" si="40"/>
        <v>0</v>
      </c>
      <c r="AC163" s="411">
        <f t="shared" si="40"/>
        <v>0</v>
      </c>
      <c r="AD163" s="411">
        <f t="shared" si="40"/>
        <v>0</v>
      </c>
      <c r="AE163" s="411">
        <f t="shared" si="40"/>
        <v>0</v>
      </c>
      <c r="AF163" s="411">
        <f t="shared" si="40"/>
        <v>0</v>
      </c>
      <c r="AG163" s="411">
        <f t="shared" si="40"/>
        <v>0</v>
      </c>
      <c r="AH163" s="411">
        <f t="shared" si="40"/>
        <v>0</v>
      </c>
      <c r="AI163" s="411">
        <f t="shared" si="40"/>
        <v>0</v>
      </c>
      <c r="AJ163" s="411">
        <f t="shared" si="40"/>
        <v>0</v>
      </c>
      <c r="AK163" s="411">
        <f t="shared" si="40"/>
        <v>0</v>
      </c>
      <c r="AL163" s="411">
        <f t="shared" si="40"/>
        <v>0</v>
      </c>
      <c r="AM163" s="306"/>
    </row>
    <row r="164" spans="1:39" hidden="1"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hidden="1"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idden="1"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 t="shared" ref="Y166:AL166" si="41">Y165</f>
        <v>0</v>
      </c>
      <c r="Z166" s="411">
        <f t="shared" si="41"/>
        <v>0</v>
      </c>
      <c r="AA166" s="411">
        <f t="shared" si="41"/>
        <v>0</v>
      </c>
      <c r="AB166" s="411">
        <f t="shared" si="41"/>
        <v>0</v>
      </c>
      <c r="AC166" s="411">
        <f t="shared" si="41"/>
        <v>0</v>
      </c>
      <c r="AD166" s="411">
        <f t="shared" si="41"/>
        <v>0</v>
      </c>
      <c r="AE166" s="411">
        <f t="shared" si="41"/>
        <v>0</v>
      </c>
      <c r="AF166" s="411">
        <f t="shared" si="41"/>
        <v>0</v>
      </c>
      <c r="AG166" s="411">
        <f t="shared" si="41"/>
        <v>0</v>
      </c>
      <c r="AH166" s="411">
        <f t="shared" si="41"/>
        <v>0</v>
      </c>
      <c r="AI166" s="411">
        <f t="shared" si="41"/>
        <v>0</v>
      </c>
      <c r="AJ166" s="411">
        <f t="shared" si="41"/>
        <v>0</v>
      </c>
      <c r="AK166" s="411">
        <f t="shared" si="41"/>
        <v>0</v>
      </c>
      <c r="AL166" s="411">
        <f t="shared" si="41"/>
        <v>0</v>
      </c>
      <c r="AM166" s="306"/>
    </row>
    <row r="167" spans="1:39" hidden="1"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hidden="1"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idden="1"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 t="shared" ref="Y169:AL169" si="42">Y168</f>
        <v>0</v>
      </c>
      <c r="Z169" s="411">
        <f t="shared" si="42"/>
        <v>0</v>
      </c>
      <c r="AA169" s="411">
        <f t="shared" si="42"/>
        <v>0</v>
      </c>
      <c r="AB169" s="411">
        <f t="shared" si="42"/>
        <v>0</v>
      </c>
      <c r="AC169" s="411">
        <f t="shared" si="42"/>
        <v>0</v>
      </c>
      <c r="AD169" s="411">
        <f t="shared" si="42"/>
        <v>0</v>
      </c>
      <c r="AE169" s="411">
        <f t="shared" si="42"/>
        <v>0</v>
      </c>
      <c r="AF169" s="411">
        <f t="shared" si="42"/>
        <v>0</v>
      </c>
      <c r="AG169" s="411">
        <f t="shared" si="42"/>
        <v>0</v>
      </c>
      <c r="AH169" s="411">
        <f t="shared" si="42"/>
        <v>0</v>
      </c>
      <c r="AI169" s="411">
        <f t="shared" si="42"/>
        <v>0</v>
      </c>
      <c r="AJ169" s="411">
        <f t="shared" si="42"/>
        <v>0</v>
      </c>
      <c r="AK169" s="411">
        <f t="shared" si="42"/>
        <v>0</v>
      </c>
      <c r="AL169" s="411">
        <f t="shared" si="42"/>
        <v>0</v>
      </c>
      <c r="AM169" s="306"/>
    </row>
    <row r="170" spans="1:39" hidden="1"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hidden="1"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idden="1"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 t="shared" ref="Y172:AL172" si="43">Y171</f>
        <v>0</v>
      </c>
      <c r="Z172" s="411">
        <f t="shared" si="43"/>
        <v>0</v>
      </c>
      <c r="AA172" s="411">
        <f t="shared" si="43"/>
        <v>0</v>
      </c>
      <c r="AB172" s="411">
        <f t="shared" si="43"/>
        <v>0</v>
      </c>
      <c r="AC172" s="411">
        <f t="shared" si="43"/>
        <v>0</v>
      </c>
      <c r="AD172" s="411">
        <f t="shared" si="43"/>
        <v>0</v>
      </c>
      <c r="AE172" s="411">
        <f t="shared" si="43"/>
        <v>0</v>
      </c>
      <c r="AF172" s="411">
        <f t="shared" si="43"/>
        <v>0</v>
      </c>
      <c r="AG172" s="411">
        <f t="shared" si="43"/>
        <v>0</v>
      </c>
      <c r="AH172" s="411">
        <f t="shared" si="43"/>
        <v>0</v>
      </c>
      <c r="AI172" s="411">
        <f t="shared" si="43"/>
        <v>0</v>
      </c>
      <c r="AJ172" s="411">
        <f t="shared" si="43"/>
        <v>0</v>
      </c>
      <c r="AK172" s="411">
        <f t="shared" si="43"/>
        <v>0</v>
      </c>
      <c r="AL172" s="411">
        <f t="shared" si="43"/>
        <v>0</v>
      </c>
      <c r="AM172" s="306"/>
    </row>
    <row r="173" spans="1:39" hidden="1"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hidden="1"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idden="1"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 t="shared" ref="Y175:AL175" si="44">Y174</f>
        <v>0</v>
      </c>
      <c r="Z175" s="411">
        <f t="shared" si="44"/>
        <v>0</v>
      </c>
      <c r="AA175" s="411">
        <f t="shared" si="44"/>
        <v>0</v>
      </c>
      <c r="AB175" s="411">
        <f t="shared" si="44"/>
        <v>0</v>
      </c>
      <c r="AC175" s="411">
        <f t="shared" si="44"/>
        <v>0</v>
      </c>
      <c r="AD175" s="411">
        <f t="shared" si="44"/>
        <v>0</v>
      </c>
      <c r="AE175" s="411">
        <f t="shared" si="44"/>
        <v>0</v>
      </c>
      <c r="AF175" s="411">
        <f t="shared" si="44"/>
        <v>0</v>
      </c>
      <c r="AG175" s="411">
        <f t="shared" si="44"/>
        <v>0</v>
      </c>
      <c r="AH175" s="411">
        <f t="shared" si="44"/>
        <v>0</v>
      </c>
      <c r="AI175" s="411">
        <f t="shared" si="44"/>
        <v>0</v>
      </c>
      <c r="AJ175" s="411">
        <f t="shared" si="44"/>
        <v>0</v>
      </c>
      <c r="AK175" s="411">
        <f t="shared" si="44"/>
        <v>0</v>
      </c>
      <c r="AL175" s="411">
        <f t="shared" si="44"/>
        <v>0</v>
      </c>
      <c r="AM175" s="306"/>
    </row>
    <row r="176" spans="1:39" hidden="1"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hidden="1"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idden="1"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 t="shared" ref="Y178:AL178" si="45">Y177</f>
        <v>0</v>
      </c>
      <c r="Z178" s="411">
        <f t="shared" si="45"/>
        <v>0</v>
      </c>
      <c r="AA178" s="411">
        <f t="shared" si="45"/>
        <v>0</v>
      </c>
      <c r="AB178" s="411">
        <f t="shared" si="45"/>
        <v>0</v>
      </c>
      <c r="AC178" s="411">
        <f t="shared" si="45"/>
        <v>0</v>
      </c>
      <c r="AD178" s="411">
        <f t="shared" si="45"/>
        <v>0</v>
      </c>
      <c r="AE178" s="411">
        <f t="shared" si="45"/>
        <v>0</v>
      </c>
      <c r="AF178" s="411">
        <f t="shared" si="45"/>
        <v>0</v>
      </c>
      <c r="AG178" s="411">
        <f t="shared" si="45"/>
        <v>0</v>
      </c>
      <c r="AH178" s="411">
        <f t="shared" si="45"/>
        <v>0</v>
      </c>
      <c r="AI178" s="411">
        <f t="shared" si="45"/>
        <v>0</v>
      </c>
      <c r="AJ178" s="411">
        <f t="shared" si="45"/>
        <v>0</v>
      </c>
      <c r="AK178" s="411">
        <f t="shared" si="45"/>
        <v>0</v>
      </c>
      <c r="AL178" s="411">
        <f t="shared" si="45"/>
        <v>0</v>
      </c>
      <c r="AM178" s="306"/>
    </row>
    <row r="179" spans="1:39" hidden="1"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hidden="1"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idden="1"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 t="shared" ref="Y181:AL181" si="46">Y180</f>
        <v>0</v>
      </c>
      <c r="Z181" s="411">
        <f t="shared" si="46"/>
        <v>0</v>
      </c>
      <c r="AA181" s="411">
        <f t="shared" si="46"/>
        <v>0</v>
      </c>
      <c r="AB181" s="411">
        <f t="shared" si="46"/>
        <v>0</v>
      </c>
      <c r="AC181" s="411">
        <f t="shared" si="46"/>
        <v>0</v>
      </c>
      <c r="AD181" s="411">
        <f t="shared" si="46"/>
        <v>0</v>
      </c>
      <c r="AE181" s="411">
        <f t="shared" si="46"/>
        <v>0</v>
      </c>
      <c r="AF181" s="411">
        <f t="shared" si="46"/>
        <v>0</v>
      </c>
      <c r="AG181" s="411">
        <f t="shared" si="46"/>
        <v>0</v>
      </c>
      <c r="AH181" s="411">
        <f t="shared" si="46"/>
        <v>0</v>
      </c>
      <c r="AI181" s="411">
        <f t="shared" si="46"/>
        <v>0</v>
      </c>
      <c r="AJ181" s="411">
        <f t="shared" si="46"/>
        <v>0</v>
      </c>
      <c r="AK181" s="411">
        <f t="shared" si="46"/>
        <v>0</v>
      </c>
      <c r="AL181" s="411">
        <f t="shared" si="46"/>
        <v>0</v>
      </c>
      <c r="AM181" s="306"/>
    </row>
    <row r="182" spans="1:39" hidden="1"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hidden="1"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idden="1"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 t="shared" ref="Y184:AL184" si="47">Y183</f>
        <v>0</v>
      </c>
      <c r="Z184" s="411">
        <f t="shared" si="47"/>
        <v>0</v>
      </c>
      <c r="AA184" s="411">
        <f t="shared" si="47"/>
        <v>0</v>
      </c>
      <c r="AB184" s="411">
        <f t="shared" si="47"/>
        <v>0</v>
      </c>
      <c r="AC184" s="411">
        <f t="shared" si="47"/>
        <v>0</v>
      </c>
      <c r="AD184" s="411">
        <f t="shared" si="47"/>
        <v>0</v>
      </c>
      <c r="AE184" s="411">
        <f t="shared" si="47"/>
        <v>0</v>
      </c>
      <c r="AF184" s="411">
        <f t="shared" si="47"/>
        <v>0</v>
      </c>
      <c r="AG184" s="411">
        <f t="shared" si="47"/>
        <v>0</v>
      </c>
      <c r="AH184" s="411">
        <f t="shared" si="47"/>
        <v>0</v>
      </c>
      <c r="AI184" s="411">
        <f t="shared" si="47"/>
        <v>0</v>
      </c>
      <c r="AJ184" s="411">
        <f t="shared" si="47"/>
        <v>0</v>
      </c>
      <c r="AK184" s="411">
        <f t="shared" si="47"/>
        <v>0</v>
      </c>
      <c r="AL184" s="411">
        <f t="shared" si="47"/>
        <v>0</v>
      </c>
      <c r="AM184" s="306"/>
    </row>
    <row r="185" spans="1:39" hidden="1"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hidden="1"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idden="1"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 t="shared" ref="Y187:AL187" si="48">Y186</f>
        <v>0</v>
      </c>
      <c r="Z187" s="411">
        <f t="shared" si="48"/>
        <v>0</v>
      </c>
      <c r="AA187" s="411">
        <f t="shared" si="48"/>
        <v>0</v>
      </c>
      <c r="AB187" s="411">
        <f t="shared" si="48"/>
        <v>0</v>
      </c>
      <c r="AC187" s="411">
        <f t="shared" si="48"/>
        <v>0</v>
      </c>
      <c r="AD187" s="411">
        <f t="shared" si="48"/>
        <v>0</v>
      </c>
      <c r="AE187" s="411">
        <f t="shared" si="48"/>
        <v>0</v>
      </c>
      <c r="AF187" s="411">
        <f t="shared" si="48"/>
        <v>0</v>
      </c>
      <c r="AG187" s="411">
        <f t="shared" si="48"/>
        <v>0</v>
      </c>
      <c r="AH187" s="411">
        <f t="shared" si="48"/>
        <v>0</v>
      </c>
      <c r="AI187" s="411">
        <f t="shared" si="48"/>
        <v>0</v>
      </c>
      <c r="AJ187" s="411">
        <f t="shared" si="48"/>
        <v>0</v>
      </c>
      <c r="AK187" s="411">
        <f t="shared" si="48"/>
        <v>0</v>
      </c>
      <c r="AL187" s="411">
        <f t="shared" si="48"/>
        <v>0</v>
      </c>
      <c r="AM187" s="306"/>
    </row>
    <row r="188" spans="1:39" hidden="1"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hidden="1"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idden="1"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 t="shared" ref="Y190:AL190" si="49">Y189</f>
        <v>0</v>
      </c>
      <c r="Z190" s="411">
        <f t="shared" si="49"/>
        <v>0</v>
      </c>
      <c r="AA190" s="411">
        <f t="shared" si="49"/>
        <v>0</v>
      </c>
      <c r="AB190" s="411">
        <f t="shared" si="49"/>
        <v>0</v>
      </c>
      <c r="AC190" s="411">
        <f t="shared" si="49"/>
        <v>0</v>
      </c>
      <c r="AD190" s="411">
        <f t="shared" si="49"/>
        <v>0</v>
      </c>
      <c r="AE190" s="411">
        <f t="shared" si="49"/>
        <v>0</v>
      </c>
      <c r="AF190" s="411">
        <f t="shared" si="49"/>
        <v>0</v>
      </c>
      <c r="AG190" s="411">
        <f t="shared" si="49"/>
        <v>0</v>
      </c>
      <c r="AH190" s="411">
        <f t="shared" si="49"/>
        <v>0</v>
      </c>
      <c r="AI190" s="411">
        <f t="shared" si="49"/>
        <v>0</v>
      </c>
      <c r="AJ190" s="411">
        <f t="shared" si="49"/>
        <v>0</v>
      </c>
      <c r="AK190" s="411">
        <f t="shared" si="49"/>
        <v>0</v>
      </c>
      <c r="AL190" s="411">
        <f t="shared" si="49"/>
        <v>0</v>
      </c>
      <c r="AM190" s="306"/>
    </row>
    <row r="191" spans="1:39" hidden="1"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hidden="1"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idden="1"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 t="shared" ref="Y193:AL193" si="50">Y192</f>
        <v>0</v>
      </c>
      <c r="Z193" s="411">
        <f t="shared" si="50"/>
        <v>0</v>
      </c>
      <c r="AA193" s="411">
        <f t="shared" si="50"/>
        <v>0</v>
      </c>
      <c r="AB193" s="411">
        <f t="shared" si="50"/>
        <v>0</v>
      </c>
      <c r="AC193" s="411">
        <f t="shared" si="50"/>
        <v>0</v>
      </c>
      <c r="AD193" s="411">
        <f t="shared" si="50"/>
        <v>0</v>
      </c>
      <c r="AE193" s="411">
        <f t="shared" si="50"/>
        <v>0</v>
      </c>
      <c r="AF193" s="411">
        <f t="shared" si="50"/>
        <v>0</v>
      </c>
      <c r="AG193" s="411">
        <f t="shared" si="50"/>
        <v>0</v>
      </c>
      <c r="AH193" s="411">
        <f t="shared" si="50"/>
        <v>0</v>
      </c>
      <c r="AI193" s="411">
        <f t="shared" si="50"/>
        <v>0</v>
      </c>
      <c r="AJ193" s="411">
        <f t="shared" si="50"/>
        <v>0</v>
      </c>
      <c r="AK193" s="411">
        <f t="shared" si="50"/>
        <v>0</v>
      </c>
      <c r="AL193" s="411">
        <f t="shared" si="50"/>
        <v>0</v>
      </c>
      <c r="AM193" s="306"/>
    </row>
    <row r="194" spans="2:39" hidden="1"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hidden="1" collapsed="1">
      <c r="B195" s="327" t="s">
        <v>271</v>
      </c>
      <c r="C195" s="329"/>
      <c r="D195" s="329">
        <f>SUM(D38:D193)</f>
        <v>0</v>
      </c>
      <c r="E195" s="329"/>
      <c r="F195" s="329"/>
      <c r="G195" s="329"/>
      <c r="H195" s="329"/>
      <c r="I195" s="329"/>
      <c r="J195" s="329"/>
      <c r="K195" s="329"/>
      <c r="L195" s="329"/>
      <c r="M195" s="329"/>
      <c r="N195" s="329"/>
      <c r="O195" s="329">
        <f>SUM(O38:O193)</f>
        <v>0</v>
      </c>
      <c r="P195" s="329"/>
      <c r="Q195" s="329"/>
      <c r="R195" s="329"/>
      <c r="S195" s="329"/>
      <c r="T195" s="329"/>
      <c r="U195" s="329"/>
      <c r="V195" s="329"/>
      <c r="W195" s="329"/>
      <c r="X195" s="329"/>
      <c r="Y195" s="329">
        <f>IF(Y36="kWh",SUMPRODUCT(D38:D193,Y38:Y193))</f>
        <v>0</v>
      </c>
      <c r="Z195" s="329">
        <f>IF(Z36="kWh",SUMPRODUCT(D38:D193,Z38:Z193))</f>
        <v>0</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hidden="1">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idden="1">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idden="1">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idden="1">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hidden="1">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hidden="1">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hidden="1">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hidden="1">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1">AB195*AB198</f>
        <v>0</v>
      </c>
      <c r="AC203" s="378">
        <f t="shared" si="51"/>
        <v>0</v>
      </c>
      <c r="AD203" s="378">
        <f t="shared" si="51"/>
        <v>0</v>
      </c>
      <c r="AE203" s="378">
        <f t="shared" si="51"/>
        <v>0</v>
      </c>
      <c r="AF203" s="378">
        <f t="shared" si="51"/>
        <v>0</v>
      </c>
      <c r="AG203" s="378">
        <f t="shared" si="51"/>
        <v>0</v>
      </c>
      <c r="AH203" s="378">
        <f t="shared" si="51"/>
        <v>0</v>
      </c>
      <c r="AI203" s="378">
        <f t="shared" si="51"/>
        <v>0</v>
      </c>
      <c r="AJ203" s="378">
        <f t="shared" si="51"/>
        <v>0</v>
      </c>
      <c r="AK203" s="378">
        <f t="shared" si="51"/>
        <v>0</v>
      </c>
      <c r="AL203" s="378">
        <f t="shared" si="51"/>
        <v>0</v>
      </c>
      <c r="AM203" s="629">
        <f>SUM(Y203:AL203)</f>
        <v>0</v>
      </c>
    </row>
    <row r="204" spans="2:39" ht="15.75" hidden="1">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 t="shared" ref="Y204:AM204" si="52">SUM(Y199:Y203)</f>
        <v>0</v>
      </c>
      <c r="Z204" s="346">
        <f t="shared" si="52"/>
        <v>0</v>
      </c>
      <c r="AA204" s="346">
        <f t="shared" si="52"/>
        <v>0</v>
      </c>
      <c r="AB204" s="346">
        <f t="shared" si="52"/>
        <v>0</v>
      </c>
      <c r="AC204" s="346">
        <f t="shared" si="52"/>
        <v>0</v>
      </c>
      <c r="AD204" s="346">
        <f t="shared" si="52"/>
        <v>0</v>
      </c>
      <c r="AE204" s="346">
        <f t="shared" si="52"/>
        <v>0</v>
      </c>
      <c r="AF204" s="346">
        <f t="shared" si="52"/>
        <v>0</v>
      </c>
      <c r="AG204" s="346">
        <f t="shared" si="52"/>
        <v>0</v>
      </c>
      <c r="AH204" s="346">
        <f t="shared" si="52"/>
        <v>0</v>
      </c>
      <c r="AI204" s="346">
        <f t="shared" si="52"/>
        <v>0</v>
      </c>
      <c r="AJ204" s="346">
        <f t="shared" si="52"/>
        <v>0</v>
      </c>
      <c r="AK204" s="346">
        <f t="shared" si="52"/>
        <v>0</v>
      </c>
      <c r="AL204" s="346">
        <f t="shared" si="52"/>
        <v>0</v>
      </c>
      <c r="AM204" s="407">
        <f t="shared" si="52"/>
        <v>0</v>
      </c>
    </row>
    <row r="205" spans="2:39" ht="15.75" hidden="1">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3">Z196*Z198</f>
        <v>0</v>
      </c>
      <c r="AA205" s="347">
        <f t="shared" si="53"/>
        <v>0</v>
      </c>
      <c r="AB205" s="347">
        <f t="shared" si="53"/>
        <v>0</v>
      </c>
      <c r="AC205" s="347">
        <f t="shared" si="53"/>
        <v>0</v>
      </c>
      <c r="AD205" s="347">
        <f t="shared" si="53"/>
        <v>0</v>
      </c>
      <c r="AE205" s="347">
        <f t="shared" si="53"/>
        <v>0</v>
      </c>
      <c r="AF205" s="347">
        <f>AF196*AF198</f>
        <v>0</v>
      </c>
      <c r="AG205" s="347">
        <f t="shared" ref="AG205:AL205" si="54">AG196*AG198</f>
        <v>0</v>
      </c>
      <c r="AH205" s="347">
        <f t="shared" si="54"/>
        <v>0</v>
      </c>
      <c r="AI205" s="347">
        <f t="shared" si="54"/>
        <v>0</v>
      </c>
      <c r="AJ205" s="347">
        <f t="shared" si="54"/>
        <v>0</v>
      </c>
      <c r="AK205" s="347">
        <f t="shared" si="54"/>
        <v>0</v>
      </c>
      <c r="AL205" s="347">
        <f t="shared" si="54"/>
        <v>0</v>
      </c>
      <c r="AM205" s="407">
        <f>SUM(Y205:AL205)</f>
        <v>0</v>
      </c>
    </row>
    <row r="206" spans="2:39" ht="15.75" hidden="1">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hidden="1">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idden="1">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0</v>
      </c>
      <c r="Z208" s="291">
        <f>SUMPRODUCT(E38:E193,Z38:Z193)</f>
        <v>0</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idden="1">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0</v>
      </c>
      <c r="Z209" s="291">
        <f>SUMPRODUCT(F38:F193,Z38:Z193)</f>
        <v>0</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idden="1">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0</v>
      </c>
      <c r="Z210" s="291">
        <f>SUMPRODUCT(G38:G193,Z38:Z193)</f>
        <v>0</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idden="1">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0</v>
      </c>
      <c r="Z211" s="291">
        <f>SUMPRODUCT(H38:H193,Z38:Z193)</f>
        <v>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idden="1">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0</v>
      </c>
      <c r="Z212" s="326">
        <f>SUMPRODUCT(I38:I193,Z38:Z193)</f>
        <v>0</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hidden="1" customHeight="1">
      <c r="B213" s="368" t="s">
        <v>593</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hidden="1">
      <c r="B214" s="438"/>
    </row>
    <row r="215" spans="1:39" ht="15.75" hidden="1">
      <c r="B215" s="438"/>
    </row>
    <row r="216" spans="1:39" ht="15.75" hidden="1">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hidden="1" customHeight="1">
      <c r="B217" s="818" t="s">
        <v>211</v>
      </c>
      <c r="C217" s="820" t="s">
        <v>33</v>
      </c>
      <c r="D217" s="284" t="s">
        <v>422</v>
      </c>
      <c r="E217" s="822" t="s">
        <v>209</v>
      </c>
      <c r="F217" s="823"/>
      <c r="G217" s="823"/>
      <c r="H217" s="823"/>
      <c r="I217" s="823"/>
      <c r="J217" s="823"/>
      <c r="K217" s="823"/>
      <c r="L217" s="823"/>
      <c r="M217" s="824"/>
      <c r="N217" s="825" t="s">
        <v>213</v>
      </c>
      <c r="O217" s="284" t="s">
        <v>423</v>
      </c>
      <c r="P217" s="822" t="s">
        <v>212</v>
      </c>
      <c r="Q217" s="823"/>
      <c r="R217" s="823"/>
      <c r="S217" s="823"/>
      <c r="T217" s="823"/>
      <c r="U217" s="823"/>
      <c r="V217" s="823"/>
      <c r="W217" s="823"/>
      <c r="X217" s="824"/>
      <c r="Y217" s="815" t="s">
        <v>243</v>
      </c>
      <c r="Z217" s="816"/>
      <c r="AA217" s="816"/>
      <c r="AB217" s="816"/>
      <c r="AC217" s="816"/>
      <c r="AD217" s="816"/>
      <c r="AE217" s="816"/>
      <c r="AF217" s="816"/>
      <c r="AG217" s="816"/>
      <c r="AH217" s="816"/>
      <c r="AI217" s="816"/>
      <c r="AJ217" s="816"/>
      <c r="AK217" s="816"/>
      <c r="AL217" s="816"/>
      <c r="AM217" s="817"/>
    </row>
    <row r="218" spans="1:39" ht="60.75" hidden="1" customHeight="1">
      <c r="B218" s="819"/>
      <c r="C218" s="821"/>
      <c r="D218" s="285">
        <v>2016</v>
      </c>
      <c r="E218" s="285">
        <v>2017</v>
      </c>
      <c r="F218" s="285">
        <v>2018</v>
      </c>
      <c r="G218" s="285">
        <v>2019</v>
      </c>
      <c r="H218" s="285">
        <v>2020</v>
      </c>
      <c r="I218" s="285">
        <v>2021</v>
      </c>
      <c r="J218" s="285">
        <v>2022</v>
      </c>
      <c r="K218" s="285">
        <v>2023</v>
      </c>
      <c r="L218" s="285">
        <v>2024</v>
      </c>
      <c r="M218" s="285">
        <v>2025</v>
      </c>
      <c r="N218" s="826"/>
      <c r="O218" s="285">
        <v>2016</v>
      </c>
      <c r="P218" s="285">
        <v>2017</v>
      </c>
      <c r="Q218" s="285">
        <v>2018</v>
      </c>
      <c r="R218" s="285">
        <v>2019</v>
      </c>
      <c r="S218" s="285">
        <v>2020</v>
      </c>
      <c r="T218" s="285">
        <v>2021</v>
      </c>
      <c r="U218" s="285">
        <v>2022</v>
      </c>
      <c r="V218" s="285">
        <v>2023</v>
      </c>
      <c r="W218" s="285">
        <v>2024</v>
      </c>
      <c r="X218" s="285">
        <v>2025</v>
      </c>
      <c r="Y218" s="285" t="str">
        <f>'1.  LRAMVA Summary'!D52</f>
        <v xml:space="preserve">Residential </v>
      </c>
      <c r="Z218" s="285" t="str">
        <f>'1.  LRAMVA Summary'!E52</f>
        <v>General Service &lt; 50 kW</v>
      </c>
      <c r="AA218" s="285" t="str">
        <f>'1.  LRAMVA Summary'!F52</f>
        <v>General Service 50 to 4,999 kW</v>
      </c>
      <c r="AB218" s="285" t="str">
        <f>'1.  LRAMVA Summary'!G52</f>
        <v>Large Use</v>
      </c>
      <c r="AC218" s="285" t="str">
        <f>'1.  LRAMVA Summary'!H52</f>
        <v>Unmetered Scattered Load</v>
      </c>
      <c r="AD218" s="285" t="str">
        <f>'1.  LRAMVA Summary'!I52</f>
        <v>Sentinel Lighting</v>
      </c>
      <c r="AE218" s="285" t="str">
        <f>'1.  LRAMVA Summary'!J52</f>
        <v>Street Lighting</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hidden="1"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kWh</v>
      </c>
      <c r="AD219" s="291" t="str">
        <f>'1.  LRAMVA Summary'!I53</f>
        <v>kW</v>
      </c>
      <c r="AE219" s="291" t="str">
        <f>'1.  LRAMVA Summary'!J53</f>
        <v>kW</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hidden="1"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idden="1"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idden="1"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 t="shared" ref="Y222:AL222" si="55">Y221</f>
        <v>0</v>
      </c>
      <c r="Z222" s="411">
        <f t="shared" si="55"/>
        <v>0</v>
      </c>
      <c r="AA222" s="411">
        <f t="shared" si="55"/>
        <v>0</v>
      </c>
      <c r="AB222" s="411">
        <f t="shared" si="55"/>
        <v>0</v>
      </c>
      <c r="AC222" s="411">
        <f t="shared" si="55"/>
        <v>0</v>
      </c>
      <c r="AD222" s="411">
        <f t="shared" si="55"/>
        <v>0</v>
      </c>
      <c r="AE222" s="411">
        <f t="shared" si="55"/>
        <v>0</v>
      </c>
      <c r="AF222" s="411">
        <f t="shared" si="55"/>
        <v>0</v>
      </c>
      <c r="AG222" s="411">
        <f t="shared" si="55"/>
        <v>0</v>
      </c>
      <c r="AH222" s="411">
        <f t="shared" si="55"/>
        <v>0</v>
      </c>
      <c r="AI222" s="411">
        <f t="shared" si="55"/>
        <v>0</v>
      </c>
      <c r="AJ222" s="411">
        <f t="shared" si="55"/>
        <v>0</v>
      </c>
      <c r="AK222" s="411">
        <f t="shared" si="55"/>
        <v>0</v>
      </c>
      <c r="AL222" s="411">
        <f t="shared" si="55"/>
        <v>0</v>
      </c>
      <c r="AM222" s="297"/>
    </row>
    <row r="223" spans="1:39" ht="15.75" hidden="1"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idden="1"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idden="1"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 t="shared" ref="Y225:AL225" si="56">Y224</f>
        <v>0</v>
      </c>
      <c r="Z225" s="411">
        <f t="shared" si="56"/>
        <v>0</v>
      </c>
      <c r="AA225" s="411">
        <f t="shared" si="56"/>
        <v>0</v>
      </c>
      <c r="AB225" s="411">
        <f t="shared" si="56"/>
        <v>0</v>
      </c>
      <c r="AC225" s="411">
        <f t="shared" si="56"/>
        <v>0</v>
      </c>
      <c r="AD225" s="411">
        <f t="shared" si="56"/>
        <v>0</v>
      </c>
      <c r="AE225" s="411">
        <f t="shared" si="56"/>
        <v>0</v>
      </c>
      <c r="AF225" s="411">
        <f t="shared" si="56"/>
        <v>0</v>
      </c>
      <c r="AG225" s="411">
        <f t="shared" si="56"/>
        <v>0</v>
      </c>
      <c r="AH225" s="411">
        <f t="shared" si="56"/>
        <v>0</v>
      </c>
      <c r="AI225" s="411">
        <f t="shared" si="56"/>
        <v>0</v>
      </c>
      <c r="AJ225" s="411">
        <f t="shared" si="56"/>
        <v>0</v>
      </c>
      <c r="AK225" s="411">
        <f t="shared" si="56"/>
        <v>0</v>
      </c>
      <c r="AL225" s="411">
        <f t="shared" si="56"/>
        <v>0</v>
      </c>
      <c r="AM225" s="297"/>
    </row>
    <row r="226" spans="1:39" ht="15.75" hidden="1"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idden="1"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idden="1"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 t="shared" ref="Y228:AL228" si="57">Y227</f>
        <v>0</v>
      </c>
      <c r="Z228" s="411">
        <f t="shared" si="57"/>
        <v>0</v>
      </c>
      <c r="AA228" s="411">
        <f t="shared" si="57"/>
        <v>0</v>
      </c>
      <c r="AB228" s="411">
        <f t="shared" si="57"/>
        <v>0</v>
      </c>
      <c r="AC228" s="411">
        <f t="shared" si="57"/>
        <v>0</v>
      </c>
      <c r="AD228" s="411">
        <f t="shared" si="57"/>
        <v>0</v>
      </c>
      <c r="AE228" s="411">
        <f t="shared" si="57"/>
        <v>0</v>
      </c>
      <c r="AF228" s="411">
        <f t="shared" si="57"/>
        <v>0</v>
      </c>
      <c r="AG228" s="411">
        <f t="shared" si="57"/>
        <v>0</v>
      </c>
      <c r="AH228" s="411">
        <f t="shared" si="57"/>
        <v>0</v>
      </c>
      <c r="AI228" s="411">
        <f t="shared" si="57"/>
        <v>0</v>
      </c>
      <c r="AJ228" s="411">
        <f t="shared" si="57"/>
        <v>0</v>
      </c>
      <c r="AK228" s="411">
        <f t="shared" si="57"/>
        <v>0</v>
      </c>
      <c r="AL228" s="411">
        <f t="shared" si="57"/>
        <v>0</v>
      </c>
      <c r="AM228" s="297"/>
    </row>
    <row r="229" spans="1:39" hidden="1"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idden="1" outlineLevel="1">
      <c r="A230" s="522">
        <v>4</v>
      </c>
      <c r="B230" s="520" t="s">
        <v>683</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idden="1"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 t="shared" ref="Y231:AL231" si="58">Y230</f>
        <v>0</v>
      </c>
      <c r="Z231" s="411">
        <f t="shared" si="58"/>
        <v>0</v>
      </c>
      <c r="AA231" s="411">
        <f t="shared" si="58"/>
        <v>0</v>
      </c>
      <c r="AB231" s="411">
        <f t="shared" si="58"/>
        <v>0</v>
      </c>
      <c r="AC231" s="411">
        <f t="shared" si="58"/>
        <v>0</v>
      </c>
      <c r="AD231" s="411">
        <f t="shared" si="58"/>
        <v>0</v>
      </c>
      <c r="AE231" s="411">
        <f t="shared" si="58"/>
        <v>0</v>
      </c>
      <c r="AF231" s="411">
        <f t="shared" si="58"/>
        <v>0</v>
      </c>
      <c r="AG231" s="411">
        <f t="shared" si="58"/>
        <v>0</v>
      </c>
      <c r="AH231" s="411">
        <f t="shared" si="58"/>
        <v>0</v>
      </c>
      <c r="AI231" s="411">
        <f t="shared" si="58"/>
        <v>0</v>
      </c>
      <c r="AJ231" s="411">
        <f t="shared" si="58"/>
        <v>0</v>
      </c>
      <c r="AK231" s="411">
        <f t="shared" si="58"/>
        <v>0</v>
      </c>
      <c r="AL231" s="411">
        <f t="shared" si="58"/>
        <v>0</v>
      </c>
      <c r="AM231" s="297"/>
    </row>
    <row r="232" spans="1:39" hidden="1"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hidden="1"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idden="1"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 t="shared" ref="Y234:AL234" si="59">Y233</f>
        <v>0</v>
      </c>
      <c r="Z234" s="411">
        <f t="shared" si="59"/>
        <v>0</v>
      </c>
      <c r="AA234" s="411">
        <f t="shared" si="59"/>
        <v>0</v>
      </c>
      <c r="AB234" s="411">
        <f t="shared" si="59"/>
        <v>0</v>
      </c>
      <c r="AC234" s="411">
        <f t="shared" si="59"/>
        <v>0</v>
      </c>
      <c r="AD234" s="411">
        <f t="shared" si="59"/>
        <v>0</v>
      </c>
      <c r="AE234" s="411">
        <f t="shared" si="59"/>
        <v>0</v>
      </c>
      <c r="AF234" s="411">
        <f t="shared" si="59"/>
        <v>0</v>
      </c>
      <c r="AG234" s="411">
        <f t="shared" si="59"/>
        <v>0</v>
      </c>
      <c r="AH234" s="411">
        <f t="shared" si="59"/>
        <v>0</v>
      </c>
      <c r="AI234" s="411">
        <f t="shared" si="59"/>
        <v>0</v>
      </c>
      <c r="AJ234" s="411">
        <f t="shared" si="59"/>
        <v>0</v>
      </c>
      <c r="AK234" s="411">
        <f t="shared" si="59"/>
        <v>0</v>
      </c>
      <c r="AL234" s="411">
        <f t="shared" si="59"/>
        <v>0</v>
      </c>
      <c r="AM234" s="297"/>
    </row>
    <row r="235" spans="1:39" hidden="1"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hidden="1"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idden="1"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idden="1"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 t="shared" ref="Y238:AL238" si="60">Y237</f>
        <v>0</v>
      </c>
      <c r="Z238" s="411">
        <f t="shared" si="60"/>
        <v>0</v>
      </c>
      <c r="AA238" s="411">
        <f t="shared" si="60"/>
        <v>0</v>
      </c>
      <c r="AB238" s="411">
        <f t="shared" si="60"/>
        <v>0</v>
      </c>
      <c r="AC238" s="411">
        <f t="shared" si="60"/>
        <v>0</v>
      </c>
      <c r="AD238" s="411">
        <f t="shared" si="60"/>
        <v>0</v>
      </c>
      <c r="AE238" s="411">
        <f t="shared" si="60"/>
        <v>0</v>
      </c>
      <c r="AF238" s="411">
        <f t="shared" si="60"/>
        <v>0</v>
      </c>
      <c r="AG238" s="411">
        <f t="shared" si="60"/>
        <v>0</v>
      </c>
      <c r="AH238" s="411">
        <f t="shared" si="60"/>
        <v>0</v>
      </c>
      <c r="AI238" s="411">
        <f t="shared" si="60"/>
        <v>0</v>
      </c>
      <c r="AJ238" s="411">
        <f t="shared" si="60"/>
        <v>0</v>
      </c>
      <c r="AK238" s="411">
        <f t="shared" si="60"/>
        <v>0</v>
      </c>
      <c r="AL238" s="411">
        <f t="shared" si="60"/>
        <v>0</v>
      </c>
      <c r="AM238" s="311"/>
    </row>
    <row r="239" spans="1:39" hidden="1"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hidden="1"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idden="1"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 t="shared" ref="Y241:AL241" si="61">Y240</f>
        <v>0</v>
      </c>
      <c r="Z241" s="411">
        <f t="shared" si="61"/>
        <v>0</v>
      </c>
      <c r="AA241" s="411">
        <f t="shared" si="61"/>
        <v>0</v>
      </c>
      <c r="AB241" s="411">
        <f t="shared" si="61"/>
        <v>0</v>
      </c>
      <c r="AC241" s="411">
        <f t="shared" si="61"/>
        <v>0</v>
      </c>
      <c r="AD241" s="411">
        <f t="shared" si="61"/>
        <v>0</v>
      </c>
      <c r="AE241" s="411">
        <f t="shared" si="61"/>
        <v>0</v>
      </c>
      <c r="AF241" s="411">
        <f t="shared" si="61"/>
        <v>0</v>
      </c>
      <c r="AG241" s="411">
        <f t="shared" si="61"/>
        <v>0</v>
      </c>
      <c r="AH241" s="411">
        <f t="shared" si="61"/>
        <v>0</v>
      </c>
      <c r="AI241" s="411">
        <f t="shared" si="61"/>
        <v>0</v>
      </c>
      <c r="AJ241" s="411">
        <f t="shared" si="61"/>
        <v>0</v>
      </c>
      <c r="AK241" s="411">
        <f t="shared" si="61"/>
        <v>0</v>
      </c>
      <c r="AL241" s="411">
        <f t="shared" si="61"/>
        <v>0</v>
      </c>
      <c r="AM241" s="311"/>
    </row>
    <row r="242" spans="1:39" hidden="1"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hidden="1"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idden="1"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 t="shared" ref="Y244:AL244" si="62">Y243</f>
        <v>0</v>
      </c>
      <c r="Z244" s="411">
        <f t="shared" si="62"/>
        <v>0</v>
      </c>
      <c r="AA244" s="411">
        <f t="shared" si="62"/>
        <v>0</v>
      </c>
      <c r="AB244" s="411">
        <f t="shared" si="62"/>
        <v>0</v>
      </c>
      <c r="AC244" s="411">
        <f t="shared" si="62"/>
        <v>0</v>
      </c>
      <c r="AD244" s="411">
        <f t="shared" si="62"/>
        <v>0</v>
      </c>
      <c r="AE244" s="411">
        <f t="shared" si="62"/>
        <v>0</v>
      </c>
      <c r="AF244" s="411">
        <f t="shared" si="62"/>
        <v>0</v>
      </c>
      <c r="AG244" s="411">
        <f t="shared" si="62"/>
        <v>0</v>
      </c>
      <c r="AH244" s="411">
        <f t="shared" si="62"/>
        <v>0</v>
      </c>
      <c r="AI244" s="411">
        <f t="shared" si="62"/>
        <v>0</v>
      </c>
      <c r="AJ244" s="411">
        <f t="shared" si="62"/>
        <v>0</v>
      </c>
      <c r="AK244" s="411">
        <f t="shared" si="62"/>
        <v>0</v>
      </c>
      <c r="AL244" s="411">
        <f t="shared" si="62"/>
        <v>0</v>
      </c>
      <c r="AM244" s="311"/>
    </row>
    <row r="245" spans="1:39" hidden="1"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hidden="1"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idden="1"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 t="shared" ref="Y247:AL247" si="63">Y246</f>
        <v>0</v>
      </c>
      <c r="Z247" s="411">
        <f t="shared" si="63"/>
        <v>0</v>
      </c>
      <c r="AA247" s="411">
        <f t="shared" si="63"/>
        <v>0</v>
      </c>
      <c r="AB247" s="411">
        <f t="shared" si="63"/>
        <v>0</v>
      </c>
      <c r="AC247" s="411">
        <f t="shared" si="63"/>
        <v>0</v>
      </c>
      <c r="AD247" s="411">
        <f t="shared" si="63"/>
        <v>0</v>
      </c>
      <c r="AE247" s="411">
        <f t="shared" si="63"/>
        <v>0</v>
      </c>
      <c r="AF247" s="411">
        <f t="shared" si="63"/>
        <v>0</v>
      </c>
      <c r="AG247" s="411">
        <f t="shared" si="63"/>
        <v>0</v>
      </c>
      <c r="AH247" s="411">
        <f t="shared" si="63"/>
        <v>0</v>
      </c>
      <c r="AI247" s="411">
        <f t="shared" si="63"/>
        <v>0</v>
      </c>
      <c r="AJ247" s="411">
        <f t="shared" si="63"/>
        <v>0</v>
      </c>
      <c r="AK247" s="411">
        <f t="shared" si="63"/>
        <v>0</v>
      </c>
      <c r="AL247" s="411">
        <f t="shared" si="63"/>
        <v>0</v>
      </c>
      <c r="AM247" s="311"/>
    </row>
    <row r="248" spans="1:39" hidden="1"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hidden="1"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idden="1"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 t="shared" ref="Y250:AL250" si="64">Y249</f>
        <v>0</v>
      </c>
      <c r="Z250" s="411">
        <f t="shared" si="64"/>
        <v>0</v>
      </c>
      <c r="AA250" s="411">
        <f t="shared" si="64"/>
        <v>0</v>
      </c>
      <c r="AB250" s="411">
        <f t="shared" si="64"/>
        <v>0</v>
      </c>
      <c r="AC250" s="411">
        <f t="shared" si="64"/>
        <v>0</v>
      </c>
      <c r="AD250" s="411">
        <f t="shared" si="64"/>
        <v>0</v>
      </c>
      <c r="AE250" s="411">
        <f t="shared" si="64"/>
        <v>0</v>
      </c>
      <c r="AF250" s="411">
        <f t="shared" si="64"/>
        <v>0</v>
      </c>
      <c r="AG250" s="411">
        <f t="shared" si="64"/>
        <v>0</v>
      </c>
      <c r="AH250" s="411">
        <f t="shared" si="64"/>
        <v>0</v>
      </c>
      <c r="AI250" s="411">
        <f t="shared" si="64"/>
        <v>0</v>
      </c>
      <c r="AJ250" s="411">
        <f t="shared" si="64"/>
        <v>0</v>
      </c>
      <c r="AK250" s="411">
        <f t="shared" si="64"/>
        <v>0</v>
      </c>
      <c r="AL250" s="411">
        <f t="shared" si="64"/>
        <v>0</v>
      </c>
      <c r="AM250" s="311"/>
    </row>
    <row r="251" spans="1:39" hidden="1"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hidden="1"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hidden="1"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idden="1"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 t="shared" ref="Y254:AL254" si="65">Y253</f>
        <v>0</v>
      </c>
      <c r="Z254" s="411">
        <f t="shared" si="65"/>
        <v>0</v>
      </c>
      <c r="AA254" s="411">
        <f t="shared" si="65"/>
        <v>0</v>
      </c>
      <c r="AB254" s="411">
        <f t="shared" si="65"/>
        <v>0</v>
      </c>
      <c r="AC254" s="411">
        <f t="shared" si="65"/>
        <v>0</v>
      </c>
      <c r="AD254" s="411">
        <f t="shared" si="65"/>
        <v>0</v>
      </c>
      <c r="AE254" s="411">
        <f t="shared" si="65"/>
        <v>0</v>
      </c>
      <c r="AF254" s="411">
        <f t="shared" si="65"/>
        <v>0</v>
      </c>
      <c r="AG254" s="411">
        <f t="shared" si="65"/>
        <v>0</v>
      </c>
      <c r="AH254" s="411">
        <f t="shared" si="65"/>
        <v>0</v>
      </c>
      <c r="AI254" s="411">
        <f t="shared" si="65"/>
        <v>0</v>
      </c>
      <c r="AJ254" s="411">
        <f t="shared" si="65"/>
        <v>0</v>
      </c>
      <c r="AK254" s="411">
        <f t="shared" si="65"/>
        <v>0</v>
      </c>
      <c r="AL254" s="411">
        <f t="shared" si="65"/>
        <v>0</v>
      </c>
      <c r="AM254" s="297"/>
    </row>
    <row r="255" spans="1:39" hidden="1"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hidden="1"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idden="1"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 t="shared" ref="Y257:AL257" si="66">Y256</f>
        <v>0</v>
      </c>
      <c r="Z257" s="411">
        <f t="shared" si="66"/>
        <v>0</v>
      </c>
      <c r="AA257" s="411">
        <f t="shared" si="66"/>
        <v>0</v>
      </c>
      <c r="AB257" s="411">
        <f t="shared" si="66"/>
        <v>0</v>
      </c>
      <c r="AC257" s="411">
        <f t="shared" si="66"/>
        <v>0</v>
      </c>
      <c r="AD257" s="411">
        <f t="shared" si="66"/>
        <v>0</v>
      </c>
      <c r="AE257" s="411">
        <f t="shared" si="66"/>
        <v>0</v>
      </c>
      <c r="AF257" s="411">
        <f t="shared" si="66"/>
        <v>0</v>
      </c>
      <c r="AG257" s="411">
        <f t="shared" si="66"/>
        <v>0</v>
      </c>
      <c r="AH257" s="411">
        <f t="shared" si="66"/>
        <v>0</v>
      </c>
      <c r="AI257" s="411">
        <f t="shared" si="66"/>
        <v>0</v>
      </c>
      <c r="AJ257" s="411">
        <f t="shared" si="66"/>
        <v>0</v>
      </c>
      <c r="AK257" s="411">
        <f t="shared" si="66"/>
        <v>0</v>
      </c>
      <c r="AL257" s="411">
        <f t="shared" si="66"/>
        <v>0</v>
      </c>
      <c r="AM257" s="297"/>
    </row>
    <row r="258" spans="1:40" hidden="1"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hidden="1"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idden="1"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 t="shared" ref="Y260:AL260" si="67">Y259</f>
        <v>0</v>
      </c>
      <c r="Z260" s="411">
        <f t="shared" si="67"/>
        <v>0</v>
      </c>
      <c r="AA260" s="411">
        <f t="shared" si="67"/>
        <v>0</v>
      </c>
      <c r="AB260" s="411">
        <f t="shared" si="67"/>
        <v>0</v>
      </c>
      <c r="AC260" s="411">
        <f t="shared" si="67"/>
        <v>0</v>
      </c>
      <c r="AD260" s="411">
        <f t="shared" si="67"/>
        <v>0</v>
      </c>
      <c r="AE260" s="411">
        <f t="shared" si="67"/>
        <v>0</v>
      </c>
      <c r="AF260" s="411">
        <f t="shared" si="67"/>
        <v>0</v>
      </c>
      <c r="AG260" s="411">
        <f t="shared" si="67"/>
        <v>0</v>
      </c>
      <c r="AH260" s="411">
        <f t="shared" si="67"/>
        <v>0</v>
      </c>
      <c r="AI260" s="411">
        <f t="shared" si="67"/>
        <v>0</v>
      </c>
      <c r="AJ260" s="411">
        <f t="shared" si="67"/>
        <v>0</v>
      </c>
      <c r="AK260" s="411">
        <f t="shared" si="67"/>
        <v>0</v>
      </c>
      <c r="AL260" s="411">
        <f t="shared" si="67"/>
        <v>0</v>
      </c>
      <c r="AM260" s="306"/>
    </row>
    <row r="261" spans="1:40" hidden="1"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hidden="1"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idden="1"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idden="1"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 t="shared" ref="Y264:AL264" si="68">Y263</f>
        <v>0</v>
      </c>
      <c r="Z264" s="411">
        <f t="shared" si="68"/>
        <v>0</v>
      </c>
      <c r="AA264" s="411">
        <f t="shared" si="68"/>
        <v>0</v>
      </c>
      <c r="AB264" s="411">
        <f t="shared" si="68"/>
        <v>0</v>
      </c>
      <c r="AC264" s="411">
        <f t="shared" si="68"/>
        <v>0</v>
      </c>
      <c r="AD264" s="411">
        <f t="shared" si="68"/>
        <v>0</v>
      </c>
      <c r="AE264" s="411">
        <f t="shared" si="68"/>
        <v>0</v>
      </c>
      <c r="AF264" s="411">
        <f t="shared" si="68"/>
        <v>0</v>
      </c>
      <c r="AG264" s="411">
        <f t="shared" si="68"/>
        <v>0</v>
      </c>
      <c r="AH264" s="411">
        <f t="shared" si="68"/>
        <v>0</v>
      </c>
      <c r="AI264" s="411">
        <f t="shared" si="68"/>
        <v>0</v>
      </c>
      <c r="AJ264" s="411">
        <f t="shared" si="68"/>
        <v>0</v>
      </c>
      <c r="AK264" s="411">
        <f t="shared" si="68"/>
        <v>0</v>
      </c>
      <c r="AL264" s="411">
        <f t="shared" si="68"/>
        <v>0</v>
      </c>
      <c r="AM264" s="297"/>
    </row>
    <row r="265" spans="1:40" hidden="1"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hidden="1"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idden="1"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idden="1"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69">Z267</f>
        <v>0</v>
      </c>
      <c r="AA268" s="411">
        <f t="shared" si="69"/>
        <v>0</v>
      </c>
      <c r="AB268" s="411">
        <f t="shared" si="69"/>
        <v>0</v>
      </c>
      <c r="AC268" s="411">
        <f t="shared" si="69"/>
        <v>0</v>
      </c>
      <c r="AD268" s="411">
        <f t="shared" si="69"/>
        <v>0</v>
      </c>
      <c r="AE268" s="411">
        <f t="shared" si="69"/>
        <v>0</v>
      </c>
      <c r="AF268" s="411">
        <f t="shared" si="69"/>
        <v>0</v>
      </c>
      <c r="AG268" s="411">
        <f t="shared" si="69"/>
        <v>0</v>
      </c>
      <c r="AH268" s="411">
        <f t="shared" si="69"/>
        <v>0</v>
      </c>
      <c r="AI268" s="411">
        <f t="shared" si="69"/>
        <v>0</v>
      </c>
      <c r="AJ268" s="411">
        <f t="shared" si="69"/>
        <v>0</v>
      </c>
      <c r="AK268" s="411">
        <f t="shared" si="69"/>
        <v>0</v>
      </c>
      <c r="AL268" s="411">
        <f t="shared" si="69"/>
        <v>0</v>
      </c>
      <c r="AM268" s="297"/>
    </row>
    <row r="269" spans="1:40" hidden="1"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idden="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idden="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0">Z270</f>
        <v>0</v>
      </c>
      <c r="AA271" s="411">
        <f t="shared" si="70"/>
        <v>0</v>
      </c>
      <c r="AB271" s="411">
        <f t="shared" si="70"/>
        <v>0</v>
      </c>
      <c r="AC271" s="411">
        <f t="shared" si="70"/>
        <v>0</v>
      </c>
      <c r="AD271" s="411">
        <f t="shared" si="70"/>
        <v>0</v>
      </c>
      <c r="AE271" s="411">
        <f t="shared" si="70"/>
        <v>0</v>
      </c>
      <c r="AF271" s="411">
        <f t="shared" si="70"/>
        <v>0</v>
      </c>
      <c r="AG271" s="411">
        <f t="shared" si="70"/>
        <v>0</v>
      </c>
      <c r="AH271" s="411">
        <f t="shared" si="70"/>
        <v>0</v>
      </c>
      <c r="AI271" s="411">
        <f t="shared" si="70"/>
        <v>0</v>
      </c>
      <c r="AJ271" s="411">
        <f t="shared" si="70"/>
        <v>0</v>
      </c>
      <c r="AK271" s="411">
        <f t="shared" si="70"/>
        <v>0</v>
      </c>
      <c r="AL271" s="411">
        <f t="shared" si="70"/>
        <v>0</v>
      </c>
      <c r="AM271" s="297"/>
    </row>
    <row r="272" spans="1:40" s="283" customFormat="1" hidden="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hidden="1"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idden="1"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idden="1"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1">Z274</f>
        <v>0</v>
      </c>
      <c r="AA275" s="411">
        <f t="shared" si="71"/>
        <v>0</v>
      </c>
      <c r="AB275" s="411">
        <f t="shared" si="71"/>
        <v>0</v>
      </c>
      <c r="AC275" s="411">
        <f t="shared" si="71"/>
        <v>0</v>
      </c>
      <c r="AD275" s="411">
        <f t="shared" si="71"/>
        <v>0</v>
      </c>
      <c r="AE275" s="411">
        <f t="shared" si="71"/>
        <v>0</v>
      </c>
      <c r="AF275" s="411">
        <f t="shared" si="71"/>
        <v>0</v>
      </c>
      <c r="AG275" s="411">
        <f t="shared" si="71"/>
        <v>0</v>
      </c>
      <c r="AH275" s="411">
        <f t="shared" si="71"/>
        <v>0</v>
      </c>
      <c r="AI275" s="411">
        <f t="shared" si="71"/>
        <v>0</v>
      </c>
      <c r="AJ275" s="411">
        <f t="shared" si="71"/>
        <v>0</v>
      </c>
      <c r="AK275" s="411">
        <f t="shared" si="71"/>
        <v>0</v>
      </c>
      <c r="AL275" s="411">
        <f t="shared" si="71"/>
        <v>0</v>
      </c>
      <c r="AM275" s="306"/>
    </row>
    <row r="276" spans="1:39" hidden="1"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idden="1"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idden="1"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2">Z277</f>
        <v>0</v>
      </c>
      <c r="AA278" s="411">
        <f t="shared" si="72"/>
        <v>0</v>
      </c>
      <c r="AB278" s="411">
        <f t="shared" si="72"/>
        <v>0</v>
      </c>
      <c r="AC278" s="411">
        <f t="shared" si="72"/>
        <v>0</v>
      </c>
      <c r="AD278" s="411">
        <f t="shared" si="72"/>
        <v>0</v>
      </c>
      <c r="AE278" s="411">
        <f t="shared" si="72"/>
        <v>0</v>
      </c>
      <c r="AF278" s="411">
        <f t="shared" si="72"/>
        <v>0</v>
      </c>
      <c r="AG278" s="411">
        <f t="shared" si="72"/>
        <v>0</v>
      </c>
      <c r="AH278" s="411">
        <f t="shared" si="72"/>
        <v>0</v>
      </c>
      <c r="AI278" s="411">
        <f t="shared" si="72"/>
        <v>0</v>
      </c>
      <c r="AJ278" s="411">
        <f t="shared" si="72"/>
        <v>0</v>
      </c>
      <c r="AK278" s="411">
        <f t="shared" si="72"/>
        <v>0</v>
      </c>
      <c r="AL278" s="411">
        <f t="shared" si="72"/>
        <v>0</v>
      </c>
      <c r="AM278" s="306"/>
    </row>
    <row r="279" spans="1:39" hidden="1"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idden="1"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idden="1"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3">Z280</f>
        <v>0</v>
      </c>
      <c r="AA281" s="411">
        <f t="shared" si="73"/>
        <v>0</v>
      </c>
      <c r="AB281" s="411">
        <f t="shared" si="73"/>
        <v>0</v>
      </c>
      <c r="AC281" s="411">
        <f t="shared" si="73"/>
        <v>0</v>
      </c>
      <c r="AD281" s="411">
        <f t="shared" si="73"/>
        <v>0</v>
      </c>
      <c r="AE281" s="411">
        <f t="shared" si="73"/>
        <v>0</v>
      </c>
      <c r="AF281" s="411">
        <f t="shared" si="73"/>
        <v>0</v>
      </c>
      <c r="AG281" s="411">
        <f t="shared" si="73"/>
        <v>0</v>
      </c>
      <c r="AH281" s="411">
        <f t="shared" si="73"/>
        <v>0</v>
      </c>
      <c r="AI281" s="411">
        <f t="shared" si="73"/>
        <v>0</v>
      </c>
      <c r="AJ281" s="411">
        <f t="shared" si="73"/>
        <v>0</v>
      </c>
      <c r="AK281" s="411">
        <f t="shared" si="73"/>
        <v>0</v>
      </c>
      <c r="AL281" s="411">
        <f t="shared" si="73"/>
        <v>0</v>
      </c>
      <c r="AM281" s="297"/>
    </row>
    <row r="282" spans="1:39" hidden="1"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idden="1"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idden="1"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Y283</f>
        <v>0</v>
      </c>
      <c r="Z284" s="411">
        <f t="shared" si="74"/>
        <v>0</v>
      </c>
      <c r="AA284" s="411">
        <f t="shared" si="74"/>
        <v>0</v>
      </c>
      <c r="AB284" s="411">
        <f t="shared" si="74"/>
        <v>0</v>
      </c>
      <c r="AC284" s="411">
        <f t="shared" si="74"/>
        <v>0</v>
      </c>
      <c r="AD284" s="411">
        <f t="shared" si="74"/>
        <v>0</v>
      </c>
      <c r="AE284" s="411">
        <f t="shared" si="74"/>
        <v>0</v>
      </c>
      <c r="AF284" s="411">
        <f t="shared" si="74"/>
        <v>0</v>
      </c>
      <c r="AG284" s="411">
        <f t="shared" si="74"/>
        <v>0</v>
      </c>
      <c r="AH284" s="411">
        <f t="shared" si="74"/>
        <v>0</v>
      </c>
      <c r="AI284" s="411">
        <f t="shared" si="74"/>
        <v>0</v>
      </c>
      <c r="AJ284" s="411">
        <f t="shared" si="74"/>
        <v>0</v>
      </c>
      <c r="AK284" s="411">
        <f t="shared" si="74"/>
        <v>0</v>
      </c>
      <c r="AL284" s="411">
        <f t="shared" si="74"/>
        <v>0</v>
      </c>
      <c r="AM284" s="306"/>
    </row>
    <row r="285" spans="1:39" ht="15.75" hidden="1"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hidden="1"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hidden="1"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idden="1" outlineLevel="1">
      <c r="A288" s="522">
        <v>21</v>
      </c>
      <c r="B288" s="520" t="s">
        <v>113</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idden="1" outlineLevel="1">
      <c r="B289" s="294" t="s">
        <v>289</v>
      </c>
      <c r="C289" s="291" t="s">
        <v>163</v>
      </c>
      <c r="D289" s="295"/>
      <c r="E289" s="295"/>
      <c r="F289" s="295"/>
      <c r="G289" s="295"/>
      <c r="H289" s="295"/>
      <c r="I289" s="295"/>
      <c r="J289" s="295"/>
      <c r="K289" s="295"/>
      <c r="L289" s="295"/>
      <c r="M289" s="295"/>
      <c r="N289" s="291"/>
      <c r="O289" s="295"/>
      <c r="P289" s="295"/>
      <c r="Q289" s="295"/>
      <c r="R289" s="295"/>
      <c r="S289" s="295"/>
      <c r="T289" s="295"/>
      <c r="U289" s="295"/>
      <c r="V289" s="295"/>
      <c r="W289" s="295"/>
      <c r="X289" s="295"/>
      <c r="Y289" s="411">
        <f t="shared" ref="Y289:AL289" si="75">Y288</f>
        <v>0</v>
      </c>
      <c r="Z289" s="411">
        <f t="shared" si="75"/>
        <v>0</v>
      </c>
      <c r="AA289" s="411">
        <f t="shared" si="75"/>
        <v>0</v>
      </c>
      <c r="AB289" s="411">
        <f t="shared" si="75"/>
        <v>0</v>
      </c>
      <c r="AC289" s="411">
        <f t="shared" si="75"/>
        <v>0</v>
      </c>
      <c r="AD289" s="411">
        <f t="shared" si="75"/>
        <v>0</v>
      </c>
      <c r="AE289" s="411">
        <f t="shared" si="75"/>
        <v>0</v>
      </c>
      <c r="AF289" s="411">
        <f t="shared" si="75"/>
        <v>0</v>
      </c>
      <c r="AG289" s="411">
        <f t="shared" si="75"/>
        <v>0</v>
      </c>
      <c r="AH289" s="411">
        <f t="shared" si="75"/>
        <v>0</v>
      </c>
      <c r="AI289" s="411">
        <f t="shared" si="75"/>
        <v>0</v>
      </c>
      <c r="AJ289" s="411">
        <f t="shared" si="75"/>
        <v>0</v>
      </c>
      <c r="AK289" s="411">
        <f t="shared" si="75"/>
        <v>0</v>
      </c>
      <c r="AL289" s="411">
        <f t="shared" si="75"/>
        <v>0</v>
      </c>
      <c r="AM289" s="306"/>
    </row>
    <row r="290" spans="1:39" hidden="1"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hidden="1" outlineLevel="1">
      <c r="A291" s="522">
        <v>22</v>
      </c>
      <c r="B291" s="520" t="s">
        <v>114</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idden="1" outlineLevel="1">
      <c r="B292" s="294" t="s">
        <v>289</v>
      </c>
      <c r="C292" s="291" t="s">
        <v>163</v>
      </c>
      <c r="D292" s="295"/>
      <c r="E292" s="295"/>
      <c r="F292" s="295"/>
      <c r="G292" s="295"/>
      <c r="H292" s="295"/>
      <c r="I292" s="295"/>
      <c r="J292" s="295"/>
      <c r="K292" s="295"/>
      <c r="L292" s="295"/>
      <c r="M292" s="295"/>
      <c r="N292" s="291"/>
      <c r="O292" s="295"/>
      <c r="P292" s="295"/>
      <c r="Q292" s="295"/>
      <c r="R292" s="295"/>
      <c r="S292" s="295"/>
      <c r="T292" s="295"/>
      <c r="U292" s="295"/>
      <c r="V292" s="295"/>
      <c r="W292" s="295"/>
      <c r="X292" s="295"/>
      <c r="Y292" s="411">
        <f t="shared" ref="Y292:AL292" si="76">Y291</f>
        <v>0</v>
      </c>
      <c r="Z292" s="411">
        <f t="shared" si="76"/>
        <v>0</v>
      </c>
      <c r="AA292" s="411">
        <f t="shared" si="76"/>
        <v>0</v>
      </c>
      <c r="AB292" s="411">
        <f t="shared" si="76"/>
        <v>0</v>
      </c>
      <c r="AC292" s="411">
        <f t="shared" si="76"/>
        <v>0</v>
      </c>
      <c r="AD292" s="411">
        <f t="shared" si="76"/>
        <v>0</v>
      </c>
      <c r="AE292" s="411">
        <f t="shared" si="76"/>
        <v>0</v>
      </c>
      <c r="AF292" s="411">
        <f t="shared" si="76"/>
        <v>0</v>
      </c>
      <c r="AG292" s="411">
        <f t="shared" si="76"/>
        <v>0</v>
      </c>
      <c r="AH292" s="411">
        <f t="shared" si="76"/>
        <v>0</v>
      </c>
      <c r="AI292" s="411">
        <f t="shared" si="76"/>
        <v>0</v>
      </c>
      <c r="AJ292" s="411">
        <f t="shared" si="76"/>
        <v>0</v>
      </c>
      <c r="AK292" s="411">
        <f t="shared" si="76"/>
        <v>0</v>
      </c>
      <c r="AL292" s="411">
        <f t="shared" si="76"/>
        <v>0</v>
      </c>
      <c r="AM292" s="306"/>
    </row>
    <row r="293" spans="1:39" hidden="1"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hidden="1"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idden="1"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 t="shared" ref="Y295:AL295" si="77">Y294</f>
        <v>0</v>
      </c>
      <c r="Z295" s="411">
        <f t="shared" si="77"/>
        <v>0</v>
      </c>
      <c r="AA295" s="411">
        <f t="shared" si="77"/>
        <v>0</v>
      </c>
      <c r="AB295" s="411">
        <f t="shared" si="77"/>
        <v>0</v>
      </c>
      <c r="AC295" s="411">
        <f t="shared" si="77"/>
        <v>0</v>
      </c>
      <c r="AD295" s="411">
        <f t="shared" si="77"/>
        <v>0</v>
      </c>
      <c r="AE295" s="411">
        <f t="shared" si="77"/>
        <v>0</v>
      </c>
      <c r="AF295" s="411">
        <f t="shared" si="77"/>
        <v>0</v>
      </c>
      <c r="AG295" s="411">
        <f t="shared" si="77"/>
        <v>0</v>
      </c>
      <c r="AH295" s="411">
        <f t="shared" si="77"/>
        <v>0</v>
      </c>
      <c r="AI295" s="411">
        <f t="shared" si="77"/>
        <v>0</v>
      </c>
      <c r="AJ295" s="411">
        <f t="shared" si="77"/>
        <v>0</v>
      </c>
      <c r="AK295" s="411">
        <f t="shared" si="77"/>
        <v>0</v>
      </c>
      <c r="AL295" s="411">
        <f t="shared" si="77"/>
        <v>0</v>
      </c>
      <c r="AM295" s="306"/>
    </row>
    <row r="296" spans="1:39" hidden="1"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hidden="1"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idden="1"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 t="shared" ref="Y298:AL298" si="78">Y297</f>
        <v>0</v>
      </c>
      <c r="Z298" s="411">
        <f t="shared" si="78"/>
        <v>0</v>
      </c>
      <c r="AA298" s="411">
        <f t="shared" si="78"/>
        <v>0</v>
      </c>
      <c r="AB298" s="411">
        <f t="shared" si="78"/>
        <v>0</v>
      </c>
      <c r="AC298" s="411">
        <f t="shared" si="78"/>
        <v>0</v>
      </c>
      <c r="AD298" s="411">
        <f t="shared" si="78"/>
        <v>0</v>
      </c>
      <c r="AE298" s="411">
        <f t="shared" si="78"/>
        <v>0</v>
      </c>
      <c r="AF298" s="411">
        <f t="shared" si="78"/>
        <v>0</v>
      </c>
      <c r="AG298" s="411">
        <f t="shared" si="78"/>
        <v>0</v>
      </c>
      <c r="AH298" s="411">
        <f t="shared" si="78"/>
        <v>0</v>
      </c>
      <c r="AI298" s="411">
        <f t="shared" si="78"/>
        <v>0</v>
      </c>
      <c r="AJ298" s="411">
        <f t="shared" si="78"/>
        <v>0</v>
      </c>
      <c r="AK298" s="411">
        <f t="shared" si="78"/>
        <v>0</v>
      </c>
      <c r="AL298" s="411">
        <f t="shared" si="78"/>
        <v>0</v>
      </c>
      <c r="AM298" s="306"/>
    </row>
    <row r="299" spans="1:39" hidden="1"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hidden="1"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idden="1"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hidden="1"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 t="shared" ref="Y302:AL302" si="79">Y301</f>
        <v>0</v>
      </c>
      <c r="Z302" s="411">
        <f t="shared" si="79"/>
        <v>0</v>
      </c>
      <c r="AA302" s="411">
        <f t="shared" si="79"/>
        <v>0</v>
      </c>
      <c r="AB302" s="411">
        <f t="shared" si="79"/>
        <v>0</v>
      </c>
      <c r="AC302" s="411">
        <f t="shared" si="79"/>
        <v>0</v>
      </c>
      <c r="AD302" s="411">
        <f t="shared" si="79"/>
        <v>0</v>
      </c>
      <c r="AE302" s="411">
        <f t="shared" si="79"/>
        <v>0</v>
      </c>
      <c r="AF302" s="411">
        <f t="shared" si="79"/>
        <v>0</v>
      </c>
      <c r="AG302" s="411">
        <f t="shared" si="79"/>
        <v>0</v>
      </c>
      <c r="AH302" s="411">
        <f t="shared" si="79"/>
        <v>0</v>
      </c>
      <c r="AI302" s="411">
        <f t="shared" si="79"/>
        <v>0</v>
      </c>
      <c r="AJ302" s="411">
        <f t="shared" si="79"/>
        <v>0</v>
      </c>
      <c r="AK302" s="411">
        <f t="shared" si="79"/>
        <v>0</v>
      </c>
      <c r="AL302" s="411">
        <f t="shared" si="79"/>
        <v>0</v>
      </c>
      <c r="AM302" s="306"/>
    </row>
    <row r="303" spans="1:39" hidden="1"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idden="1" outlineLevel="1">
      <c r="A304" s="522">
        <v>26</v>
      </c>
      <c r="B304" s="520" t="s">
        <v>118</v>
      </c>
      <c r="C304" s="291" t="s">
        <v>25</v>
      </c>
      <c r="D304" s="295"/>
      <c r="E304" s="295"/>
      <c r="F304" s="295"/>
      <c r="G304" s="295"/>
      <c r="H304" s="295"/>
      <c r="I304" s="295"/>
      <c r="J304" s="295"/>
      <c r="K304" s="295"/>
      <c r="L304" s="295"/>
      <c r="M304" s="295"/>
      <c r="N304" s="295">
        <v>12</v>
      </c>
      <c r="O304" s="295"/>
      <c r="P304" s="295"/>
      <c r="Q304" s="295"/>
      <c r="R304" s="295"/>
      <c r="S304" s="295"/>
      <c r="T304" s="295"/>
      <c r="U304" s="295"/>
      <c r="V304" s="295"/>
      <c r="W304" s="295"/>
      <c r="X304" s="295"/>
      <c r="Y304" s="426"/>
      <c r="Z304" s="410"/>
      <c r="AA304" s="410"/>
      <c r="AB304" s="410"/>
      <c r="AC304" s="410"/>
      <c r="AD304" s="410"/>
      <c r="AE304" s="410"/>
      <c r="AF304" s="410"/>
      <c r="AG304" s="415"/>
      <c r="AH304" s="415"/>
      <c r="AI304" s="415"/>
      <c r="AJ304" s="415"/>
      <c r="AK304" s="415"/>
      <c r="AL304" s="415"/>
      <c r="AM304" s="296">
        <f>SUM(Y304:AL304)</f>
        <v>0</v>
      </c>
    </row>
    <row r="305" spans="1:39" hidden="1" outlineLevel="1">
      <c r="B305" s="294" t="s">
        <v>289</v>
      </c>
      <c r="C305" s="291" t="s">
        <v>163</v>
      </c>
      <c r="D305" s="295"/>
      <c r="E305" s="295"/>
      <c r="F305" s="295"/>
      <c r="G305" s="295"/>
      <c r="H305" s="295"/>
      <c r="I305" s="295"/>
      <c r="J305" s="295"/>
      <c r="K305" s="295"/>
      <c r="L305" s="295"/>
      <c r="M305" s="295"/>
      <c r="N305" s="295">
        <f>N304</f>
        <v>12</v>
      </c>
      <c r="O305" s="295"/>
      <c r="P305" s="295"/>
      <c r="Q305" s="295"/>
      <c r="R305" s="295"/>
      <c r="S305" s="295"/>
      <c r="T305" s="295"/>
      <c r="U305" s="295"/>
      <c r="V305" s="295"/>
      <c r="W305" s="295"/>
      <c r="X305" s="295"/>
      <c r="Y305" s="411">
        <f t="shared" ref="Y305:AL305" si="80">Y304</f>
        <v>0</v>
      </c>
      <c r="Z305" s="411">
        <f t="shared" si="80"/>
        <v>0</v>
      </c>
      <c r="AA305" s="411">
        <f t="shared" si="80"/>
        <v>0</v>
      </c>
      <c r="AB305" s="411">
        <f t="shared" si="80"/>
        <v>0</v>
      </c>
      <c r="AC305" s="411">
        <f t="shared" si="80"/>
        <v>0</v>
      </c>
      <c r="AD305" s="411">
        <f t="shared" si="80"/>
        <v>0</v>
      </c>
      <c r="AE305" s="411">
        <f t="shared" si="80"/>
        <v>0</v>
      </c>
      <c r="AF305" s="411">
        <f t="shared" si="80"/>
        <v>0</v>
      </c>
      <c r="AG305" s="411">
        <f t="shared" si="80"/>
        <v>0</v>
      </c>
      <c r="AH305" s="411">
        <f t="shared" si="80"/>
        <v>0</v>
      </c>
      <c r="AI305" s="411">
        <f t="shared" si="80"/>
        <v>0</v>
      </c>
      <c r="AJ305" s="411">
        <f t="shared" si="80"/>
        <v>0</v>
      </c>
      <c r="AK305" s="411">
        <f t="shared" si="80"/>
        <v>0</v>
      </c>
      <c r="AL305" s="411">
        <f t="shared" si="80"/>
        <v>0</v>
      </c>
      <c r="AM305" s="306"/>
    </row>
    <row r="306" spans="1:39" hidden="1"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hidden="1" outlineLevel="1">
      <c r="A307" s="522">
        <v>27</v>
      </c>
      <c r="B307" s="520" t="s">
        <v>119</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hidden="1" outlineLevel="1">
      <c r="B308" s="294" t="s">
        <v>289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 t="shared" ref="Y308:AL308" si="81">Y307</f>
        <v>0</v>
      </c>
      <c r="Z308" s="411">
        <f t="shared" si="81"/>
        <v>0</v>
      </c>
      <c r="AA308" s="411">
        <f t="shared" si="81"/>
        <v>0</v>
      </c>
      <c r="AB308" s="411">
        <f t="shared" si="81"/>
        <v>0</v>
      </c>
      <c r="AC308" s="411">
        <f t="shared" si="81"/>
        <v>0</v>
      </c>
      <c r="AD308" s="411">
        <f t="shared" si="81"/>
        <v>0</v>
      </c>
      <c r="AE308" s="411">
        <f t="shared" si="81"/>
        <v>0</v>
      </c>
      <c r="AF308" s="411">
        <f t="shared" si="81"/>
        <v>0</v>
      </c>
      <c r="AG308" s="411">
        <f t="shared" si="81"/>
        <v>0</v>
      </c>
      <c r="AH308" s="411">
        <f t="shared" si="81"/>
        <v>0</v>
      </c>
      <c r="AI308" s="411">
        <f t="shared" si="81"/>
        <v>0</v>
      </c>
      <c r="AJ308" s="411">
        <f t="shared" si="81"/>
        <v>0</v>
      </c>
      <c r="AK308" s="411">
        <f t="shared" si="81"/>
        <v>0</v>
      </c>
      <c r="AL308" s="411">
        <f t="shared" si="81"/>
        <v>0</v>
      </c>
      <c r="AM308" s="306"/>
    </row>
    <row r="309" spans="1:39" hidden="1"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hidden="1"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hidden="1"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 t="shared" ref="Y311:AL311" si="82">Y310</f>
        <v>0</v>
      </c>
      <c r="Z311" s="411">
        <f t="shared" si="82"/>
        <v>0</v>
      </c>
      <c r="AA311" s="411">
        <f t="shared" si="82"/>
        <v>0</v>
      </c>
      <c r="AB311" s="411">
        <f t="shared" si="82"/>
        <v>0</v>
      </c>
      <c r="AC311" s="411">
        <f t="shared" si="82"/>
        <v>0</v>
      </c>
      <c r="AD311" s="411">
        <f t="shared" si="82"/>
        <v>0</v>
      </c>
      <c r="AE311" s="411">
        <f t="shared" si="82"/>
        <v>0</v>
      </c>
      <c r="AF311" s="411">
        <f t="shared" si="82"/>
        <v>0</v>
      </c>
      <c r="AG311" s="411">
        <f t="shared" si="82"/>
        <v>0</v>
      </c>
      <c r="AH311" s="411">
        <f t="shared" si="82"/>
        <v>0</v>
      </c>
      <c r="AI311" s="411">
        <f t="shared" si="82"/>
        <v>0</v>
      </c>
      <c r="AJ311" s="411">
        <f t="shared" si="82"/>
        <v>0</v>
      </c>
      <c r="AK311" s="411">
        <f t="shared" si="82"/>
        <v>0</v>
      </c>
      <c r="AL311" s="411">
        <f t="shared" si="82"/>
        <v>0</v>
      </c>
      <c r="AM311" s="306"/>
    </row>
    <row r="312" spans="1:39" hidden="1"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hidden="1"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idden="1"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 t="shared" ref="Y314:AL314" si="83">Y313</f>
        <v>0</v>
      </c>
      <c r="Z314" s="411">
        <f t="shared" si="83"/>
        <v>0</v>
      </c>
      <c r="AA314" s="411">
        <f t="shared" si="83"/>
        <v>0</v>
      </c>
      <c r="AB314" s="411">
        <f t="shared" si="83"/>
        <v>0</v>
      </c>
      <c r="AC314" s="411">
        <f t="shared" si="83"/>
        <v>0</v>
      </c>
      <c r="AD314" s="411">
        <f t="shared" si="83"/>
        <v>0</v>
      </c>
      <c r="AE314" s="411">
        <f t="shared" si="83"/>
        <v>0</v>
      </c>
      <c r="AF314" s="411">
        <f t="shared" si="83"/>
        <v>0</v>
      </c>
      <c r="AG314" s="411">
        <f t="shared" si="83"/>
        <v>0</v>
      </c>
      <c r="AH314" s="411">
        <f t="shared" si="83"/>
        <v>0</v>
      </c>
      <c r="AI314" s="411">
        <f t="shared" si="83"/>
        <v>0</v>
      </c>
      <c r="AJ314" s="411">
        <f t="shared" si="83"/>
        <v>0</v>
      </c>
      <c r="AK314" s="411">
        <f t="shared" si="83"/>
        <v>0</v>
      </c>
      <c r="AL314" s="411">
        <f t="shared" si="83"/>
        <v>0</v>
      </c>
      <c r="AM314" s="306"/>
    </row>
    <row r="315" spans="1:39" hidden="1"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hidden="1"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idden="1"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 t="shared" ref="Y317:AL317" si="84">Y316</f>
        <v>0</v>
      </c>
      <c r="Z317" s="411">
        <f t="shared" si="84"/>
        <v>0</v>
      </c>
      <c r="AA317" s="411">
        <f t="shared" si="84"/>
        <v>0</v>
      </c>
      <c r="AB317" s="411">
        <f t="shared" si="84"/>
        <v>0</v>
      </c>
      <c r="AC317" s="411">
        <f t="shared" si="84"/>
        <v>0</v>
      </c>
      <c r="AD317" s="411">
        <f t="shared" si="84"/>
        <v>0</v>
      </c>
      <c r="AE317" s="411">
        <f t="shared" si="84"/>
        <v>0</v>
      </c>
      <c r="AF317" s="411">
        <f t="shared" si="84"/>
        <v>0</v>
      </c>
      <c r="AG317" s="411">
        <f t="shared" si="84"/>
        <v>0</v>
      </c>
      <c r="AH317" s="411">
        <f t="shared" si="84"/>
        <v>0</v>
      </c>
      <c r="AI317" s="411">
        <f t="shared" si="84"/>
        <v>0</v>
      </c>
      <c r="AJ317" s="411">
        <f t="shared" si="84"/>
        <v>0</v>
      </c>
      <c r="AK317" s="411">
        <f t="shared" si="84"/>
        <v>0</v>
      </c>
      <c r="AL317" s="411">
        <f t="shared" si="84"/>
        <v>0</v>
      </c>
      <c r="AM317" s="306"/>
    </row>
    <row r="318" spans="1:39" hidden="1"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hidden="1"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idden="1"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 t="shared" ref="Y320:AL320" si="85">Y319</f>
        <v>0</v>
      </c>
      <c r="Z320" s="411">
        <f t="shared" si="85"/>
        <v>0</v>
      </c>
      <c r="AA320" s="411">
        <f t="shared" si="85"/>
        <v>0</v>
      </c>
      <c r="AB320" s="411">
        <f t="shared" si="85"/>
        <v>0</v>
      </c>
      <c r="AC320" s="411">
        <f t="shared" si="85"/>
        <v>0</v>
      </c>
      <c r="AD320" s="411">
        <f t="shared" si="85"/>
        <v>0</v>
      </c>
      <c r="AE320" s="411">
        <f t="shared" si="85"/>
        <v>0</v>
      </c>
      <c r="AF320" s="411">
        <f t="shared" si="85"/>
        <v>0</v>
      </c>
      <c r="AG320" s="411">
        <f t="shared" si="85"/>
        <v>0</v>
      </c>
      <c r="AH320" s="411">
        <f t="shared" si="85"/>
        <v>0</v>
      </c>
      <c r="AI320" s="411">
        <f t="shared" si="85"/>
        <v>0</v>
      </c>
      <c r="AJ320" s="411">
        <f t="shared" si="85"/>
        <v>0</v>
      </c>
      <c r="AK320" s="411">
        <f t="shared" si="85"/>
        <v>0</v>
      </c>
      <c r="AL320" s="411">
        <f t="shared" si="85"/>
        <v>0</v>
      </c>
      <c r="AM320" s="306"/>
    </row>
    <row r="321" spans="1:39" hidden="1"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hidden="1"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hidden="1"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 t="shared" ref="Y323:AL323" si="86">Y322</f>
        <v>0</v>
      </c>
      <c r="Z323" s="411">
        <f t="shared" si="86"/>
        <v>0</v>
      </c>
      <c r="AA323" s="411">
        <f t="shared" si="86"/>
        <v>0</v>
      </c>
      <c r="AB323" s="411">
        <f t="shared" si="86"/>
        <v>0</v>
      </c>
      <c r="AC323" s="411">
        <f t="shared" si="86"/>
        <v>0</v>
      </c>
      <c r="AD323" s="411">
        <f t="shared" si="86"/>
        <v>0</v>
      </c>
      <c r="AE323" s="411">
        <f t="shared" si="86"/>
        <v>0</v>
      </c>
      <c r="AF323" s="411">
        <f t="shared" si="86"/>
        <v>0</v>
      </c>
      <c r="AG323" s="411">
        <f t="shared" si="86"/>
        <v>0</v>
      </c>
      <c r="AH323" s="411">
        <f t="shared" si="86"/>
        <v>0</v>
      </c>
      <c r="AI323" s="411">
        <f t="shared" si="86"/>
        <v>0</v>
      </c>
      <c r="AJ323" s="411">
        <f t="shared" si="86"/>
        <v>0</v>
      </c>
      <c r="AK323" s="411">
        <f t="shared" si="86"/>
        <v>0</v>
      </c>
      <c r="AL323" s="411">
        <f t="shared" si="86"/>
        <v>0</v>
      </c>
      <c r="AM323" s="306"/>
    </row>
    <row r="324" spans="1:39" hidden="1"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hidden="1"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idden="1"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idden="1"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 t="shared" ref="Y327:AL327" si="87">Y326</f>
        <v>0</v>
      </c>
      <c r="Z327" s="411">
        <f t="shared" si="87"/>
        <v>0</v>
      </c>
      <c r="AA327" s="411">
        <f t="shared" si="87"/>
        <v>0</v>
      </c>
      <c r="AB327" s="411">
        <f t="shared" si="87"/>
        <v>0</v>
      </c>
      <c r="AC327" s="411">
        <f t="shared" si="87"/>
        <v>0</v>
      </c>
      <c r="AD327" s="411">
        <f t="shared" si="87"/>
        <v>0</v>
      </c>
      <c r="AE327" s="411">
        <f t="shared" si="87"/>
        <v>0</v>
      </c>
      <c r="AF327" s="411">
        <f t="shared" si="87"/>
        <v>0</v>
      </c>
      <c r="AG327" s="411">
        <f t="shared" si="87"/>
        <v>0</v>
      </c>
      <c r="AH327" s="411">
        <f t="shared" si="87"/>
        <v>0</v>
      </c>
      <c r="AI327" s="411">
        <f t="shared" si="87"/>
        <v>0</v>
      </c>
      <c r="AJ327" s="411">
        <f t="shared" si="87"/>
        <v>0</v>
      </c>
      <c r="AK327" s="411">
        <f t="shared" si="87"/>
        <v>0</v>
      </c>
      <c r="AL327" s="411">
        <f t="shared" si="87"/>
        <v>0</v>
      </c>
      <c r="AM327" s="306"/>
    </row>
    <row r="328" spans="1:39" hidden="1"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idden="1"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idden="1"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 t="shared" ref="Y330:AL330" si="88">Y329</f>
        <v>0</v>
      </c>
      <c r="Z330" s="411">
        <f t="shared" si="88"/>
        <v>0</v>
      </c>
      <c r="AA330" s="411">
        <f t="shared" si="88"/>
        <v>0</v>
      </c>
      <c r="AB330" s="411">
        <f t="shared" si="88"/>
        <v>0</v>
      </c>
      <c r="AC330" s="411">
        <f t="shared" si="88"/>
        <v>0</v>
      </c>
      <c r="AD330" s="411">
        <f t="shared" si="88"/>
        <v>0</v>
      </c>
      <c r="AE330" s="411">
        <f t="shared" si="88"/>
        <v>0</v>
      </c>
      <c r="AF330" s="411">
        <f t="shared" si="88"/>
        <v>0</v>
      </c>
      <c r="AG330" s="411">
        <f t="shared" si="88"/>
        <v>0</v>
      </c>
      <c r="AH330" s="411">
        <f t="shared" si="88"/>
        <v>0</v>
      </c>
      <c r="AI330" s="411">
        <f t="shared" si="88"/>
        <v>0</v>
      </c>
      <c r="AJ330" s="411">
        <f t="shared" si="88"/>
        <v>0</v>
      </c>
      <c r="AK330" s="411">
        <f t="shared" si="88"/>
        <v>0</v>
      </c>
      <c r="AL330" s="411">
        <f t="shared" si="88"/>
        <v>0</v>
      </c>
      <c r="AM330" s="306"/>
    </row>
    <row r="331" spans="1:39" hidden="1"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idden="1"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idden="1"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 t="shared" ref="Y333:AL333" si="89">Y332</f>
        <v>0</v>
      </c>
      <c r="Z333" s="411">
        <f t="shared" si="89"/>
        <v>0</v>
      </c>
      <c r="AA333" s="411">
        <f t="shared" si="89"/>
        <v>0</v>
      </c>
      <c r="AB333" s="411">
        <f t="shared" si="89"/>
        <v>0</v>
      </c>
      <c r="AC333" s="411">
        <f t="shared" si="89"/>
        <v>0</v>
      </c>
      <c r="AD333" s="411">
        <f t="shared" si="89"/>
        <v>0</v>
      </c>
      <c r="AE333" s="411">
        <f t="shared" si="89"/>
        <v>0</v>
      </c>
      <c r="AF333" s="411">
        <f t="shared" si="89"/>
        <v>0</v>
      </c>
      <c r="AG333" s="411">
        <f t="shared" si="89"/>
        <v>0</v>
      </c>
      <c r="AH333" s="411">
        <f t="shared" si="89"/>
        <v>0</v>
      </c>
      <c r="AI333" s="411">
        <f t="shared" si="89"/>
        <v>0</v>
      </c>
      <c r="AJ333" s="411">
        <f t="shared" si="89"/>
        <v>0</v>
      </c>
      <c r="AK333" s="411">
        <f t="shared" si="89"/>
        <v>0</v>
      </c>
      <c r="AL333" s="411">
        <f t="shared" si="89"/>
        <v>0</v>
      </c>
      <c r="AM333" s="306"/>
    </row>
    <row r="334" spans="1:39" hidden="1"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hidden="1"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hidden="1"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idden="1"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 t="shared" ref="Y337:AL337" si="90">Y336</f>
        <v>0</v>
      </c>
      <c r="Z337" s="411">
        <f t="shared" si="90"/>
        <v>0</v>
      </c>
      <c r="AA337" s="411">
        <f t="shared" si="90"/>
        <v>0</v>
      </c>
      <c r="AB337" s="411">
        <f t="shared" si="90"/>
        <v>0</v>
      </c>
      <c r="AC337" s="411">
        <f t="shared" si="90"/>
        <v>0</v>
      </c>
      <c r="AD337" s="411">
        <f t="shared" si="90"/>
        <v>0</v>
      </c>
      <c r="AE337" s="411">
        <f t="shared" si="90"/>
        <v>0</v>
      </c>
      <c r="AF337" s="411">
        <f t="shared" si="90"/>
        <v>0</v>
      </c>
      <c r="AG337" s="411">
        <f t="shared" si="90"/>
        <v>0</v>
      </c>
      <c r="AH337" s="411">
        <f t="shared" si="90"/>
        <v>0</v>
      </c>
      <c r="AI337" s="411">
        <f t="shared" si="90"/>
        <v>0</v>
      </c>
      <c r="AJ337" s="411">
        <f t="shared" si="90"/>
        <v>0</v>
      </c>
      <c r="AK337" s="411">
        <f t="shared" si="90"/>
        <v>0</v>
      </c>
      <c r="AL337" s="411">
        <f t="shared" si="90"/>
        <v>0</v>
      </c>
      <c r="AM337" s="306"/>
    </row>
    <row r="338" spans="1:39" hidden="1"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hidden="1"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idden="1"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 t="shared" ref="Y340:AL340" si="91">Y339</f>
        <v>0</v>
      </c>
      <c r="Z340" s="411">
        <f t="shared" si="91"/>
        <v>0</v>
      </c>
      <c r="AA340" s="411">
        <f t="shared" si="91"/>
        <v>0</v>
      </c>
      <c r="AB340" s="411">
        <f t="shared" si="91"/>
        <v>0</v>
      </c>
      <c r="AC340" s="411">
        <f t="shared" si="91"/>
        <v>0</v>
      </c>
      <c r="AD340" s="411">
        <f t="shared" si="91"/>
        <v>0</v>
      </c>
      <c r="AE340" s="411">
        <f t="shared" si="91"/>
        <v>0</v>
      </c>
      <c r="AF340" s="411">
        <f t="shared" si="91"/>
        <v>0</v>
      </c>
      <c r="AG340" s="411">
        <f t="shared" si="91"/>
        <v>0</v>
      </c>
      <c r="AH340" s="411">
        <f t="shared" si="91"/>
        <v>0</v>
      </c>
      <c r="AI340" s="411">
        <f t="shared" si="91"/>
        <v>0</v>
      </c>
      <c r="AJ340" s="411">
        <f t="shared" si="91"/>
        <v>0</v>
      </c>
      <c r="AK340" s="411">
        <f t="shared" si="91"/>
        <v>0</v>
      </c>
      <c r="AL340" s="411">
        <f t="shared" si="91"/>
        <v>0</v>
      </c>
      <c r="AM340" s="306"/>
    </row>
    <row r="341" spans="1:39" hidden="1"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idden="1"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idden="1"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 t="shared" ref="Y343:AL343" si="92">Y342</f>
        <v>0</v>
      </c>
      <c r="Z343" s="411">
        <f t="shared" si="92"/>
        <v>0</v>
      </c>
      <c r="AA343" s="411">
        <f t="shared" si="92"/>
        <v>0</v>
      </c>
      <c r="AB343" s="411">
        <f t="shared" si="92"/>
        <v>0</v>
      </c>
      <c r="AC343" s="411">
        <f t="shared" si="92"/>
        <v>0</v>
      </c>
      <c r="AD343" s="411">
        <f t="shared" si="92"/>
        <v>0</v>
      </c>
      <c r="AE343" s="411">
        <f t="shared" si="92"/>
        <v>0</v>
      </c>
      <c r="AF343" s="411">
        <f t="shared" si="92"/>
        <v>0</v>
      </c>
      <c r="AG343" s="411">
        <f t="shared" si="92"/>
        <v>0</v>
      </c>
      <c r="AH343" s="411">
        <f t="shared" si="92"/>
        <v>0</v>
      </c>
      <c r="AI343" s="411">
        <f t="shared" si="92"/>
        <v>0</v>
      </c>
      <c r="AJ343" s="411">
        <f t="shared" si="92"/>
        <v>0</v>
      </c>
      <c r="AK343" s="411">
        <f t="shared" si="92"/>
        <v>0</v>
      </c>
      <c r="AL343" s="411">
        <f t="shared" si="92"/>
        <v>0</v>
      </c>
      <c r="AM343" s="306"/>
    </row>
    <row r="344" spans="1:39" hidden="1"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hidden="1"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idden="1"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 t="shared" ref="Y346:AL346" si="93">Y345</f>
        <v>0</v>
      </c>
      <c r="Z346" s="411">
        <f t="shared" si="93"/>
        <v>0</v>
      </c>
      <c r="AA346" s="411">
        <f t="shared" si="93"/>
        <v>0</v>
      </c>
      <c r="AB346" s="411">
        <f t="shared" si="93"/>
        <v>0</v>
      </c>
      <c r="AC346" s="411">
        <f t="shared" si="93"/>
        <v>0</v>
      </c>
      <c r="AD346" s="411">
        <f t="shared" si="93"/>
        <v>0</v>
      </c>
      <c r="AE346" s="411">
        <f t="shared" si="93"/>
        <v>0</v>
      </c>
      <c r="AF346" s="411">
        <f t="shared" si="93"/>
        <v>0</v>
      </c>
      <c r="AG346" s="411">
        <f t="shared" si="93"/>
        <v>0</v>
      </c>
      <c r="AH346" s="411">
        <f t="shared" si="93"/>
        <v>0</v>
      </c>
      <c r="AI346" s="411">
        <f t="shared" si="93"/>
        <v>0</v>
      </c>
      <c r="AJ346" s="411">
        <f t="shared" si="93"/>
        <v>0</v>
      </c>
      <c r="AK346" s="411">
        <f t="shared" si="93"/>
        <v>0</v>
      </c>
      <c r="AL346" s="411">
        <f t="shared" si="93"/>
        <v>0</v>
      </c>
      <c r="AM346" s="306"/>
    </row>
    <row r="347" spans="1:39" hidden="1"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hidden="1"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idden="1"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 t="shared" ref="Y349:AL349" si="94">Y348</f>
        <v>0</v>
      </c>
      <c r="Z349" s="411">
        <f t="shared" si="94"/>
        <v>0</v>
      </c>
      <c r="AA349" s="411">
        <f t="shared" si="94"/>
        <v>0</v>
      </c>
      <c r="AB349" s="411">
        <f t="shared" si="94"/>
        <v>0</v>
      </c>
      <c r="AC349" s="411">
        <f t="shared" si="94"/>
        <v>0</v>
      </c>
      <c r="AD349" s="411">
        <f t="shared" si="94"/>
        <v>0</v>
      </c>
      <c r="AE349" s="411">
        <f t="shared" si="94"/>
        <v>0</v>
      </c>
      <c r="AF349" s="411">
        <f t="shared" si="94"/>
        <v>0</v>
      </c>
      <c r="AG349" s="411">
        <f t="shared" si="94"/>
        <v>0</v>
      </c>
      <c r="AH349" s="411">
        <f t="shared" si="94"/>
        <v>0</v>
      </c>
      <c r="AI349" s="411">
        <f t="shared" si="94"/>
        <v>0</v>
      </c>
      <c r="AJ349" s="411">
        <f t="shared" si="94"/>
        <v>0</v>
      </c>
      <c r="AK349" s="411">
        <f t="shared" si="94"/>
        <v>0</v>
      </c>
      <c r="AL349" s="411">
        <f t="shared" si="94"/>
        <v>0</v>
      </c>
      <c r="AM349" s="306"/>
    </row>
    <row r="350" spans="1:39" hidden="1"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hidden="1"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idden="1"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 t="shared" ref="Y352:AL352" si="95">Y351</f>
        <v>0</v>
      </c>
      <c r="Z352" s="411">
        <f t="shared" si="95"/>
        <v>0</v>
      </c>
      <c r="AA352" s="411">
        <f t="shared" si="95"/>
        <v>0</v>
      </c>
      <c r="AB352" s="411">
        <f t="shared" si="95"/>
        <v>0</v>
      </c>
      <c r="AC352" s="411">
        <f t="shared" si="95"/>
        <v>0</v>
      </c>
      <c r="AD352" s="411">
        <f t="shared" si="95"/>
        <v>0</v>
      </c>
      <c r="AE352" s="411">
        <f t="shared" si="95"/>
        <v>0</v>
      </c>
      <c r="AF352" s="411">
        <f t="shared" si="95"/>
        <v>0</v>
      </c>
      <c r="AG352" s="411">
        <f t="shared" si="95"/>
        <v>0</v>
      </c>
      <c r="AH352" s="411">
        <f t="shared" si="95"/>
        <v>0</v>
      </c>
      <c r="AI352" s="411">
        <f t="shared" si="95"/>
        <v>0</v>
      </c>
      <c r="AJ352" s="411">
        <f t="shared" si="95"/>
        <v>0</v>
      </c>
      <c r="AK352" s="411">
        <f t="shared" si="95"/>
        <v>0</v>
      </c>
      <c r="AL352" s="411">
        <f t="shared" si="95"/>
        <v>0</v>
      </c>
      <c r="AM352" s="306"/>
    </row>
    <row r="353" spans="1:39" hidden="1"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hidden="1"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idden="1"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 t="shared" ref="Y355:AL355" si="96">Y354</f>
        <v>0</v>
      </c>
      <c r="Z355" s="411">
        <f t="shared" si="96"/>
        <v>0</v>
      </c>
      <c r="AA355" s="411">
        <f t="shared" si="96"/>
        <v>0</v>
      </c>
      <c r="AB355" s="411">
        <f t="shared" si="96"/>
        <v>0</v>
      </c>
      <c r="AC355" s="411">
        <f t="shared" si="96"/>
        <v>0</v>
      </c>
      <c r="AD355" s="411">
        <f t="shared" si="96"/>
        <v>0</v>
      </c>
      <c r="AE355" s="411">
        <f t="shared" si="96"/>
        <v>0</v>
      </c>
      <c r="AF355" s="411">
        <f t="shared" si="96"/>
        <v>0</v>
      </c>
      <c r="AG355" s="411">
        <f t="shared" si="96"/>
        <v>0</v>
      </c>
      <c r="AH355" s="411">
        <f t="shared" si="96"/>
        <v>0</v>
      </c>
      <c r="AI355" s="411">
        <f t="shared" si="96"/>
        <v>0</v>
      </c>
      <c r="AJ355" s="411">
        <f t="shared" si="96"/>
        <v>0</v>
      </c>
      <c r="AK355" s="411">
        <f t="shared" si="96"/>
        <v>0</v>
      </c>
      <c r="AL355" s="411">
        <f t="shared" si="96"/>
        <v>0</v>
      </c>
      <c r="AM355" s="306"/>
    </row>
    <row r="356" spans="1:39" hidden="1"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hidden="1"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idden="1"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 t="shared" ref="Y358:AL358" si="97">Y357</f>
        <v>0</v>
      </c>
      <c r="Z358" s="411">
        <f t="shared" si="97"/>
        <v>0</v>
      </c>
      <c r="AA358" s="411">
        <f t="shared" si="97"/>
        <v>0</v>
      </c>
      <c r="AB358" s="411">
        <f t="shared" si="97"/>
        <v>0</v>
      </c>
      <c r="AC358" s="411">
        <f t="shared" si="97"/>
        <v>0</v>
      </c>
      <c r="AD358" s="411">
        <f t="shared" si="97"/>
        <v>0</v>
      </c>
      <c r="AE358" s="411">
        <f t="shared" si="97"/>
        <v>0</v>
      </c>
      <c r="AF358" s="411">
        <f t="shared" si="97"/>
        <v>0</v>
      </c>
      <c r="AG358" s="411">
        <f t="shared" si="97"/>
        <v>0</v>
      </c>
      <c r="AH358" s="411">
        <f t="shared" si="97"/>
        <v>0</v>
      </c>
      <c r="AI358" s="411">
        <f t="shared" si="97"/>
        <v>0</v>
      </c>
      <c r="AJ358" s="411">
        <f t="shared" si="97"/>
        <v>0</v>
      </c>
      <c r="AK358" s="411">
        <f t="shared" si="97"/>
        <v>0</v>
      </c>
      <c r="AL358" s="411">
        <f t="shared" si="97"/>
        <v>0</v>
      </c>
      <c r="AM358" s="306"/>
    </row>
    <row r="359" spans="1:39" hidden="1"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hidden="1"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idden="1"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 t="shared" ref="Y361:AL361" si="98">Y360</f>
        <v>0</v>
      </c>
      <c r="Z361" s="411">
        <f t="shared" si="98"/>
        <v>0</v>
      </c>
      <c r="AA361" s="411">
        <f t="shared" si="98"/>
        <v>0</v>
      </c>
      <c r="AB361" s="411">
        <f t="shared" si="98"/>
        <v>0</v>
      </c>
      <c r="AC361" s="411">
        <f t="shared" si="98"/>
        <v>0</v>
      </c>
      <c r="AD361" s="411">
        <f t="shared" si="98"/>
        <v>0</v>
      </c>
      <c r="AE361" s="411">
        <f t="shared" si="98"/>
        <v>0</v>
      </c>
      <c r="AF361" s="411">
        <f t="shared" si="98"/>
        <v>0</v>
      </c>
      <c r="AG361" s="411">
        <f t="shared" si="98"/>
        <v>0</v>
      </c>
      <c r="AH361" s="411">
        <f t="shared" si="98"/>
        <v>0</v>
      </c>
      <c r="AI361" s="411">
        <f t="shared" si="98"/>
        <v>0</v>
      </c>
      <c r="AJ361" s="411">
        <f t="shared" si="98"/>
        <v>0</v>
      </c>
      <c r="AK361" s="411">
        <f t="shared" si="98"/>
        <v>0</v>
      </c>
      <c r="AL361" s="411">
        <f t="shared" si="98"/>
        <v>0</v>
      </c>
      <c r="AM361" s="306"/>
    </row>
    <row r="362" spans="1:39" hidden="1"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hidden="1"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idden="1"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 t="shared" ref="Y364:AL364" si="99">Y363</f>
        <v>0</v>
      </c>
      <c r="Z364" s="411">
        <f t="shared" si="99"/>
        <v>0</v>
      </c>
      <c r="AA364" s="411">
        <f t="shared" si="99"/>
        <v>0</v>
      </c>
      <c r="AB364" s="411">
        <f t="shared" si="99"/>
        <v>0</v>
      </c>
      <c r="AC364" s="411">
        <f t="shared" si="99"/>
        <v>0</v>
      </c>
      <c r="AD364" s="411">
        <f t="shared" si="99"/>
        <v>0</v>
      </c>
      <c r="AE364" s="411">
        <f t="shared" si="99"/>
        <v>0</v>
      </c>
      <c r="AF364" s="411">
        <f t="shared" si="99"/>
        <v>0</v>
      </c>
      <c r="AG364" s="411">
        <f t="shared" si="99"/>
        <v>0</v>
      </c>
      <c r="AH364" s="411">
        <f t="shared" si="99"/>
        <v>0</v>
      </c>
      <c r="AI364" s="411">
        <f t="shared" si="99"/>
        <v>0</v>
      </c>
      <c r="AJ364" s="411">
        <f t="shared" si="99"/>
        <v>0</v>
      </c>
      <c r="AK364" s="411">
        <f t="shared" si="99"/>
        <v>0</v>
      </c>
      <c r="AL364" s="411">
        <f t="shared" si="99"/>
        <v>0</v>
      </c>
      <c r="AM364" s="306"/>
    </row>
    <row r="365" spans="1:39" hidden="1"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hidden="1"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idden="1"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 t="shared" ref="Y367:AL367" si="100">Y366</f>
        <v>0</v>
      </c>
      <c r="Z367" s="411">
        <f t="shared" si="100"/>
        <v>0</v>
      </c>
      <c r="AA367" s="411">
        <f t="shared" si="100"/>
        <v>0</v>
      </c>
      <c r="AB367" s="411">
        <f t="shared" si="100"/>
        <v>0</v>
      </c>
      <c r="AC367" s="411">
        <f t="shared" si="100"/>
        <v>0</v>
      </c>
      <c r="AD367" s="411">
        <f t="shared" si="100"/>
        <v>0</v>
      </c>
      <c r="AE367" s="411">
        <f t="shared" si="100"/>
        <v>0</v>
      </c>
      <c r="AF367" s="411">
        <f t="shared" si="100"/>
        <v>0</v>
      </c>
      <c r="AG367" s="411">
        <f t="shared" si="100"/>
        <v>0</v>
      </c>
      <c r="AH367" s="411">
        <f t="shared" si="100"/>
        <v>0</v>
      </c>
      <c r="AI367" s="411">
        <f t="shared" si="100"/>
        <v>0</v>
      </c>
      <c r="AJ367" s="411">
        <f t="shared" si="100"/>
        <v>0</v>
      </c>
      <c r="AK367" s="411">
        <f t="shared" si="100"/>
        <v>0</v>
      </c>
      <c r="AL367" s="411">
        <f t="shared" si="100"/>
        <v>0</v>
      </c>
      <c r="AM367" s="306"/>
    </row>
    <row r="368" spans="1:39" hidden="1"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hidden="1"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idden="1"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 t="shared" ref="Y370:AL370" si="101">Y369</f>
        <v>0</v>
      </c>
      <c r="Z370" s="411">
        <f t="shared" si="101"/>
        <v>0</v>
      </c>
      <c r="AA370" s="411">
        <f t="shared" si="101"/>
        <v>0</v>
      </c>
      <c r="AB370" s="411">
        <f t="shared" si="101"/>
        <v>0</v>
      </c>
      <c r="AC370" s="411">
        <f t="shared" si="101"/>
        <v>0</v>
      </c>
      <c r="AD370" s="411">
        <f t="shared" si="101"/>
        <v>0</v>
      </c>
      <c r="AE370" s="411">
        <f t="shared" si="101"/>
        <v>0</v>
      </c>
      <c r="AF370" s="411">
        <f t="shared" si="101"/>
        <v>0</v>
      </c>
      <c r="AG370" s="411">
        <f t="shared" si="101"/>
        <v>0</v>
      </c>
      <c r="AH370" s="411">
        <f t="shared" si="101"/>
        <v>0</v>
      </c>
      <c r="AI370" s="411">
        <f t="shared" si="101"/>
        <v>0</v>
      </c>
      <c r="AJ370" s="411">
        <f t="shared" si="101"/>
        <v>0</v>
      </c>
      <c r="AK370" s="411">
        <f t="shared" si="101"/>
        <v>0</v>
      </c>
      <c r="AL370" s="411">
        <f t="shared" si="101"/>
        <v>0</v>
      </c>
      <c r="AM370" s="306"/>
    </row>
    <row r="371" spans="1:42" hidden="1"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hidden="1"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idden="1"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 t="shared" ref="Y373:AL373" si="102">Y372</f>
        <v>0</v>
      </c>
      <c r="Z373" s="411">
        <f t="shared" si="102"/>
        <v>0</v>
      </c>
      <c r="AA373" s="411">
        <f t="shared" si="102"/>
        <v>0</v>
      </c>
      <c r="AB373" s="411">
        <f t="shared" si="102"/>
        <v>0</v>
      </c>
      <c r="AC373" s="411">
        <f t="shared" si="102"/>
        <v>0</v>
      </c>
      <c r="AD373" s="411">
        <f t="shared" si="102"/>
        <v>0</v>
      </c>
      <c r="AE373" s="411">
        <f t="shared" si="102"/>
        <v>0</v>
      </c>
      <c r="AF373" s="411">
        <f t="shared" si="102"/>
        <v>0</v>
      </c>
      <c r="AG373" s="411">
        <f t="shared" si="102"/>
        <v>0</v>
      </c>
      <c r="AH373" s="411">
        <f t="shared" si="102"/>
        <v>0</v>
      </c>
      <c r="AI373" s="411">
        <f t="shared" si="102"/>
        <v>0</v>
      </c>
      <c r="AJ373" s="411">
        <f t="shared" si="102"/>
        <v>0</v>
      </c>
      <c r="AK373" s="411">
        <f t="shared" si="102"/>
        <v>0</v>
      </c>
      <c r="AL373" s="411">
        <f t="shared" si="102"/>
        <v>0</v>
      </c>
      <c r="AM373" s="306"/>
    </row>
    <row r="374" spans="1:42" hidden="1"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hidden="1"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idden="1"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 t="shared" ref="Y376:AL376" si="103">Y375</f>
        <v>0</v>
      </c>
      <c r="Z376" s="411">
        <f t="shared" si="103"/>
        <v>0</v>
      </c>
      <c r="AA376" s="411">
        <f t="shared" si="103"/>
        <v>0</v>
      </c>
      <c r="AB376" s="411">
        <f t="shared" si="103"/>
        <v>0</v>
      </c>
      <c r="AC376" s="411">
        <f t="shared" si="103"/>
        <v>0</v>
      </c>
      <c r="AD376" s="411">
        <f t="shared" si="103"/>
        <v>0</v>
      </c>
      <c r="AE376" s="411">
        <f t="shared" si="103"/>
        <v>0</v>
      </c>
      <c r="AF376" s="411">
        <f t="shared" si="103"/>
        <v>0</v>
      </c>
      <c r="AG376" s="411">
        <f t="shared" si="103"/>
        <v>0</v>
      </c>
      <c r="AH376" s="411">
        <f t="shared" si="103"/>
        <v>0</v>
      </c>
      <c r="AI376" s="411">
        <f t="shared" si="103"/>
        <v>0</v>
      </c>
      <c r="AJ376" s="411">
        <f t="shared" si="103"/>
        <v>0</v>
      </c>
      <c r="AK376" s="411">
        <f t="shared" si="103"/>
        <v>0</v>
      </c>
      <c r="AL376" s="411">
        <f t="shared" si="103"/>
        <v>0</v>
      </c>
      <c r="AM376" s="306"/>
    </row>
    <row r="377" spans="1:42" hidden="1"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hidden="1" collapsed="1">
      <c r="B378" s="327" t="s">
        <v>274</v>
      </c>
      <c r="C378" s="329"/>
      <c r="D378" s="329">
        <f>SUM(D221:D376)</f>
        <v>0</v>
      </c>
      <c r="E378" s="329"/>
      <c r="F378" s="329"/>
      <c r="G378" s="329"/>
      <c r="H378" s="329"/>
      <c r="I378" s="329"/>
      <c r="J378" s="329"/>
      <c r="K378" s="329"/>
      <c r="L378" s="329"/>
      <c r="M378" s="329"/>
      <c r="N378" s="329"/>
      <c r="O378" s="329">
        <f>SUM(O221:O376)</f>
        <v>0</v>
      </c>
      <c r="P378" s="329"/>
      <c r="Q378" s="329"/>
      <c r="R378" s="329"/>
      <c r="S378" s="329"/>
      <c r="T378" s="329"/>
      <c r="U378" s="329"/>
      <c r="V378" s="329"/>
      <c r="W378" s="329"/>
      <c r="X378" s="329"/>
      <c r="Y378" s="329">
        <f>IF(Y219="kWh",SUMPRODUCT(D221:D376,Y221:Y376))</f>
        <v>0</v>
      </c>
      <c r="Z378" s="329">
        <f>IF(Z219="kWh",SUMPRODUCT(D221:D376,Z221:Z376))</f>
        <v>0</v>
      </c>
      <c r="AA378" s="329">
        <f>IF(AA219="kw",SUMPRODUCT(N221:N376,O221:O376,AA221:AA376),SUMPRODUCT(D221:D376,AA221:AA376))</f>
        <v>0</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hidden="1">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idden="1">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idden="1">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1.0500000000000001E-2</v>
      </c>
      <c r="Z381" s="341">
        <f>HLOOKUP(Z$35,'3.  Distribution Rates'!$C$122:$P$133,8,FALSE)</f>
        <v>8.6E-3</v>
      </c>
      <c r="AA381" s="341">
        <f>HLOOKUP(AA$35,'3.  Distribution Rates'!$C$122:$P$133,8,FALSE)</f>
        <v>2.1202000000000001</v>
      </c>
      <c r="AB381" s="341">
        <f>HLOOKUP(AB$35,'3.  Distribution Rates'!$C$122:$P$133,8,FALSE)</f>
        <v>0.1348</v>
      </c>
      <c r="AC381" s="341">
        <f>HLOOKUP(AC$35,'3.  Distribution Rates'!$C$122:$P$133,8,FALSE)</f>
        <v>7.9000000000000008E-3</v>
      </c>
      <c r="AD381" s="341">
        <f>HLOOKUP(AD$35,'3.  Distribution Rates'!$C$122:$P$133,8,FALSE)</f>
        <v>6.0251000000000001</v>
      </c>
      <c r="AE381" s="341">
        <f>HLOOKUP(AE$35,'3.  Distribution Rates'!$C$122:$P$133,8,FALSE)</f>
        <v>8.3543000000000003</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idden="1">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 t="shared" ref="AM382:AM387" si="104">SUM(Y382:AL382)</f>
        <v>0</v>
      </c>
    </row>
    <row r="383" spans="1:42" hidden="1">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 t="shared" si="104"/>
        <v>0</v>
      </c>
    </row>
    <row r="384" spans="1:42" hidden="1">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 t="shared" si="104"/>
        <v>0</v>
      </c>
    </row>
    <row r="385" spans="2:39" hidden="1">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si="104"/>
        <v>0</v>
      </c>
    </row>
    <row r="386" spans="2:39" hidden="1">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05">Y208*Y381</f>
        <v>0</v>
      </c>
      <c r="Z386" s="378">
        <f t="shared" si="105"/>
        <v>0</v>
      </c>
      <c r="AA386" s="378">
        <f t="shared" si="105"/>
        <v>0</v>
      </c>
      <c r="AB386" s="378">
        <f t="shared" si="105"/>
        <v>0</v>
      </c>
      <c r="AC386" s="378">
        <f t="shared" si="105"/>
        <v>0</v>
      </c>
      <c r="AD386" s="378">
        <f t="shared" si="105"/>
        <v>0</v>
      </c>
      <c r="AE386" s="378">
        <f t="shared" si="105"/>
        <v>0</v>
      </c>
      <c r="AF386" s="378">
        <f t="shared" si="105"/>
        <v>0</v>
      </c>
      <c r="AG386" s="378">
        <f t="shared" si="105"/>
        <v>0</v>
      </c>
      <c r="AH386" s="378">
        <f t="shared" si="105"/>
        <v>0</v>
      </c>
      <c r="AI386" s="378">
        <f t="shared" si="105"/>
        <v>0</v>
      </c>
      <c r="AJ386" s="378">
        <f t="shared" si="105"/>
        <v>0</v>
      </c>
      <c r="AK386" s="378">
        <f t="shared" si="105"/>
        <v>0</v>
      </c>
      <c r="AL386" s="378">
        <f t="shared" si="105"/>
        <v>0</v>
      </c>
      <c r="AM386" s="629">
        <f t="shared" si="104"/>
        <v>0</v>
      </c>
    </row>
    <row r="387" spans="2:39" hidden="1">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06">Z378*Z381</f>
        <v>0</v>
      </c>
      <c r="AA387" s="378">
        <f t="shared" si="106"/>
        <v>0</v>
      </c>
      <c r="AB387" s="378">
        <f t="shared" si="106"/>
        <v>0</v>
      </c>
      <c r="AC387" s="378">
        <f t="shared" si="106"/>
        <v>0</v>
      </c>
      <c r="AD387" s="378">
        <f t="shared" si="106"/>
        <v>0</v>
      </c>
      <c r="AE387" s="378">
        <f t="shared" si="106"/>
        <v>0</v>
      </c>
      <c r="AF387" s="378">
        <f t="shared" si="106"/>
        <v>0</v>
      </c>
      <c r="AG387" s="378">
        <f t="shared" si="106"/>
        <v>0</v>
      </c>
      <c r="AH387" s="378">
        <f t="shared" si="106"/>
        <v>0</v>
      </c>
      <c r="AI387" s="378">
        <f t="shared" si="106"/>
        <v>0</v>
      </c>
      <c r="AJ387" s="378">
        <f t="shared" si="106"/>
        <v>0</v>
      </c>
      <c r="AK387" s="378">
        <f t="shared" si="106"/>
        <v>0</v>
      </c>
      <c r="AL387" s="378">
        <f t="shared" si="106"/>
        <v>0</v>
      </c>
      <c r="AM387" s="629">
        <f t="shared" si="104"/>
        <v>0</v>
      </c>
    </row>
    <row r="388" spans="2:39" ht="15.75" hidden="1">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107">SUM(Z382:Z387)</f>
        <v>0</v>
      </c>
      <c r="AA388" s="346">
        <f t="shared" si="107"/>
        <v>0</v>
      </c>
      <c r="AB388" s="346">
        <f t="shared" si="107"/>
        <v>0</v>
      </c>
      <c r="AC388" s="346">
        <f t="shared" si="107"/>
        <v>0</v>
      </c>
      <c r="AD388" s="346">
        <f t="shared" si="107"/>
        <v>0</v>
      </c>
      <c r="AE388" s="346">
        <f t="shared" si="107"/>
        <v>0</v>
      </c>
      <c r="AF388" s="346">
        <f>SUM(AF382:AF387)</f>
        <v>0</v>
      </c>
      <c r="AG388" s="346">
        <f t="shared" ref="AG388:AL388" si="108">SUM(AG382:AG387)</f>
        <v>0</v>
      </c>
      <c r="AH388" s="346">
        <f t="shared" si="108"/>
        <v>0</v>
      </c>
      <c r="AI388" s="346">
        <f t="shared" si="108"/>
        <v>0</v>
      </c>
      <c r="AJ388" s="346">
        <f t="shared" si="108"/>
        <v>0</v>
      </c>
      <c r="AK388" s="346">
        <f t="shared" si="108"/>
        <v>0</v>
      </c>
      <c r="AL388" s="346">
        <f t="shared" si="108"/>
        <v>0</v>
      </c>
      <c r="AM388" s="407">
        <f>SUM(AM382:AM387)</f>
        <v>0</v>
      </c>
    </row>
    <row r="389" spans="2:39" ht="15.75" hidden="1">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09">Z379*Z381</f>
        <v>0</v>
      </c>
      <c r="AA389" s="347">
        <f t="shared" si="109"/>
        <v>0</v>
      </c>
      <c r="AB389" s="347">
        <f t="shared" si="109"/>
        <v>0</v>
      </c>
      <c r="AC389" s="347">
        <f t="shared" si="109"/>
        <v>0</v>
      </c>
      <c r="AD389" s="347">
        <f t="shared" si="109"/>
        <v>0</v>
      </c>
      <c r="AE389" s="347">
        <f t="shared" si="109"/>
        <v>0</v>
      </c>
      <c r="AF389" s="347">
        <f>AF379*AF381</f>
        <v>0</v>
      </c>
      <c r="AG389" s="347">
        <f t="shared" ref="AG389:AL389" si="110">AG379*AG381</f>
        <v>0</v>
      </c>
      <c r="AH389" s="347">
        <f t="shared" si="110"/>
        <v>0</v>
      </c>
      <c r="AI389" s="347">
        <f t="shared" si="110"/>
        <v>0</v>
      </c>
      <c r="AJ389" s="347">
        <f t="shared" si="110"/>
        <v>0</v>
      </c>
      <c r="AK389" s="347">
        <f t="shared" si="110"/>
        <v>0</v>
      </c>
      <c r="AL389" s="347">
        <f t="shared" si="110"/>
        <v>0</v>
      </c>
      <c r="AM389" s="407">
        <f>SUM(Y389:AL389)</f>
        <v>0</v>
      </c>
    </row>
    <row r="390" spans="2:39" ht="15.75" hidden="1">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hidden="1">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idden="1">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0</v>
      </c>
      <c r="Z392" s="291">
        <f>SUMPRODUCT(E221:E376,Z221:Z376)</f>
        <v>0</v>
      </c>
      <c r="AA392" s="291">
        <f t="shared" ref="AA392:AL392" si="111">IF(AA219="kw",SUMPRODUCT($N$221:$N$376,$P$221:$P$376,AA221:AA376),SUMPRODUCT($E$221:$E$376,AA221:AA376))</f>
        <v>0</v>
      </c>
      <c r="AB392" s="291">
        <f t="shared" si="111"/>
        <v>0</v>
      </c>
      <c r="AC392" s="291">
        <f t="shared" si="111"/>
        <v>0</v>
      </c>
      <c r="AD392" s="291">
        <f t="shared" si="111"/>
        <v>0</v>
      </c>
      <c r="AE392" s="291">
        <f t="shared" si="111"/>
        <v>0</v>
      </c>
      <c r="AF392" s="291">
        <f t="shared" si="111"/>
        <v>0</v>
      </c>
      <c r="AG392" s="291">
        <f t="shared" si="111"/>
        <v>0</v>
      </c>
      <c r="AH392" s="291">
        <f t="shared" si="111"/>
        <v>0</v>
      </c>
      <c r="AI392" s="291">
        <f t="shared" si="111"/>
        <v>0</v>
      </c>
      <c r="AJ392" s="291">
        <f t="shared" si="111"/>
        <v>0</v>
      </c>
      <c r="AK392" s="291">
        <f t="shared" si="111"/>
        <v>0</v>
      </c>
      <c r="AL392" s="291">
        <f t="shared" si="111"/>
        <v>0</v>
      </c>
      <c r="AM392" s="348"/>
    </row>
    <row r="393" spans="2:39" hidden="1">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0</v>
      </c>
      <c r="Z393" s="291">
        <f>SUMPRODUCT(F221:F376,Z221:Z376)</f>
        <v>0</v>
      </c>
      <c r="AA393" s="291">
        <f t="shared" ref="AA393:AL393" si="112">IF(AA219="kw",SUMPRODUCT($N$221:$N$376,$Q$221:$Q$376,AA221:AA376),SUMPRODUCT($F$221:$F$376,AA221:AA376))</f>
        <v>0</v>
      </c>
      <c r="AB393" s="291">
        <f t="shared" si="112"/>
        <v>0</v>
      </c>
      <c r="AC393" s="291">
        <f t="shared" si="112"/>
        <v>0</v>
      </c>
      <c r="AD393" s="291">
        <f t="shared" si="112"/>
        <v>0</v>
      </c>
      <c r="AE393" s="291">
        <f t="shared" si="112"/>
        <v>0</v>
      </c>
      <c r="AF393" s="291">
        <f t="shared" si="112"/>
        <v>0</v>
      </c>
      <c r="AG393" s="291">
        <f t="shared" si="112"/>
        <v>0</v>
      </c>
      <c r="AH393" s="291">
        <f t="shared" si="112"/>
        <v>0</v>
      </c>
      <c r="AI393" s="291">
        <f t="shared" si="112"/>
        <v>0</v>
      </c>
      <c r="AJ393" s="291">
        <f t="shared" si="112"/>
        <v>0</v>
      </c>
      <c r="AK393" s="291">
        <f t="shared" si="112"/>
        <v>0</v>
      </c>
      <c r="AL393" s="291">
        <f t="shared" si="112"/>
        <v>0</v>
      </c>
      <c r="AM393" s="337"/>
    </row>
    <row r="394" spans="2:39" hidden="1">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0</v>
      </c>
      <c r="Z394" s="291">
        <f>SUMPRODUCT(G221:G376,Z221:Z376)</f>
        <v>0</v>
      </c>
      <c r="AA394" s="291">
        <f t="shared" ref="AA394:AL394" si="113">IF(AA219="kw",SUMPRODUCT($N$221:$N$376,$R$221:$R$376,AA221:AA376),SUMPRODUCT($G$221:$G$376,AA221:AA376))</f>
        <v>0</v>
      </c>
      <c r="AB394" s="291">
        <f t="shared" si="113"/>
        <v>0</v>
      </c>
      <c r="AC394" s="291">
        <f t="shared" si="113"/>
        <v>0</v>
      </c>
      <c r="AD394" s="291">
        <f t="shared" si="113"/>
        <v>0</v>
      </c>
      <c r="AE394" s="291">
        <f t="shared" si="113"/>
        <v>0</v>
      </c>
      <c r="AF394" s="291">
        <f t="shared" si="113"/>
        <v>0</v>
      </c>
      <c r="AG394" s="291">
        <f t="shared" si="113"/>
        <v>0</v>
      </c>
      <c r="AH394" s="291">
        <f t="shared" si="113"/>
        <v>0</v>
      </c>
      <c r="AI394" s="291">
        <f t="shared" si="113"/>
        <v>0</v>
      </c>
      <c r="AJ394" s="291">
        <f t="shared" si="113"/>
        <v>0</v>
      </c>
      <c r="AK394" s="291">
        <f t="shared" si="113"/>
        <v>0</v>
      </c>
      <c r="AL394" s="291">
        <f t="shared" si="113"/>
        <v>0</v>
      </c>
      <c r="AM394" s="337"/>
    </row>
    <row r="395" spans="2:39" hidden="1">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0</v>
      </c>
      <c r="Z395" s="326">
        <f>SUMPRODUCT(H221:H376,Z221:Z376)</f>
        <v>0</v>
      </c>
      <c r="AA395" s="326">
        <f t="shared" ref="AA395:AL395" si="114">IF(AA219="kw",SUMPRODUCT($N$221:$N$376,$S$221:$S$376,AA221:AA376),SUMPRODUCT($H$221:$H$376,AA221:AA376))</f>
        <v>0</v>
      </c>
      <c r="AB395" s="326">
        <f t="shared" si="114"/>
        <v>0</v>
      </c>
      <c r="AC395" s="326">
        <f t="shared" si="114"/>
        <v>0</v>
      </c>
      <c r="AD395" s="326">
        <f t="shared" si="114"/>
        <v>0</v>
      </c>
      <c r="AE395" s="326">
        <f t="shared" si="114"/>
        <v>0</v>
      </c>
      <c r="AF395" s="326">
        <f t="shared" si="114"/>
        <v>0</v>
      </c>
      <c r="AG395" s="326">
        <f t="shared" si="114"/>
        <v>0</v>
      </c>
      <c r="AH395" s="326">
        <f t="shared" si="114"/>
        <v>0</v>
      </c>
      <c r="AI395" s="326">
        <f t="shared" si="114"/>
        <v>0</v>
      </c>
      <c r="AJ395" s="326">
        <f t="shared" si="114"/>
        <v>0</v>
      </c>
      <c r="AK395" s="326">
        <f t="shared" si="114"/>
        <v>0</v>
      </c>
      <c r="AL395" s="326">
        <f t="shared" si="114"/>
        <v>0</v>
      </c>
      <c r="AM395" s="386"/>
    </row>
    <row r="396" spans="2:39" ht="21" hidden="1" customHeight="1">
      <c r="B396" s="368" t="s">
        <v>593</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7" spans="2:39" hidden="1"/>
    <row r="399" spans="2:39" ht="15.75">
      <c r="B399" s="280" t="s">
        <v>291</v>
      </c>
      <c r="C399" s="281"/>
      <c r="D399" s="590" t="s">
        <v>526</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18" t="s">
        <v>211</v>
      </c>
      <c r="C400" s="820" t="s">
        <v>33</v>
      </c>
      <c r="D400" s="284" t="s">
        <v>422</v>
      </c>
      <c r="E400" s="822" t="s">
        <v>209</v>
      </c>
      <c r="F400" s="823"/>
      <c r="G400" s="823"/>
      <c r="H400" s="823"/>
      <c r="I400" s="823"/>
      <c r="J400" s="823"/>
      <c r="K400" s="823"/>
      <c r="L400" s="823"/>
      <c r="M400" s="824"/>
      <c r="N400" s="825" t="s">
        <v>213</v>
      </c>
      <c r="O400" s="284" t="s">
        <v>423</v>
      </c>
      <c r="P400" s="822" t="s">
        <v>212</v>
      </c>
      <c r="Q400" s="823"/>
      <c r="R400" s="823"/>
      <c r="S400" s="823"/>
      <c r="T400" s="823"/>
      <c r="U400" s="823"/>
      <c r="V400" s="823"/>
      <c r="W400" s="823"/>
      <c r="X400" s="824"/>
      <c r="Y400" s="815" t="s">
        <v>243</v>
      </c>
      <c r="Z400" s="816"/>
      <c r="AA400" s="816"/>
      <c r="AB400" s="816"/>
      <c r="AC400" s="816"/>
      <c r="AD400" s="816"/>
      <c r="AE400" s="816"/>
      <c r="AF400" s="816"/>
      <c r="AG400" s="816"/>
      <c r="AH400" s="816"/>
      <c r="AI400" s="816"/>
      <c r="AJ400" s="816"/>
      <c r="AK400" s="816"/>
      <c r="AL400" s="816"/>
      <c r="AM400" s="817"/>
    </row>
    <row r="401" spans="1:39" ht="61.5" customHeight="1">
      <c r="B401" s="819"/>
      <c r="C401" s="821"/>
      <c r="D401" s="285">
        <v>2017</v>
      </c>
      <c r="E401" s="285">
        <v>2018</v>
      </c>
      <c r="F401" s="285">
        <v>2019</v>
      </c>
      <c r="G401" s="285">
        <v>2020</v>
      </c>
      <c r="H401" s="285">
        <v>2021</v>
      </c>
      <c r="I401" s="285">
        <v>2022</v>
      </c>
      <c r="J401" s="285">
        <v>2023</v>
      </c>
      <c r="K401" s="285">
        <v>2024</v>
      </c>
      <c r="L401" s="285">
        <v>2025</v>
      </c>
      <c r="M401" s="285">
        <v>2026</v>
      </c>
      <c r="N401" s="826"/>
      <c r="O401" s="285">
        <v>2017</v>
      </c>
      <c r="P401" s="285">
        <v>2018</v>
      </c>
      <c r="Q401" s="285">
        <v>2019</v>
      </c>
      <c r="R401" s="285">
        <v>2020</v>
      </c>
      <c r="S401" s="285">
        <v>2021</v>
      </c>
      <c r="T401" s="285">
        <v>2022</v>
      </c>
      <c r="U401" s="285">
        <v>2023</v>
      </c>
      <c r="V401" s="285">
        <v>2024</v>
      </c>
      <c r="W401" s="285">
        <v>2025</v>
      </c>
      <c r="X401" s="285">
        <v>2026</v>
      </c>
      <c r="Y401" s="285" t="str">
        <f>'1.  LRAMVA Summary'!D52</f>
        <v xml:space="preserve">Residential </v>
      </c>
      <c r="Z401" s="285" t="str">
        <f>'1.  LRAMVA Summary'!E52</f>
        <v>General Service &lt; 50 kW</v>
      </c>
      <c r="AA401" s="285" t="str">
        <f>'1.  LRAMVA Summary'!F52</f>
        <v>General Service 50 to 4,999 kW</v>
      </c>
      <c r="AB401" s="285" t="str">
        <f>'1.  LRAMVA Summary'!G52</f>
        <v>Large Use</v>
      </c>
      <c r="AC401" s="285" t="str">
        <f>'1.  LRAMVA Summary'!H52</f>
        <v>Unmetered Scattered Load</v>
      </c>
      <c r="AD401" s="285" t="str">
        <f>'1.  LRAMVA Summary'!I52</f>
        <v>Sentinel Lighting</v>
      </c>
      <c r="AE401" s="285" t="str">
        <f>'1.  LRAMVA Summary'!J52</f>
        <v>Street Lighting</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hidden="1"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kWh</v>
      </c>
      <c r="AD402" s="291" t="str">
        <f>'1.  LRAMVA Summary'!I53</f>
        <v>kW</v>
      </c>
      <c r="AE402" s="291" t="str">
        <f>'1.  LRAMVA Summary'!J53</f>
        <v>kW</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hidden="1"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idden="1"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idden="1"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c r="Z405" s="411">
        <f t="shared" ref="Z405:AL405" si="115">Z404</f>
        <v>0</v>
      </c>
      <c r="AA405" s="411">
        <f t="shared" si="115"/>
        <v>0</v>
      </c>
      <c r="AB405" s="411">
        <f t="shared" si="115"/>
        <v>0</v>
      </c>
      <c r="AC405" s="411">
        <f t="shared" si="115"/>
        <v>0</v>
      </c>
      <c r="AD405" s="411">
        <f t="shared" si="115"/>
        <v>0</v>
      </c>
      <c r="AE405" s="411">
        <f t="shared" si="115"/>
        <v>0</v>
      </c>
      <c r="AF405" s="411">
        <f t="shared" si="115"/>
        <v>0</v>
      </c>
      <c r="AG405" s="411">
        <f t="shared" si="115"/>
        <v>0</v>
      </c>
      <c r="AH405" s="411">
        <f t="shared" si="115"/>
        <v>0</v>
      </c>
      <c r="AI405" s="411">
        <f t="shared" si="115"/>
        <v>0</v>
      </c>
      <c r="AJ405" s="411">
        <f t="shared" si="115"/>
        <v>0</v>
      </c>
      <c r="AK405" s="411">
        <f t="shared" si="115"/>
        <v>0</v>
      </c>
      <c r="AL405" s="411">
        <f t="shared" si="115"/>
        <v>0</v>
      </c>
      <c r="AM405" s="297"/>
    </row>
    <row r="406" spans="1:39" ht="15.75" hidden="1"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idden="1"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idden="1"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c r="Z408" s="411">
        <f t="shared" ref="Z408:AL408" si="116">Z407</f>
        <v>0</v>
      </c>
      <c r="AA408" s="411">
        <f t="shared" si="116"/>
        <v>0</v>
      </c>
      <c r="AB408" s="411">
        <f t="shared" si="116"/>
        <v>0</v>
      </c>
      <c r="AC408" s="411">
        <f t="shared" si="116"/>
        <v>0</v>
      </c>
      <c r="AD408" s="411">
        <f t="shared" si="116"/>
        <v>0</v>
      </c>
      <c r="AE408" s="411">
        <f t="shared" si="116"/>
        <v>0</v>
      </c>
      <c r="AF408" s="411">
        <f t="shared" si="116"/>
        <v>0</v>
      </c>
      <c r="AG408" s="411">
        <f t="shared" si="116"/>
        <v>0</v>
      </c>
      <c r="AH408" s="411">
        <f t="shared" si="116"/>
        <v>0</v>
      </c>
      <c r="AI408" s="411">
        <f t="shared" si="116"/>
        <v>0</v>
      </c>
      <c r="AJ408" s="411">
        <f t="shared" si="116"/>
        <v>0</v>
      </c>
      <c r="AK408" s="411">
        <f t="shared" si="116"/>
        <v>0</v>
      </c>
      <c r="AL408" s="411">
        <f t="shared" si="116"/>
        <v>0</v>
      </c>
      <c r="AM408" s="297"/>
    </row>
    <row r="409" spans="1:39" ht="15.75" hidden="1"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idden="1"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idden="1"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c r="Z411" s="411">
        <f t="shared" ref="Z411:AL411" si="117">Z410</f>
        <v>0</v>
      </c>
      <c r="AA411" s="411">
        <f t="shared" si="117"/>
        <v>0</v>
      </c>
      <c r="AB411" s="411">
        <f t="shared" si="117"/>
        <v>0</v>
      </c>
      <c r="AC411" s="411">
        <f t="shared" si="117"/>
        <v>0</v>
      </c>
      <c r="AD411" s="411">
        <f t="shared" si="117"/>
        <v>0</v>
      </c>
      <c r="AE411" s="411">
        <f t="shared" si="117"/>
        <v>0</v>
      </c>
      <c r="AF411" s="411">
        <f t="shared" si="117"/>
        <v>0</v>
      </c>
      <c r="AG411" s="411">
        <f t="shared" si="117"/>
        <v>0</v>
      </c>
      <c r="AH411" s="411">
        <f t="shared" si="117"/>
        <v>0</v>
      </c>
      <c r="AI411" s="411">
        <f t="shared" si="117"/>
        <v>0</v>
      </c>
      <c r="AJ411" s="411">
        <f t="shared" si="117"/>
        <v>0</v>
      </c>
      <c r="AK411" s="411">
        <f t="shared" si="117"/>
        <v>0</v>
      </c>
      <c r="AL411" s="411">
        <f t="shared" si="117"/>
        <v>0</v>
      </c>
      <c r="AM411" s="297"/>
    </row>
    <row r="412" spans="1:39" hidden="1"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idden="1" outlineLevel="1">
      <c r="A413" s="532">
        <v>4</v>
      </c>
      <c r="B413" s="520" t="s">
        <v>683</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idden="1"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c r="Z414" s="411">
        <f t="shared" ref="Z414:AL414" si="118">Z413</f>
        <v>0</v>
      </c>
      <c r="AA414" s="411">
        <f t="shared" si="118"/>
        <v>0</v>
      </c>
      <c r="AB414" s="411">
        <f t="shared" si="118"/>
        <v>0</v>
      </c>
      <c r="AC414" s="411">
        <f t="shared" si="118"/>
        <v>0</v>
      </c>
      <c r="AD414" s="411">
        <f t="shared" si="118"/>
        <v>0</v>
      </c>
      <c r="AE414" s="411">
        <f t="shared" si="118"/>
        <v>0</v>
      </c>
      <c r="AF414" s="411">
        <f t="shared" si="118"/>
        <v>0</v>
      </c>
      <c r="AG414" s="411">
        <f t="shared" si="118"/>
        <v>0</v>
      </c>
      <c r="AH414" s="411">
        <f t="shared" si="118"/>
        <v>0</v>
      </c>
      <c r="AI414" s="411">
        <f t="shared" si="118"/>
        <v>0</v>
      </c>
      <c r="AJ414" s="411">
        <f t="shared" si="118"/>
        <v>0</v>
      </c>
      <c r="AK414" s="411">
        <f t="shared" si="118"/>
        <v>0</v>
      </c>
      <c r="AL414" s="411">
        <f t="shared" si="118"/>
        <v>0</v>
      </c>
      <c r="AM414" s="297"/>
    </row>
    <row r="415" spans="1:39" hidden="1"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hidden="1"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idden="1"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 t="shared" ref="Y417:AL417" si="119">Y416</f>
        <v>0</v>
      </c>
      <c r="Z417" s="411">
        <f t="shared" si="119"/>
        <v>0</v>
      </c>
      <c r="AA417" s="411">
        <f t="shared" si="119"/>
        <v>0</v>
      </c>
      <c r="AB417" s="411">
        <f t="shared" si="119"/>
        <v>0</v>
      </c>
      <c r="AC417" s="411">
        <f t="shared" si="119"/>
        <v>0</v>
      </c>
      <c r="AD417" s="411">
        <f t="shared" si="119"/>
        <v>0</v>
      </c>
      <c r="AE417" s="411">
        <f t="shared" si="119"/>
        <v>0</v>
      </c>
      <c r="AF417" s="411">
        <f t="shared" si="119"/>
        <v>0</v>
      </c>
      <c r="AG417" s="411">
        <f t="shared" si="119"/>
        <v>0</v>
      </c>
      <c r="AH417" s="411">
        <f t="shared" si="119"/>
        <v>0</v>
      </c>
      <c r="AI417" s="411">
        <f t="shared" si="119"/>
        <v>0</v>
      </c>
      <c r="AJ417" s="411">
        <f t="shared" si="119"/>
        <v>0</v>
      </c>
      <c r="AK417" s="411">
        <f t="shared" si="119"/>
        <v>0</v>
      </c>
      <c r="AL417" s="411">
        <f t="shared" si="119"/>
        <v>0</v>
      </c>
      <c r="AM417" s="297"/>
    </row>
    <row r="418" spans="1:39" hidden="1"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hidden="1"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idden="1"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idden="1"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 t="shared" ref="Y421:AL421" si="120">Y420</f>
        <v>0</v>
      </c>
      <c r="Z421" s="411">
        <f t="shared" si="120"/>
        <v>0</v>
      </c>
      <c r="AA421" s="411">
        <f t="shared" si="120"/>
        <v>0</v>
      </c>
      <c r="AB421" s="411">
        <f t="shared" si="120"/>
        <v>0</v>
      </c>
      <c r="AC421" s="411">
        <f t="shared" si="120"/>
        <v>0</v>
      </c>
      <c r="AD421" s="411">
        <f t="shared" si="120"/>
        <v>0</v>
      </c>
      <c r="AE421" s="411">
        <f t="shared" si="120"/>
        <v>0</v>
      </c>
      <c r="AF421" s="411">
        <f t="shared" si="120"/>
        <v>0</v>
      </c>
      <c r="AG421" s="411">
        <f t="shared" si="120"/>
        <v>0</v>
      </c>
      <c r="AH421" s="411">
        <f t="shared" si="120"/>
        <v>0</v>
      </c>
      <c r="AI421" s="411">
        <f t="shared" si="120"/>
        <v>0</v>
      </c>
      <c r="AJ421" s="411">
        <f t="shared" si="120"/>
        <v>0</v>
      </c>
      <c r="AK421" s="411">
        <f t="shared" si="120"/>
        <v>0</v>
      </c>
      <c r="AL421" s="411">
        <f t="shared" si="120"/>
        <v>0</v>
      </c>
      <c r="AM421" s="311"/>
    </row>
    <row r="422" spans="1:39" hidden="1"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hidden="1"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idden="1"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 t="shared" ref="Y424:AL424" si="121">Y423</f>
        <v>0</v>
      </c>
      <c r="Z424" s="411">
        <f t="shared" si="121"/>
        <v>0</v>
      </c>
      <c r="AA424" s="411">
        <f t="shared" si="121"/>
        <v>0</v>
      </c>
      <c r="AB424" s="411">
        <f t="shared" si="121"/>
        <v>0</v>
      </c>
      <c r="AC424" s="411">
        <f t="shared" si="121"/>
        <v>0</v>
      </c>
      <c r="AD424" s="411">
        <f t="shared" si="121"/>
        <v>0</v>
      </c>
      <c r="AE424" s="411">
        <f t="shared" si="121"/>
        <v>0</v>
      </c>
      <c r="AF424" s="411">
        <f t="shared" si="121"/>
        <v>0</v>
      </c>
      <c r="AG424" s="411">
        <f t="shared" si="121"/>
        <v>0</v>
      </c>
      <c r="AH424" s="411">
        <f t="shared" si="121"/>
        <v>0</v>
      </c>
      <c r="AI424" s="411">
        <f t="shared" si="121"/>
        <v>0</v>
      </c>
      <c r="AJ424" s="411">
        <f t="shared" si="121"/>
        <v>0</v>
      </c>
      <c r="AK424" s="411">
        <f t="shared" si="121"/>
        <v>0</v>
      </c>
      <c r="AL424" s="411">
        <f t="shared" si="121"/>
        <v>0</v>
      </c>
      <c r="AM424" s="311"/>
    </row>
    <row r="425" spans="1:39" hidden="1"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hidden="1"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idden="1"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 t="shared" ref="Y427:AL427" si="122">Y426</f>
        <v>0</v>
      </c>
      <c r="Z427" s="411">
        <f t="shared" si="122"/>
        <v>0</v>
      </c>
      <c r="AA427" s="411">
        <f t="shared" si="122"/>
        <v>0</v>
      </c>
      <c r="AB427" s="411">
        <f t="shared" si="122"/>
        <v>0</v>
      </c>
      <c r="AC427" s="411">
        <f t="shared" si="122"/>
        <v>0</v>
      </c>
      <c r="AD427" s="411">
        <f t="shared" si="122"/>
        <v>0</v>
      </c>
      <c r="AE427" s="411">
        <f t="shared" si="122"/>
        <v>0</v>
      </c>
      <c r="AF427" s="411">
        <f t="shared" si="122"/>
        <v>0</v>
      </c>
      <c r="AG427" s="411">
        <f t="shared" si="122"/>
        <v>0</v>
      </c>
      <c r="AH427" s="411">
        <f t="shared" si="122"/>
        <v>0</v>
      </c>
      <c r="AI427" s="411">
        <f t="shared" si="122"/>
        <v>0</v>
      </c>
      <c r="AJ427" s="411">
        <f t="shared" si="122"/>
        <v>0</v>
      </c>
      <c r="AK427" s="411">
        <f t="shared" si="122"/>
        <v>0</v>
      </c>
      <c r="AL427" s="411">
        <f t="shared" si="122"/>
        <v>0</v>
      </c>
      <c r="AM427" s="311"/>
    </row>
    <row r="428" spans="1:39" hidden="1"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hidden="1"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idden="1"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 t="shared" ref="Y430:AL430" si="123">Y429</f>
        <v>0</v>
      </c>
      <c r="Z430" s="411">
        <f t="shared" si="123"/>
        <v>0</v>
      </c>
      <c r="AA430" s="411">
        <f t="shared" si="123"/>
        <v>0</v>
      </c>
      <c r="AB430" s="411">
        <f t="shared" si="123"/>
        <v>0</v>
      </c>
      <c r="AC430" s="411">
        <f t="shared" si="123"/>
        <v>0</v>
      </c>
      <c r="AD430" s="411">
        <f t="shared" si="123"/>
        <v>0</v>
      </c>
      <c r="AE430" s="411">
        <f t="shared" si="123"/>
        <v>0</v>
      </c>
      <c r="AF430" s="411">
        <f t="shared" si="123"/>
        <v>0</v>
      </c>
      <c r="AG430" s="411">
        <f t="shared" si="123"/>
        <v>0</v>
      </c>
      <c r="AH430" s="411">
        <f t="shared" si="123"/>
        <v>0</v>
      </c>
      <c r="AI430" s="411">
        <f t="shared" si="123"/>
        <v>0</v>
      </c>
      <c r="AJ430" s="411">
        <f t="shared" si="123"/>
        <v>0</v>
      </c>
      <c r="AK430" s="411">
        <f t="shared" si="123"/>
        <v>0</v>
      </c>
      <c r="AL430" s="411">
        <f t="shared" si="123"/>
        <v>0</v>
      </c>
      <c r="AM430" s="311"/>
    </row>
    <row r="431" spans="1:39" hidden="1"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hidden="1"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idden="1"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 t="shared" ref="Y433:AL433" si="124">Y432</f>
        <v>0</v>
      </c>
      <c r="Z433" s="411">
        <f t="shared" si="124"/>
        <v>0</v>
      </c>
      <c r="AA433" s="411">
        <f t="shared" si="124"/>
        <v>0</v>
      </c>
      <c r="AB433" s="411">
        <f t="shared" si="124"/>
        <v>0</v>
      </c>
      <c r="AC433" s="411">
        <f t="shared" si="124"/>
        <v>0</v>
      </c>
      <c r="AD433" s="411">
        <f t="shared" si="124"/>
        <v>0</v>
      </c>
      <c r="AE433" s="411">
        <f t="shared" si="124"/>
        <v>0</v>
      </c>
      <c r="AF433" s="411">
        <f t="shared" si="124"/>
        <v>0</v>
      </c>
      <c r="AG433" s="411">
        <f t="shared" si="124"/>
        <v>0</v>
      </c>
      <c r="AH433" s="411">
        <f t="shared" si="124"/>
        <v>0</v>
      </c>
      <c r="AI433" s="411">
        <f t="shared" si="124"/>
        <v>0</v>
      </c>
      <c r="AJ433" s="411">
        <f t="shared" si="124"/>
        <v>0</v>
      </c>
      <c r="AK433" s="411">
        <f t="shared" si="124"/>
        <v>0</v>
      </c>
      <c r="AL433" s="411">
        <f t="shared" si="124"/>
        <v>0</v>
      </c>
      <c r="AM433" s="311"/>
    </row>
    <row r="434" spans="1:40" hidden="1"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hidden="1"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hidden="1"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idden="1"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 t="shared" ref="Y437:AL437" si="125">Y436</f>
        <v>0</v>
      </c>
      <c r="Z437" s="411">
        <f t="shared" si="125"/>
        <v>0</v>
      </c>
      <c r="AA437" s="411">
        <f t="shared" si="125"/>
        <v>0</v>
      </c>
      <c r="AB437" s="411">
        <f t="shared" si="125"/>
        <v>0</v>
      </c>
      <c r="AC437" s="411">
        <f t="shared" si="125"/>
        <v>0</v>
      </c>
      <c r="AD437" s="411">
        <f t="shared" si="125"/>
        <v>0</v>
      </c>
      <c r="AE437" s="411">
        <f t="shared" si="125"/>
        <v>0</v>
      </c>
      <c r="AF437" s="411">
        <f t="shared" si="125"/>
        <v>0</v>
      </c>
      <c r="AG437" s="411">
        <f t="shared" si="125"/>
        <v>0</v>
      </c>
      <c r="AH437" s="411">
        <f t="shared" si="125"/>
        <v>0</v>
      </c>
      <c r="AI437" s="411">
        <f t="shared" si="125"/>
        <v>0</v>
      </c>
      <c r="AJ437" s="411">
        <f t="shared" si="125"/>
        <v>0</v>
      </c>
      <c r="AK437" s="411">
        <f t="shared" si="125"/>
        <v>0</v>
      </c>
      <c r="AL437" s="411">
        <f t="shared" si="125"/>
        <v>0</v>
      </c>
      <c r="AM437" s="297"/>
    </row>
    <row r="438" spans="1:40" hidden="1"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hidden="1"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idden="1"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 t="shared" ref="Y440:AL440" si="126">Y439</f>
        <v>0</v>
      </c>
      <c r="Z440" s="411">
        <f t="shared" si="126"/>
        <v>0</v>
      </c>
      <c r="AA440" s="411">
        <f t="shared" si="126"/>
        <v>0</v>
      </c>
      <c r="AB440" s="411">
        <f t="shared" si="126"/>
        <v>0</v>
      </c>
      <c r="AC440" s="411">
        <f t="shared" si="126"/>
        <v>0</v>
      </c>
      <c r="AD440" s="411">
        <f t="shared" si="126"/>
        <v>0</v>
      </c>
      <c r="AE440" s="411">
        <f t="shared" si="126"/>
        <v>0</v>
      </c>
      <c r="AF440" s="411">
        <f t="shared" si="126"/>
        <v>0</v>
      </c>
      <c r="AG440" s="411">
        <f t="shared" si="126"/>
        <v>0</v>
      </c>
      <c r="AH440" s="411">
        <f t="shared" si="126"/>
        <v>0</v>
      </c>
      <c r="AI440" s="411">
        <f t="shared" si="126"/>
        <v>0</v>
      </c>
      <c r="AJ440" s="411">
        <f t="shared" si="126"/>
        <v>0</v>
      </c>
      <c r="AK440" s="411">
        <f t="shared" si="126"/>
        <v>0</v>
      </c>
      <c r="AL440" s="411">
        <f t="shared" si="126"/>
        <v>0</v>
      </c>
      <c r="AM440" s="297"/>
    </row>
    <row r="441" spans="1:40" hidden="1"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hidden="1"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idden="1"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 t="shared" ref="Y443:AL443" si="127">Y442</f>
        <v>0</v>
      </c>
      <c r="Z443" s="411">
        <f t="shared" si="127"/>
        <v>0</v>
      </c>
      <c r="AA443" s="411">
        <f t="shared" si="127"/>
        <v>0</v>
      </c>
      <c r="AB443" s="411">
        <f t="shared" si="127"/>
        <v>0</v>
      </c>
      <c r="AC443" s="411">
        <f t="shared" si="127"/>
        <v>0</v>
      </c>
      <c r="AD443" s="411">
        <f t="shared" si="127"/>
        <v>0</v>
      </c>
      <c r="AE443" s="411">
        <f t="shared" si="127"/>
        <v>0</v>
      </c>
      <c r="AF443" s="411">
        <f t="shared" si="127"/>
        <v>0</v>
      </c>
      <c r="AG443" s="411">
        <f t="shared" si="127"/>
        <v>0</v>
      </c>
      <c r="AH443" s="411">
        <f t="shared" si="127"/>
        <v>0</v>
      </c>
      <c r="AI443" s="411">
        <f t="shared" si="127"/>
        <v>0</v>
      </c>
      <c r="AJ443" s="411">
        <f t="shared" si="127"/>
        <v>0</v>
      </c>
      <c r="AK443" s="411">
        <f t="shared" si="127"/>
        <v>0</v>
      </c>
      <c r="AL443" s="411">
        <f t="shared" si="127"/>
        <v>0</v>
      </c>
      <c r="AM443" s="306"/>
    </row>
    <row r="444" spans="1:40" hidden="1"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hidden="1"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idden="1"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idden="1"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 t="shared" ref="Y447:AL447" si="128">Y446</f>
        <v>0</v>
      </c>
      <c r="Z447" s="411">
        <f t="shared" si="128"/>
        <v>0</v>
      </c>
      <c r="AA447" s="411">
        <f t="shared" si="128"/>
        <v>0</v>
      </c>
      <c r="AB447" s="411">
        <f t="shared" si="128"/>
        <v>0</v>
      </c>
      <c r="AC447" s="411">
        <f t="shared" si="128"/>
        <v>0</v>
      </c>
      <c r="AD447" s="411">
        <f t="shared" si="128"/>
        <v>0</v>
      </c>
      <c r="AE447" s="411">
        <f t="shared" si="128"/>
        <v>0</v>
      </c>
      <c r="AF447" s="411">
        <f t="shared" si="128"/>
        <v>0</v>
      </c>
      <c r="AG447" s="411">
        <f t="shared" si="128"/>
        <v>0</v>
      </c>
      <c r="AH447" s="411">
        <f t="shared" si="128"/>
        <v>0</v>
      </c>
      <c r="AI447" s="411">
        <f t="shared" si="128"/>
        <v>0</v>
      </c>
      <c r="AJ447" s="411">
        <f t="shared" si="128"/>
        <v>0</v>
      </c>
      <c r="AK447" s="411">
        <f t="shared" si="128"/>
        <v>0</v>
      </c>
      <c r="AL447" s="411">
        <f t="shared" si="128"/>
        <v>0</v>
      </c>
      <c r="AM447" s="297"/>
    </row>
    <row r="448" spans="1:40" hidden="1"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1" s="309" customFormat="1" ht="15.75" hidden="1"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1" hidden="1"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1" hidden="1"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29">Z450</f>
        <v>0</v>
      </c>
      <c r="AA451" s="411">
        <f t="shared" si="129"/>
        <v>0</v>
      </c>
      <c r="AB451" s="411">
        <f t="shared" si="129"/>
        <v>0</v>
      </c>
      <c r="AC451" s="411">
        <f t="shared" si="129"/>
        <v>0</v>
      </c>
      <c r="AD451" s="411">
        <f t="shared" si="129"/>
        <v>0</v>
      </c>
      <c r="AE451" s="411">
        <f t="shared" si="129"/>
        <v>0</v>
      </c>
      <c r="AF451" s="411">
        <f t="shared" si="129"/>
        <v>0</v>
      </c>
      <c r="AG451" s="411">
        <f t="shared" si="129"/>
        <v>0</v>
      </c>
      <c r="AH451" s="411">
        <f t="shared" si="129"/>
        <v>0</v>
      </c>
      <c r="AI451" s="411">
        <f t="shared" si="129"/>
        <v>0</v>
      </c>
      <c r="AJ451" s="411">
        <f t="shared" si="129"/>
        <v>0</v>
      </c>
      <c r="AK451" s="411">
        <f t="shared" si="129"/>
        <v>0</v>
      </c>
      <c r="AL451" s="411">
        <f t="shared" si="129"/>
        <v>0</v>
      </c>
      <c r="AM451" s="297"/>
    </row>
    <row r="452" spans="1:41" hidden="1"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1" s="283" customFormat="1" hidden="1"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1" s="283" customFormat="1" hidden="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0">Z453</f>
        <v>0</v>
      </c>
      <c r="AA454" s="411">
        <f t="shared" si="130"/>
        <v>0</v>
      </c>
      <c r="AB454" s="411">
        <f t="shared" si="130"/>
        <v>0</v>
      </c>
      <c r="AC454" s="411">
        <f t="shared" si="130"/>
        <v>0</v>
      </c>
      <c r="AD454" s="411">
        <f t="shared" si="130"/>
        <v>0</v>
      </c>
      <c r="AE454" s="411">
        <f t="shared" si="130"/>
        <v>0</v>
      </c>
      <c r="AF454" s="411">
        <f t="shared" si="130"/>
        <v>0</v>
      </c>
      <c r="AG454" s="411">
        <f t="shared" si="130"/>
        <v>0</v>
      </c>
      <c r="AH454" s="411">
        <f t="shared" si="130"/>
        <v>0</v>
      </c>
      <c r="AI454" s="411">
        <f t="shared" si="130"/>
        <v>0</v>
      </c>
      <c r="AJ454" s="411">
        <f t="shared" si="130"/>
        <v>0</v>
      </c>
      <c r="AK454" s="411">
        <f t="shared" si="130"/>
        <v>0</v>
      </c>
      <c r="AL454" s="411">
        <f t="shared" si="130"/>
        <v>0</v>
      </c>
      <c r="AM454" s="297"/>
    </row>
    <row r="455" spans="1:41" s="283" customFormat="1" hidden="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1" ht="15.75"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1" hidden="1"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1" hidden="1"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Z457</f>
        <v>0</v>
      </c>
      <c r="AA458" s="411">
        <f t="shared" si="131"/>
        <v>0</v>
      </c>
      <c r="AB458" s="411">
        <f t="shared" si="131"/>
        <v>0</v>
      </c>
      <c r="AC458" s="411">
        <f t="shared" si="131"/>
        <v>0</v>
      </c>
      <c r="AD458" s="411">
        <f t="shared" si="131"/>
        <v>0</v>
      </c>
      <c r="AE458" s="411">
        <f t="shared" si="131"/>
        <v>0</v>
      </c>
      <c r="AF458" s="411">
        <f t="shared" si="131"/>
        <v>0</v>
      </c>
      <c r="AG458" s="411">
        <f t="shared" si="131"/>
        <v>0</v>
      </c>
      <c r="AH458" s="411">
        <f t="shared" si="131"/>
        <v>0</v>
      </c>
      <c r="AI458" s="411">
        <f t="shared" si="131"/>
        <v>0</v>
      </c>
      <c r="AJ458" s="411">
        <f t="shared" si="131"/>
        <v>0</v>
      </c>
      <c r="AK458" s="411">
        <f t="shared" si="131"/>
        <v>0</v>
      </c>
      <c r="AL458" s="411">
        <f t="shared" si="131"/>
        <v>0</v>
      </c>
      <c r="AM458" s="306"/>
    </row>
    <row r="459" spans="1:41"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1" outlineLevel="1">
      <c r="A460" s="532">
        <v>18</v>
      </c>
      <c r="B460" s="428" t="s">
        <v>109</v>
      </c>
      <c r="C460" s="291" t="s">
        <v>25</v>
      </c>
      <c r="D460" s="295">
        <f>'7.  Persistence Report'!$AW$34</f>
        <v>111788</v>
      </c>
      <c r="E460" s="295">
        <f>'7.  Persistence Report'!$AX$34</f>
        <v>111788</v>
      </c>
      <c r="F460" s="295"/>
      <c r="G460" s="295"/>
      <c r="H460" s="295"/>
      <c r="I460" s="295"/>
      <c r="J460" s="295"/>
      <c r="K460" s="295"/>
      <c r="L460" s="295"/>
      <c r="M460" s="295"/>
      <c r="N460" s="295">
        <v>12</v>
      </c>
      <c r="O460" s="295">
        <f>'7.  Persistence Report'!R34</f>
        <v>0</v>
      </c>
      <c r="P460" s="295">
        <f>'7.  Persistence Report'!S34</f>
        <v>0</v>
      </c>
      <c r="Q460" s="295"/>
      <c r="R460" s="295"/>
      <c r="S460" s="295"/>
      <c r="T460" s="295"/>
      <c r="U460" s="295"/>
      <c r="V460" s="295"/>
      <c r="W460" s="295"/>
      <c r="X460" s="295"/>
      <c r="Y460" s="426"/>
      <c r="Z460" s="410"/>
      <c r="AA460" s="410">
        <v>1</v>
      </c>
      <c r="AB460" s="410"/>
      <c r="AC460" s="410"/>
      <c r="AD460" s="410"/>
      <c r="AE460" s="410"/>
      <c r="AF460" s="415"/>
      <c r="AG460" s="415"/>
      <c r="AH460" s="415"/>
      <c r="AI460" s="415"/>
      <c r="AJ460" s="415"/>
      <c r="AK460" s="415"/>
      <c r="AL460" s="415"/>
      <c r="AM460" s="296">
        <f>SUM(Y460:AL460)</f>
        <v>1</v>
      </c>
      <c r="AO460" s="759"/>
    </row>
    <row r="461" spans="1:41"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2">Z460</f>
        <v>0</v>
      </c>
      <c r="AA461" s="411">
        <f t="shared" si="132"/>
        <v>1</v>
      </c>
      <c r="AB461" s="411">
        <f t="shared" si="132"/>
        <v>0</v>
      </c>
      <c r="AC461" s="411">
        <f t="shared" si="132"/>
        <v>0</v>
      </c>
      <c r="AD461" s="411">
        <f t="shared" si="132"/>
        <v>0</v>
      </c>
      <c r="AE461" s="411">
        <f t="shared" si="132"/>
        <v>0</v>
      </c>
      <c r="AF461" s="411">
        <f t="shared" si="132"/>
        <v>0</v>
      </c>
      <c r="AG461" s="411">
        <f t="shared" si="132"/>
        <v>0</v>
      </c>
      <c r="AH461" s="411">
        <f t="shared" si="132"/>
        <v>0</v>
      </c>
      <c r="AI461" s="411">
        <f t="shared" si="132"/>
        <v>0</v>
      </c>
      <c r="AJ461" s="411">
        <f t="shared" si="132"/>
        <v>0</v>
      </c>
      <c r="AK461" s="411">
        <f t="shared" si="132"/>
        <v>0</v>
      </c>
      <c r="AL461" s="411">
        <f t="shared" si="132"/>
        <v>0</v>
      </c>
      <c r="AM461" s="306"/>
    </row>
    <row r="462" spans="1:41"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1" outlineLevel="1">
      <c r="A463" s="532">
        <v>19</v>
      </c>
      <c r="B463" s="428" t="s">
        <v>111</v>
      </c>
      <c r="C463" s="291" t="s">
        <v>25</v>
      </c>
      <c r="D463" s="295">
        <f>'7.  Persistence Report'!$AW$35</f>
        <v>10924</v>
      </c>
      <c r="E463" s="295">
        <f>'7.  Persistence Report'!$AX$35</f>
        <v>10924</v>
      </c>
      <c r="F463" s="295"/>
      <c r="G463" s="295"/>
      <c r="H463" s="295"/>
      <c r="I463" s="295"/>
      <c r="J463" s="295"/>
      <c r="K463" s="295"/>
      <c r="L463" s="295"/>
      <c r="M463" s="295"/>
      <c r="N463" s="295">
        <v>12</v>
      </c>
      <c r="O463" s="295">
        <f>'7.  Persistence Report'!R35</f>
        <v>1</v>
      </c>
      <c r="P463" s="295">
        <f>'7.  Persistence Report'!S35</f>
        <v>1</v>
      </c>
      <c r="Q463" s="295"/>
      <c r="R463" s="295"/>
      <c r="S463" s="295"/>
      <c r="T463" s="295"/>
      <c r="U463" s="295"/>
      <c r="V463" s="295"/>
      <c r="W463" s="295"/>
      <c r="X463" s="295"/>
      <c r="Y463" s="426">
        <v>1</v>
      </c>
      <c r="Z463" s="410"/>
      <c r="AA463" s="410"/>
      <c r="AB463" s="410"/>
      <c r="AC463" s="410"/>
      <c r="AD463" s="410"/>
      <c r="AE463" s="410"/>
      <c r="AF463" s="415"/>
      <c r="AG463" s="415"/>
      <c r="AH463" s="415"/>
      <c r="AI463" s="415"/>
      <c r="AJ463" s="415"/>
      <c r="AK463" s="415"/>
      <c r="AL463" s="415"/>
      <c r="AM463" s="296">
        <f>SUM(Y463:AL463)</f>
        <v>1</v>
      </c>
      <c r="AO463" s="759"/>
    </row>
    <row r="464" spans="1:41"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1</v>
      </c>
      <c r="Z464" s="411">
        <f t="shared" ref="Z464:AL464" si="133">Z463</f>
        <v>0</v>
      </c>
      <c r="AA464" s="411">
        <f t="shared" si="133"/>
        <v>0</v>
      </c>
      <c r="AB464" s="411">
        <f t="shared" si="133"/>
        <v>0</v>
      </c>
      <c r="AC464" s="411">
        <f t="shared" si="133"/>
        <v>0</v>
      </c>
      <c r="AD464" s="411">
        <f t="shared" si="133"/>
        <v>0</v>
      </c>
      <c r="AE464" s="411">
        <f t="shared" si="133"/>
        <v>0</v>
      </c>
      <c r="AF464" s="411">
        <f t="shared" si="133"/>
        <v>0</v>
      </c>
      <c r="AG464" s="411">
        <f t="shared" si="133"/>
        <v>0</v>
      </c>
      <c r="AH464" s="411">
        <f t="shared" si="133"/>
        <v>0</v>
      </c>
      <c r="AI464" s="411">
        <f t="shared" si="133"/>
        <v>0</v>
      </c>
      <c r="AJ464" s="411">
        <f t="shared" si="133"/>
        <v>0</v>
      </c>
      <c r="AK464" s="411">
        <f t="shared" si="133"/>
        <v>0</v>
      </c>
      <c r="AL464" s="411">
        <f t="shared" si="133"/>
        <v>0</v>
      </c>
      <c r="AM464" s="297"/>
    </row>
    <row r="465" spans="1:41" hidden="1"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41" hidden="1"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41" hidden="1"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4">Y466</f>
        <v>0</v>
      </c>
      <c r="Z467" s="411">
        <f t="shared" si="134"/>
        <v>0</v>
      </c>
      <c r="AA467" s="411">
        <f t="shared" si="134"/>
        <v>0</v>
      </c>
      <c r="AB467" s="411">
        <f t="shared" si="134"/>
        <v>0</v>
      </c>
      <c r="AC467" s="411">
        <f t="shared" si="134"/>
        <v>0</v>
      </c>
      <c r="AD467" s="411">
        <f t="shared" si="134"/>
        <v>0</v>
      </c>
      <c r="AE467" s="411">
        <f t="shared" si="134"/>
        <v>0</v>
      </c>
      <c r="AF467" s="411">
        <f t="shared" si="134"/>
        <v>0</v>
      </c>
      <c r="AG467" s="411">
        <f t="shared" si="134"/>
        <v>0</v>
      </c>
      <c r="AH467" s="411">
        <f t="shared" si="134"/>
        <v>0</v>
      </c>
      <c r="AI467" s="411">
        <f t="shared" si="134"/>
        <v>0</v>
      </c>
      <c r="AJ467" s="411">
        <f t="shared" si="134"/>
        <v>0</v>
      </c>
      <c r="AK467" s="411">
        <f t="shared" si="134"/>
        <v>0</v>
      </c>
      <c r="AL467" s="411">
        <f t="shared" si="134"/>
        <v>0</v>
      </c>
      <c r="AM467" s="306"/>
    </row>
    <row r="468" spans="1:41"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41" ht="15.75"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41" ht="15.75"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c r="AO470" s="759"/>
    </row>
    <row r="471" spans="1:41" outlineLevel="1">
      <c r="A471" s="532">
        <v>21</v>
      </c>
      <c r="B471" s="428" t="s">
        <v>113</v>
      </c>
      <c r="C471" s="291" t="s">
        <v>25</v>
      </c>
      <c r="D471" s="295">
        <f>'7.  Persistence Report'!AW27+'7.  Persistence Report'!AW28</f>
        <v>2832078</v>
      </c>
      <c r="E471" s="295">
        <f>'7.  Persistence Report'!AX27+'7.  Persistence Report'!AX28</f>
        <v>2168599</v>
      </c>
      <c r="F471" s="295"/>
      <c r="G471" s="295"/>
      <c r="H471" s="295"/>
      <c r="I471" s="295"/>
      <c r="J471" s="295"/>
      <c r="K471" s="295"/>
      <c r="L471" s="295"/>
      <c r="M471" s="295"/>
      <c r="N471" s="291"/>
      <c r="O471" s="295">
        <f>'7.  Persistence Report'!R27+'7.  Persistence Report'!R28</f>
        <v>195</v>
      </c>
      <c r="P471" s="295">
        <f>'7.  Persistence Report'!S27+'7.  Persistence Report'!S28</f>
        <v>151</v>
      </c>
      <c r="Q471" s="295"/>
      <c r="R471" s="295"/>
      <c r="S471" s="295"/>
      <c r="T471" s="295"/>
      <c r="U471" s="295"/>
      <c r="V471" s="295"/>
      <c r="W471" s="295"/>
      <c r="X471" s="295"/>
      <c r="Y471" s="410">
        <v>1</v>
      </c>
      <c r="Z471" s="410"/>
      <c r="AA471" s="410"/>
      <c r="AB471" s="410"/>
      <c r="AC471" s="410"/>
      <c r="AD471" s="410"/>
      <c r="AE471" s="410"/>
      <c r="AF471" s="410"/>
      <c r="AG471" s="410"/>
      <c r="AH471" s="410"/>
      <c r="AI471" s="410"/>
      <c r="AJ471" s="410"/>
      <c r="AK471" s="410"/>
      <c r="AL471" s="410"/>
      <c r="AM471" s="296">
        <f>SUM(Y471:AL471)</f>
        <v>1</v>
      </c>
      <c r="AO471" s="759"/>
    </row>
    <row r="472" spans="1:41"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 t="shared" ref="Y472:AL472" si="135">Y471</f>
        <v>1</v>
      </c>
      <c r="Z472" s="411">
        <f t="shared" si="135"/>
        <v>0</v>
      </c>
      <c r="AA472" s="411">
        <f t="shared" si="135"/>
        <v>0</v>
      </c>
      <c r="AB472" s="411">
        <f t="shared" si="135"/>
        <v>0</v>
      </c>
      <c r="AC472" s="411">
        <f t="shared" si="135"/>
        <v>0</v>
      </c>
      <c r="AD472" s="411">
        <f t="shared" si="135"/>
        <v>0</v>
      </c>
      <c r="AE472" s="411">
        <f t="shared" si="135"/>
        <v>0</v>
      </c>
      <c r="AF472" s="411">
        <f t="shared" si="135"/>
        <v>0</v>
      </c>
      <c r="AG472" s="411">
        <f t="shared" si="135"/>
        <v>0</v>
      </c>
      <c r="AH472" s="411">
        <f t="shared" si="135"/>
        <v>0</v>
      </c>
      <c r="AI472" s="411">
        <f t="shared" si="135"/>
        <v>0</v>
      </c>
      <c r="AJ472" s="411">
        <f t="shared" si="135"/>
        <v>0</v>
      </c>
      <c r="AK472" s="411">
        <f t="shared" si="135"/>
        <v>0</v>
      </c>
      <c r="AL472" s="411">
        <f t="shared" si="135"/>
        <v>0</v>
      </c>
      <c r="AM472" s="306"/>
    </row>
    <row r="473" spans="1:41"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41" ht="30" outlineLevel="1">
      <c r="A474" s="532">
        <v>22</v>
      </c>
      <c r="B474" s="428" t="s">
        <v>114</v>
      </c>
      <c r="C474" s="291" t="s">
        <v>25</v>
      </c>
      <c r="D474" s="295">
        <f>'7.  Persistence Report'!AW29</f>
        <v>223618</v>
      </c>
      <c r="E474" s="295">
        <f>'7.  Persistence Report'!AX29</f>
        <v>223618</v>
      </c>
      <c r="F474" s="295"/>
      <c r="G474" s="295"/>
      <c r="H474" s="295"/>
      <c r="I474" s="295"/>
      <c r="J474" s="295"/>
      <c r="K474" s="295"/>
      <c r="L474" s="295"/>
      <c r="M474" s="295"/>
      <c r="N474" s="291"/>
      <c r="O474" s="295">
        <f>'7.  Persistence Report'!R29</f>
        <v>64</v>
      </c>
      <c r="P474" s="295">
        <f>'7.  Persistence Report'!S29</f>
        <v>64</v>
      </c>
      <c r="Q474" s="295"/>
      <c r="R474" s="295"/>
      <c r="S474" s="295"/>
      <c r="T474" s="295"/>
      <c r="U474" s="295"/>
      <c r="V474" s="295"/>
      <c r="W474" s="295"/>
      <c r="X474" s="295"/>
      <c r="Y474" s="410">
        <v>1</v>
      </c>
      <c r="Z474" s="410"/>
      <c r="AA474" s="410"/>
      <c r="AB474" s="410"/>
      <c r="AC474" s="410"/>
      <c r="AD474" s="410"/>
      <c r="AE474" s="410"/>
      <c r="AF474" s="410"/>
      <c r="AG474" s="410"/>
      <c r="AH474" s="410"/>
      <c r="AI474" s="410"/>
      <c r="AJ474" s="410"/>
      <c r="AK474" s="410"/>
      <c r="AL474" s="410"/>
      <c r="AM474" s="296">
        <f>SUM(Y474:AL474)</f>
        <v>1</v>
      </c>
      <c r="AO474" s="759"/>
    </row>
    <row r="475" spans="1:41"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 t="shared" ref="Y475:AL475" si="136">Y474</f>
        <v>1</v>
      </c>
      <c r="Z475" s="411">
        <f t="shared" si="136"/>
        <v>0</v>
      </c>
      <c r="AA475" s="411">
        <f t="shared" si="136"/>
        <v>0</v>
      </c>
      <c r="AB475" s="411">
        <f t="shared" si="136"/>
        <v>0</v>
      </c>
      <c r="AC475" s="411">
        <f t="shared" si="136"/>
        <v>0</v>
      </c>
      <c r="AD475" s="411">
        <f t="shared" si="136"/>
        <v>0</v>
      </c>
      <c r="AE475" s="411">
        <f t="shared" si="136"/>
        <v>0</v>
      </c>
      <c r="AF475" s="411">
        <f t="shared" si="136"/>
        <v>0</v>
      </c>
      <c r="AG475" s="411">
        <f t="shared" si="136"/>
        <v>0</v>
      </c>
      <c r="AH475" s="411">
        <f t="shared" si="136"/>
        <v>0</v>
      </c>
      <c r="AI475" s="411">
        <f t="shared" si="136"/>
        <v>0</v>
      </c>
      <c r="AJ475" s="411">
        <f t="shared" si="136"/>
        <v>0</v>
      </c>
      <c r="AK475" s="411">
        <f t="shared" si="136"/>
        <v>0</v>
      </c>
      <c r="AL475" s="411">
        <f t="shared" si="136"/>
        <v>0</v>
      </c>
      <c r="AM475" s="306"/>
    </row>
    <row r="476" spans="1:41" hidden="1"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41" ht="30" hidden="1"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c r="AO477" s="759"/>
    </row>
    <row r="478" spans="1:41" hidden="1"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 t="shared" ref="Y478:AL478" si="137">Y477</f>
        <v>0</v>
      </c>
      <c r="Z478" s="411">
        <f t="shared" si="137"/>
        <v>0</v>
      </c>
      <c r="AA478" s="411">
        <f t="shared" si="137"/>
        <v>0</v>
      </c>
      <c r="AB478" s="411">
        <f t="shared" si="137"/>
        <v>0</v>
      </c>
      <c r="AC478" s="411">
        <f t="shared" si="137"/>
        <v>0</v>
      </c>
      <c r="AD478" s="411">
        <f t="shared" si="137"/>
        <v>0</v>
      </c>
      <c r="AE478" s="411">
        <f t="shared" si="137"/>
        <v>0</v>
      </c>
      <c r="AF478" s="411">
        <f t="shared" si="137"/>
        <v>0</v>
      </c>
      <c r="AG478" s="411">
        <f t="shared" si="137"/>
        <v>0</v>
      </c>
      <c r="AH478" s="411">
        <f t="shared" si="137"/>
        <v>0</v>
      </c>
      <c r="AI478" s="411">
        <f t="shared" si="137"/>
        <v>0</v>
      </c>
      <c r="AJ478" s="411">
        <f t="shared" si="137"/>
        <v>0</v>
      </c>
      <c r="AK478" s="411">
        <f t="shared" si="137"/>
        <v>0</v>
      </c>
      <c r="AL478" s="411">
        <f t="shared" si="137"/>
        <v>0</v>
      </c>
      <c r="AM478" s="306"/>
    </row>
    <row r="479" spans="1:41"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41" ht="30" outlineLevel="1">
      <c r="A480" s="532">
        <v>24</v>
      </c>
      <c r="B480" s="428" t="s">
        <v>116</v>
      </c>
      <c r="C480" s="291" t="s">
        <v>25</v>
      </c>
      <c r="D480" s="295">
        <f>'7.  Persistence Report'!AW30</f>
        <v>18469</v>
      </c>
      <c r="E480" s="295">
        <f>'7.  Persistence Report'!AX30</f>
        <v>18469</v>
      </c>
      <c r="F480" s="295"/>
      <c r="G480" s="295"/>
      <c r="H480" s="295"/>
      <c r="I480" s="295"/>
      <c r="J480" s="295"/>
      <c r="K480" s="295"/>
      <c r="L480" s="295"/>
      <c r="M480" s="295"/>
      <c r="N480" s="291"/>
      <c r="O480" s="295">
        <f>'7.  Persistence Report'!R30</f>
        <v>4</v>
      </c>
      <c r="P480" s="295">
        <f>'7.  Persistence Report'!S30</f>
        <v>4</v>
      </c>
      <c r="Q480" s="295"/>
      <c r="R480" s="295"/>
      <c r="S480" s="295"/>
      <c r="T480" s="295"/>
      <c r="U480" s="295"/>
      <c r="V480" s="295"/>
      <c r="W480" s="295"/>
      <c r="X480" s="295"/>
      <c r="Y480" s="410">
        <v>1</v>
      </c>
      <c r="Z480" s="410"/>
      <c r="AA480" s="410"/>
      <c r="AB480" s="410"/>
      <c r="AC480" s="410"/>
      <c r="AD480" s="410"/>
      <c r="AE480" s="410"/>
      <c r="AF480" s="410"/>
      <c r="AG480" s="410"/>
      <c r="AH480" s="410"/>
      <c r="AI480" s="410"/>
      <c r="AJ480" s="410"/>
      <c r="AK480" s="410"/>
      <c r="AL480" s="410"/>
      <c r="AM480" s="296">
        <f>SUM(Y480:AL480)</f>
        <v>1</v>
      </c>
      <c r="AO480" s="759"/>
    </row>
    <row r="481" spans="1:41"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 t="shared" ref="Y481:AL481" si="138">Y480</f>
        <v>1</v>
      </c>
      <c r="Z481" s="411">
        <f t="shared" si="138"/>
        <v>0</v>
      </c>
      <c r="AA481" s="411">
        <f t="shared" si="138"/>
        <v>0</v>
      </c>
      <c r="AB481" s="411">
        <f t="shared" si="138"/>
        <v>0</v>
      </c>
      <c r="AC481" s="411">
        <f t="shared" si="138"/>
        <v>0</v>
      </c>
      <c r="AD481" s="411">
        <f t="shared" si="138"/>
        <v>0</v>
      </c>
      <c r="AE481" s="411">
        <f t="shared" si="138"/>
        <v>0</v>
      </c>
      <c r="AF481" s="411">
        <f t="shared" si="138"/>
        <v>0</v>
      </c>
      <c r="AG481" s="411">
        <f t="shared" si="138"/>
        <v>0</v>
      </c>
      <c r="AH481" s="411">
        <f t="shared" si="138"/>
        <v>0</v>
      </c>
      <c r="AI481" s="411">
        <f t="shared" si="138"/>
        <v>0</v>
      </c>
      <c r="AJ481" s="411">
        <f t="shared" si="138"/>
        <v>0</v>
      </c>
      <c r="AK481" s="411">
        <f t="shared" si="138"/>
        <v>0</v>
      </c>
      <c r="AL481" s="411">
        <f t="shared" si="138"/>
        <v>0</v>
      </c>
      <c r="AM481" s="306"/>
    </row>
    <row r="482" spans="1:41"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41" ht="15.75"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41" outlineLevel="1">
      <c r="A484" s="532">
        <v>25</v>
      </c>
      <c r="B484" s="428" t="s">
        <v>117</v>
      </c>
      <c r="C484" s="291" t="s">
        <v>25</v>
      </c>
      <c r="D484" s="295">
        <f>'7.  Persistence Report'!$AW$31</f>
        <v>130667</v>
      </c>
      <c r="E484" s="295">
        <f>'7.  Persistence Report'!$AX$31</f>
        <v>130667</v>
      </c>
      <c r="F484" s="295"/>
      <c r="G484" s="295"/>
      <c r="H484" s="295"/>
      <c r="I484" s="295"/>
      <c r="J484" s="295"/>
      <c r="K484" s="295"/>
      <c r="L484" s="295"/>
      <c r="M484" s="295"/>
      <c r="N484" s="295">
        <v>12</v>
      </c>
      <c r="O484" s="295">
        <f>'7.  Persistence Report'!R31</f>
        <v>6</v>
      </c>
      <c r="P484" s="295">
        <f>'7.  Persistence Report'!S31</f>
        <v>6</v>
      </c>
      <c r="Q484" s="295"/>
      <c r="R484" s="295"/>
      <c r="S484" s="295"/>
      <c r="T484" s="295"/>
      <c r="U484" s="295"/>
      <c r="V484" s="295"/>
      <c r="W484" s="295"/>
      <c r="X484" s="295"/>
      <c r="Y484" s="426"/>
      <c r="Z484" s="410"/>
      <c r="AA484" s="410">
        <v>1</v>
      </c>
      <c r="AB484" s="410"/>
      <c r="AC484" s="410"/>
      <c r="AD484" s="410"/>
      <c r="AE484" s="410"/>
      <c r="AF484" s="415"/>
      <c r="AG484" s="415"/>
      <c r="AH484" s="415"/>
      <c r="AI484" s="415"/>
      <c r="AJ484" s="415"/>
      <c r="AK484" s="415"/>
      <c r="AL484" s="415"/>
      <c r="AM484" s="296">
        <f>SUM(Y484:AL484)</f>
        <v>1</v>
      </c>
      <c r="AO484" s="759"/>
    </row>
    <row r="485" spans="1:41"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 t="shared" ref="Y485:AL485" si="139">Y484</f>
        <v>0</v>
      </c>
      <c r="Z485" s="411">
        <f t="shared" si="139"/>
        <v>0</v>
      </c>
      <c r="AA485" s="411">
        <f t="shared" si="139"/>
        <v>1</v>
      </c>
      <c r="AB485" s="411">
        <f t="shared" si="139"/>
        <v>0</v>
      </c>
      <c r="AC485" s="411">
        <f t="shared" si="139"/>
        <v>0</v>
      </c>
      <c r="AD485" s="411">
        <f t="shared" si="139"/>
        <v>0</v>
      </c>
      <c r="AE485" s="411">
        <f t="shared" si="139"/>
        <v>0</v>
      </c>
      <c r="AF485" s="411">
        <f t="shared" si="139"/>
        <v>0</v>
      </c>
      <c r="AG485" s="411">
        <f t="shared" si="139"/>
        <v>0</v>
      </c>
      <c r="AH485" s="411">
        <f t="shared" si="139"/>
        <v>0</v>
      </c>
      <c r="AI485" s="411">
        <f t="shared" si="139"/>
        <v>0</v>
      </c>
      <c r="AJ485" s="411">
        <f t="shared" si="139"/>
        <v>0</v>
      </c>
      <c r="AK485" s="411">
        <f t="shared" si="139"/>
        <v>0</v>
      </c>
      <c r="AL485" s="411">
        <f t="shared" si="139"/>
        <v>0</v>
      </c>
      <c r="AM485" s="306"/>
      <c r="AO485" s="759"/>
    </row>
    <row r="486" spans="1:41"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41" outlineLevel="1">
      <c r="A487" s="532">
        <v>26</v>
      </c>
      <c r="B487" s="428" t="s">
        <v>118</v>
      </c>
      <c r="C487" s="291" t="s">
        <v>25</v>
      </c>
      <c r="D487" s="295">
        <f>'7.  Persistence Report'!$AW$32</f>
        <v>1001879</v>
      </c>
      <c r="E487" s="295">
        <f>'7.  Persistence Report'!$AX$32</f>
        <v>1079138</v>
      </c>
      <c r="F487" s="295"/>
      <c r="G487" s="295"/>
      <c r="H487" s="295"/>
      <c r="I487" s="295"/>
      <c r="J487" s="295"/>
      <c r="K487" s="295"/>
      <c r="L487" s="295"/>
      <c r="M487" s="295"/>
      <c r="N487" s="295">
        <v>12</v>
      </c>
      <c r="O487" s="295">
        <f>'7.  Persistence Report'!R32</f>
        <v>203</v>
      </c>
      <c r="P487" s="295">
        <f>'7.  Persistence Report'!S32</f>
        <v>231</v>
      </c>
      <c r="Q487" s="295"/>
      <c r="R487" s="295"/>
      <c r="S487" s="295"/>
      <c r="T487" s="295"/>
      <c r="U487" s="295"/>
      <c r="V487" s="295"/>
      <c r="W487" s="295"/>
      <c r="X487" s="295"/>
      <c r="Y487" s="426"/>
      <c r="Z487" s="410">
        <v>0.1</v>
      </c>
      <c r="AA487" s="410">
        <v>0.9</v>
      </c>
      <c r="AB487" s="410"/>
      <c r="AC487" s="410"/>
      <c r="AD487" s="410"/>
      <c r="AE487" s="410"/>
      <c r="AF487" s="415"/>
      <c r="AG487" s="415"/>
      <c r="AH487" s="415"/>
      <c r="AI487" s="415"/>
      <c r="AJ487" s="415"/>
      <c r="AK487" s="415"/>
      <c r="AL487" s="415"/>
      <c r="AM487" s="296">
        <f>SUM(Y487:AL487)</f>
        <v>1</v>
      </c>
      <c r="AO487" s="759"/>
    </row>
    <row r="488" spans="1:41"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 t="shared" ref="Y488:AL488" si="140">Y487</f>
        <v>0</v>
      </c>
      <c r="Z488" s="411">
        <f t="shared" si="140"/>
        <v>0.1</v>
      </c>
      <c r="AA488" s="411">
        <f t="shared" si="140"/>
        <v>0.9</v>
      </c>
      <c r="AB488" s="411">
        <f t="shared" si="140"/>
        <v>0</v>
      </c>
      <c r="AC488" s="411">
        <f t="shared" si="140"/>
        <v>0</v>
      </c>
      <c r="AD488" s="411">
        <f t="shared" si="140"/>
        <v>0</v>
      </c>
      <c r="AE488" s="411">
        <f t="shared" si="140"/>
        <v>0</v>
      </c>
      <c r="AF488" s="411">
        <f t="shared" si="140"/>
        <v>0</v>
      </c>
      <c r="AG488" s="411">
        <f t="shared" si="140"/>
        <v>0</v>
      </c>
      <c r="AH488" s="411">
        <f t="shared" si="140"/>
        <v>0</v>
      </c>
      <c r="AI488" s="411">
        <f t="shared" si="140"/>
        <v>0</v>
      </c>
      <c r="AJ488" s="411">
        <f t="shared" si="140"/>
        <v>0</v>
      </c>
      <c r="AK488" s="411">
        <f t="shared" si="140"/>
        <v>0</v>
      </c>
      <c r="AL488" s="411">
        <f t="shared" si="140"/>
        <v>0</v>
      </c>
      <c r="AM488" s="306"/>
    </row>
    <row r="489" spans="1:41"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41" ht="30" hidden="1" outlineLevel="1">
      <c r="A490" s="532">
        <v>27</v>
      </c>
      <c r="B490" s="428" t="s">
        <v>119</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41" hidden="1"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 t="shared" ref="Y491:AL491" si="141">Y490</f>
        <v>0</v>
      </c>
      <c r="Z491" s="411">
        <f t="shared" si="141"/>
        <v>0</v>
      </c>
      <c r="AA491" s="411">
        <f t="shared" si="141"/>
        <v>0</v>
      </c>
      <c r="AB491" s="411">
        <f t="shared" si="141"/>
        <v>0</v>
      </c>
      <c r="AC491" s="411">
        <f t="shared" si="141"/>
        <v>0</v>
      </c>
      <c r="AD491" s="411">
        <f t="shared" si="141"/>
        <v>0</v>
      </c>
      <c r="AE491" s="411">
        <f t="shared" si="141"/>
        <v>0</v>
      </c>
      <c r="AF491" s="411">
        <f t="shared" si="141"/>
        <v>0</v>
      </c>
      <c r="AG491" s="411">
        <f t="shared" si="141"/>
        <v>0</v>
      </c>
      <c r="AH491" s="411">
        <f t="shared" si="141"/>
        <v>0</v>
      </c>
      <c r="AI491" s="411">
        <f t="shared" si="141"/>
        <v>0</v>
      </c>
      <c r="AJ491" s="411">
        <f t="shared" si="141"/>
        <v>0</v>
      </c>
      <c r="AK491" s="411">
        <f t="shared" si="141"/>
        <v>0</v>
      </c>
      <c r="AL491" s="411">
        <f t="shared" si="141"/>
        <v>0</v>
      </c>
      <c r="AM491" s="306"/>
    </row>
    <row r="492" spans="1:41" hidden="1"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41" ht="30" hidden="1"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41" hidden="1"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 t="shared" ref="Y494:AL494" si="142">Y493</f>
        <v>0</v>
      </c>
      <c r="Z494" s="411">
        <f t="shared" si="142"/>
        <v>0</v>
      </c>
      <c r="AA494" s="411">
        <f t="shared" si="142"/>
        <v>0</v>
      </c>
      <c r="AB494" s="411">
        <f t="shared" si="142"/>
        <v>0</v>
      </c>
      <c r="AC494" s="411">
        <f t="shared" si="142"/>
        <v>0</v>
      </c>
      <c r="AD494" s="411">
        <f t="shared" si="142"/>
        <v>0</v>
      </c>
      <c r="AE494" s="411">
        <f t="shared" si="142"/>
        <v>0</v>
      </c>
      <c r="AF494" s="411">
        <f t="shared" si="142"/>
        <v>0</v>
      </c>
      <c r="AG494" s="411">
        <f t="shared" si="142"/>
        <v>0</v>
      </c>
      <c r="AH494" s="411">
        <f t="shared" si="142"/>
        <v>0</v>
      </c>
      <c r="AI494" s="411">
        <f t="shared" si="142"/>
        <v>0</v>
      </c>
      <c r="AJ494" s="411">
        <f t="shared" si="142"/>
        <v>0</v>
      </c>
      <c r="AK494" s="411">
        <f t="shared" si="142"/>
        <v>0</v>
      </c>
      <c r="AL494" s="411">
        <f t="shared" si="142"/>
        <v>0</v>
      </c>
      <c r="AM494" s="306"/>
    </row>
    <row r="495" spans="1:41" hidden="1"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41" ht="30" hidden="1"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41" hidden="1"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 t="shared" ref="Y497:AL497" si="143">Y496</f>
        <v>0</v>
      </c>
      <c r="Z497" s="411">
        <f t="shared" si="143"/>
        <v>0</v>
      </c>
      <c r="AA497" s="411">
        <f t="shared" si="143"/>
        <v>0</v>
      </c>
      <c r="AB497" s="411">
        <f t="shared" si="143"/>
        <v>0</v>
      </c>
      <c r="AC497" s="411">
        <f t="shared" si="143"/>
        <v>0</v>
      </c>
      <c r="AD497" s="411">
        <f t="shared" si="143"/>
        <v>0</v>
      </c>
      <c r="AE497" s="411">
        <f t="shared" si="143"/>
        <v>0</v>
      </c>
      <c r="AF497" s="411">
        <f t="shared" si="143"/>
        <v>0</v>
      </c>
      <c r="AG497" s="411">
        <f t="shared" si="143"/>
        <v>0</v>
      </c>
      <c r="AH497" s="411">
        <f t="shared" si="143"/>
        <v>0</v>
      </c>
      <c r="AI497" s="411">
        <f t="shared" si="143"/>
        <v>0</v>
      </c>
      <c r="AJ497" s="411">
        <f t="shared" si="143"/>
        <v>0</v>
      </c>
      <c r="AK497" s="411">
        <f t="shared" si="143"/>
        <v>0</v>
      </c>
      <c r="AL497" s="411">
        <f t="shared" si="143"/>
        <v>0</v>
      </c>
      <c r="AM497" s="306"/>
    </row>
    <row r="498" spans="1:41"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41" ht="30" outlineLevel="1">
      <c r="A499" s="532">
        <v>30</v>
      </c>
      <c r="B499" s="428" t="s">
        <v>122</v>
      </c>
      <c r="C499" s="291" t="s">
        <v>25</v>
      </c>
      <c r="D499" s="295">
        <f>'7.  Persistence Report'!$AW$33</f>
        <v>266748</v>
      </c>
      <c r="E499" s="295">
        <f>'7.  Persistence Report'!$AX$33</f>
        <v>266748</v>
      </c>
      <c r="F499" s="295"/>
      <c r="G499" s="295"/>
      <c r="H499" s="295"/>
      <c r="I499" s="295"/>
      <c r="J499" s="295"/>
      <c r="K499" s="295"/>
      <c r="L499" s="295"/>
      <c r="M499" s="295"/>
      <c r="N499" s="295">
        <v>12</v>
      </c>
      <c r="O499" s="295">
        <f>'7.  Persistence Report'!R33</f>
        <v>32</v>
      </c>
      <c r="P499" s="295">
        <f>'7.  Persistence Report'!S33</f>
        <v>32</v>
      </c>
      <c r="Q499" s="295"/>
      <c r="R499" s="295"/>
      <c r="S499" s="295"/>
      <c r="T499" s="295"/>
      <c r="U499" s="295"/>
      <c r="V499" s="295"/>
      <c r="W499" s="295"/>
      <c r="X499" s="295"/>
      <c r="Y499" s="426"/>
      <c r="Z499" s="410"/>
      <c r="AA499" s="410">
        <v>1</v>
      </c>
      <c r="AB499" s="410"/>
      <c r="AC499" s="410"/>
      <c r="AD499" s="410"/>
      <c r="AE499" s="410"/>
      <c r="AF499" s="415"/>
      <c r="AG499" s="415"/>
      <c r="AH499" s="415"/>
      <c r="AI499" s="415"/>
      <c r="AJ499" s="415"/>
      <c r="AK499" s="415"/>
      <c r="AL499" s="415"/>
      <c r="AM499" s="296">
        <f>SUM(Y499:AL499)</f>
        <v>1</v>
      </c>
      <c r="AO499" s="759"/>
    </row>
    <row r="500" spans="1:41"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 t="shared" ref="Y500:AL500" si="144">Y499</f>
        <v>0</v>
      </c>
      <c r="Z500" s="411">
        <f t="shared" si="144"/>
        <v>0</v>
      </c>
      <c r="AA500" s="411">
        <f t="shared" si="144"/>
        <v>1</v>
      </c>
      <c r="AB500" s="411">
        <f t="shared" si="144"/>
        <v>0</v>
      </c>
      <c r="AC500" s="411">
        <f t="shared" si="144"/>
        <v>0</v>
      </c>
      <c r="AD500" s="411">
        <f t="shared" si="144"/>
        <v>0</v>
      </c>
      <c r="AE500" s="411">
        <f t="shared" si="144"/>
        <v>0</v>
      </c>
      <c r="AF500" s="411">
        <f t="shared" si="144"/>
        <v>0</v>
      </c>
      <c r="AG500" s="411">
        <f t="shared" si="144"/>
        <v>0</v>
      </c>
      <c r="AH500" s="411">
        <f t="shared" si="144"/>
        <v>0</v>
      </c>
      <c r="AI500" s="411">
        <f t="shared" si="144"/>
        <v>0</v>
      </c>
      <c r="AJ500" s="411">
        <f t="shared" si="144"/>
        <v>0</v>
      </c>
      <c r="AK500" s="411">
        <f t="shared" si="144"/>
        <v>0</v>
      </c>
      <c r="AL500" s="411">
        <f t="shared" si="144"/>
        <v>0</v>
      </c>
      <c r="AM500" s="306"/>
    </row>
    <row r="501" spans="1:41"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41" ht="30" hidden="1"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41" hidden="1"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 t="shared" ref="Y503:AL503" si="145">Y502</f>
        <v>0</v>
      </c>
      <c r="Z503" s="411">
        <f t="shared" si="145"/>
        <v>0</v>
      </c>
      <c r="AA503" s="411">
        <f t="shared" si="145"/>
        <v>0</v>
      </c>
      <c r="AB503" s="411">
        <f t="shared" si="145"/>
        <v>0</v>
      </c>
      <c r="AC503" s="411">
        <f t="shared" si="145"/>
        <v>0</v>
      </c>
      <c r="AD503" s="411">
        <f t="shared" si="145"/>
        <v>0</v>
      </c>
      <c r="AE503" s="411">
        <f t="shared" si="145"/>
        <v>0</v>
      </c>
      <c r="AF503" s="411">
        <f t="shared" si="145"/>
        <v>0</v>
      </c>
      <c r="AG503" s="411">
        <f t="shared" si="145"/>
        <v>0</v>
      </c>
      <c r="AH503" s="411">
        <f t="shared" si="145"/>
        <v>0</v>
      </c>
      <c r="AI503" s="411">
        <f t="shared" si="145"/>
        <v>0</v>
      </c>
      <c r="AJ503" s="411">
        <f t="shared" si="145"/>
        <v>0</v>
      </c>
      <c r="AK503" s="411">
        <f t="shared" si="145"/>
        <v>0</v>
      </c>
      <c r="AL503" s="411">
        <f t="shared" si="145"/>
        <v>0</v>
      </c>
      <c r="AM503" s="306"/>
    </row>
    <row r="504" spans="1:41" hidden="1"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41" ht="30" hidden="1"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41" hidden="1"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 t="shared" ref="Y506:AL506" si="146">Y505</f>
        <v>0</v>
      </c>
      <c r="Z506" s="411">
        <f t="shared" si="146"/>
        <v>0</v>
      </c>
      <c r="AA506" s="411">
        <f t="shared" si="146"/>
        <v>0</v>
      </c>
      <c r="AB506" s="411">
        <f t="shared" si="146"/>
        <v>0</v>
      </c>
      <c r="AC506" s="411">
        <f t="shared" si="146"/>
        <v>0</v>
      </c>
      <c r="AD506" s="411">
        <f t="shared" si="146"/>
        <v>0</v>
      </c>
      <c r="AE506" s="411">
        <f t="shared" si="146"/>
        <v>0</v>
      </c>
      <c r="AF506" s="411">
        <f t="shared" si="146"/>
        <v>0</v>
      </c>
      <c r="AG506" s="411">
        <f t="shared" si="146"/>
        <v>0</v>
      </c>
      <c r="AH506" s="411">
        <f t="shared" si="146"/>
        <v>0</v>
      </c>
      <c r="AI506" s="411">
        <f t="shared" si="146"/>
        <v>0</v>
      </c>
      <c r="AJ506" s="411">
        <f t="shared" si="146"/>
        <v>0</v>
      </c>
      <c r="AK506" s="411">
        <f t="shared" si="146"/>
        <v>0</v>
      </c>
      <c r="AL506" s="411">
        <f t="shared" si="146"/>
        <v>0</v>
      </c>
      <c r="AM506" s="306"/>
    </row>
    <row r="507" spans="1:41"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41" ht="15.75" hidden="1"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41" hidden="1"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41" hidden="1"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 t="shared" ref="Y510:AL510" si="147">Y509</f>
        <v>0</v>
      </c>
      <c r="Z510" s="411">
        <f t="shared" si="147"/>
        <v>0</v>
      </c>
      <c r="AA510" s="411">
        <f t="shared" si="147"/>
        <v>0</v>
      </c>
      <c r="AB510" s="411">
        <f t="shared" si="147"/>
        <v>0</v>
      </c>
      <c r="AC510" s="411">
        <f t="shared" si="147"/>
        <v>0</v>
      </c>
      <c r="AD510" s="411">
        <f t="shared" si="147"/>
        <v>0</v>
      </c>
      <c r="AE510" s="411">
        <f t="shared" si="147"/>
        <v>0</v>
      </c>
      <c r="AF510" s="411">
        <f t="shared" si="147"/>
        <v>0</v>
      </c>
      <c r="AG510" s="411">
        <f t="shared" si="147"/>
        <v>0</v>
      </c>
      <c r="AH510" s="411">
        <f t="shared" si="147"/>
        <v>0</v>
      </c>
      <c r="AI510" s="411">
        <f t="shared" si="147"/>
        <v>0</v>
      </c>
      <c r="AJ510" s="411">
        <f t="shared" si="147"/>
        <v>0</v>
      </c>
      <c r="AK510" s="411">
        <f t="shared" si="147"/>
        <v>0</v>
      </c>
      <c r="AL510" s="411">
        <f t="shared" si="147"/>
        <v>0</v>
      </c>
      <c r="AM510" s="306"/>
    </row>
    <row r="511" spans="1:41" hidden="1"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41" hidden="1"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idden="1"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 t="shared" ref="Y513:AL513" si="148">Y512</f>
        <v>0</v>
      </c>
      <c r="Z513" s="411">
        <f t="shared" si="148"/>
        <v>0</v>
      </c>
      <c r="AA513" s="411">
        <f t="shared" si="148"/>
        <v>0</v>
      </c>
      <c r="AB513" s="411">
        <f t="shared" si="148"/>
        <v>0</v>
      </c>
      <c r="AC513" s="411">
        <f t="shared" si="148"/>
        <v>0</v>
      </c>
      <c r="AD513" s="411">
        <f t="shared" si="148"/>
        <v>0</v>
      </c>
      <c r="AE513" s="411">
        <f t="shared" si="148"/>
        <v>0</v>
      </c>
      <c r="AF513" s="411">
        <f t="shared" si="148"/>
        <v>0</v>
      </c>
      <c r="AG513" s="411">
        <f t="shared" si="148"/>
        <v>0</v>
      </c>
      <c r="AH513" s="411">
        <f t="shared" si="148"/>
        <v>0</v>
      </c>
      <c r="AI513" s="411">
        <f t="shared" si="148"/>
        <v>0</v>
      </c>
      <c r="AJ513" s="411">
        <f t="shared" si="148"/>
        <v>0</v>
      </c>
      <c r="AK513" s="411">
        <f t="shared" si="148"/>
        <v>0</v>
      </c>
      <c r="AL513" s="411">
        <f t="shared" si="148"/>
        <v>0</v>
      </c>
      <c r="AM513" s="306"/>
    </row>
    <row r="514" spans="1:39" hidden="1"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idden="1"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idden="1"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 t="shared" ref="Y516:AL516" si="149">Y515</f>
        <v>0</v>
      </c>
      <c r="Z516" s="411">
        <f t="shared" si="149"/>
        <v>0</v>
      </c>
      <c r="AA516" s="411">
        <f t="shared" si="149"/>
        <v>0</v>
      </c>
      <c r="AB516" s="411">
        <f t="shared" si="149"/>
        <v>0</v>
      </c>
      <c r="AC516" s="411">
        <f t="shared" si="149"/>
        <v>0</v>
      </c>
      <c r="AD516" s="411">
        <f t="shared" si="149"/>
        <v>0</v>
      </c>
      <c r="AE516" s="411">
        <f t="shared" si="149"/>
        <v>0</v>
      </c>
      <c r="AF516" s="411">
        <f t="shared" si="149"/>
        <v>0</v>
      </c>
      <c r="AG516" s="411">
        <f t="shared" si="149"/>
        <v>0</v>
      </c>
      <c r="AH516" s="411">
        <f t="shared" si="149"/>
        <v>0</v>
      </c>
      <c r="AI516" s="411">
        <f t="shared" si="149"/>
        <v>0</v>
      </c>
      <c r="AJ516" s="411">
        <f t="shared" si="149"/>
        <v>0</v>
      </c>
      <c r="AK516" s="411">
        <f t="shared" si="149"/>
        <v>0</v>
      </c>
      <c r="AL516" s="411">
        <f t="shared" si="149"/>
        <v>0</v>
      </c>
      <c r="AM516" s="306"/>
    </row>
    <row r="517" spans="1:39" hidden="1"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hidden="1"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hidden="1"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hidden="1"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 t="shared" ref="Y520:AL520" si="150">Y519</f>
        <v>0</v>
      </c>
      <c r="Z520" s="411">
        <f t="shared" si="150"/>
        <v>0</v>
      </c>
      <c r="AA520" s="411">
        <f t="shared" si="150"/>
        <v>0</v>
      </c>
      <c r="AB520" s="411">
        <f t="shared" si="150"/>
        <v>0</v>
      </c>
      <c r="AC520" s="411">
        <f t="shared" si="150"/>
        <v>0</v>
      </c>
      <c r="AD520" s="411">
        <f t="shared" si="150"/>
        <v>0</v>
      </c>
      <c r="AE520" s="411">
        <f t="shared" si="150"/>
        <v>0</v>
      </c>
      <c r="AF520" s="411">
        <f t="shared" si="150"/>
        <v>0</v>
      </c>
      <c r="AG520" s="411">
        <f t="shared" si="150"/>
        <v>0</v>
      </c>
      <c r="AH520" s="411">
        <f t="shared" si="150"/>
        <v>0</v>
      </c>
      <c r="AI520" s="411">
        <f t="shared" si="150"/>
        <v>0</v>
      </c>
      <c r="AJ520" s="411">
        <f t="shared" si="150"/>
        <v>0</v>
      </c>
      <c r="AK520" s="411">
        <f t="shared" si="150"/>
        <v>0</v>
      </c>
      <c r="AL520" s="411">
        <f t="shared" si="150"/>
        <v>0</v>
      </c>
      <c r="AM520" s="306"/>
    </row>
    <row r="521" spans="1:39" hidden="1"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hidden="1"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idden="1"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 t="shared" ref="Y523:AL523" si="151">Y522</f>
        <v>0</v>
      </c>
      <c r="Z523" s="411">
        <f t="shared" si="151"/>
        <v>0</v>
      </c>
      <c r="AA523" s="411">
        <f t="shared" si="151"/>
        <v>0</v>
      </c>
      <c r="AB523" s="411">
        <f t="shared" si="151"/>
        <v>0</v>
      </c>
      <c r="AC523" s="411">
        <f t="shared" si="151"/>
        <v>0</v>
      </c>
      <c r="AD523" s="411">
        <f t="shared" si="151"/>
        <v>0</v>
      </c>
      <c r="AE523" s="411">
        <f t="shared" si="151"/>
        <v>0</v>
      </c>
      <c r="AF523" s="411">
        <f t="shared" si="151"/>
        <v>0</v>
      </c>
      <c r="AG523" s="411">
        <f t="shared" si="151"/>
        <v>0</v>
      </c>
      <c r="AH523" s="411">
        <f t="shared" si="151"/>
        <v>0</v>
      </c>
      <c r="AI523" s="411">
        <f t="shared" si="151"/>
        <v>0</v>
      </c>
      <c r="AJ523" s="411">
        <f t="shared" si="151"/>
        <v>0</v>
      </c>
      <c r="AK523" s="411">
        <f t="shared" si="151"/>
        <v>0</v>
      </c>
      <c r="AL523" s="411">
        <f t="shared" si="151"/>
        <v>0</v>
      </c>
      <c r="AM523" s="306"/>
    </row>
    <row r="524" spans="1:39" hidden="1"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idden="1"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idden="1"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 t="shared" ref="Y526:AL526" si="152">Y525</f>
        <v>0</v>
      </c>
      <c r="Z526" s="411">
        <f t="shared" si="152"/>
        <v>0</v>
      </c>
      <c r="AA526" s="411">
        <f t="shared" si="152"/>
        <v>0</v>
      </c>
      <c r="AB526" s="411">
        <f t="shared" si="152"/>
        <v>0</v>
      </c>
      <c r="AC526" s="411">
        <f t="shared" si="152"/>
        <v>0</v>
      </c>
      <c r="AD526" s="411">
        <f t="shared" si="152"/>
        <v>0</v>
      </c>
      <c r="AE526" s="411">
        <f t="shared" si="152"/>
        <v>0</v>
      </c>
      <c r="AF526" s="411">
        <f t="shared" si="152"/>
        <v>0</v>
      </c>
      <c r="AG526" s="411">
        <f t="shared" si="152"/>
        <v>0</v>
      </c>
      <c r="AH526" s="411">
        <f t="shared" si="152"/>
        <v>0</v>
      </c>
      <c r="AI526" s="411">
        <f t="shared" si="152"/>
        <v>0</v>
      </c>
      <c r="AJ526" s="411">
        <f t="shared" si="152"/>
        <v>0</v>
      </c>
      <c r="AK526" s="411">
        <f t="shared" si="152"/>
        <v>0</v>
      </c>
      <c r="AL526" s="411">
        <f t="shared" si="152"/>
        <v>0</v>
      </c>
      <c r="AM526" s="306"/>
    </row>
    <row r="527" spans="1:39" hidden="1"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hidden="1"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idden="1"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 t="shared" ref="Y529:AL529" si="153">Y528</f>
        <v>0</v>
      </c>
      <c r="Z529" s="411">
        <f t="shared" si="153"/>
        <v>0</v>
      </c>
      <c r="AA529" s="411">
        <f t="shared" si="153"/>
        <v>0</v>
      </c>
      <c r="AB529" s="411">
        <f t="shared" si="153"/>
        <v>0</v>
      </c>
      <c r="AC529" s="411">
        <f t="shared" si="153"/>
        <v>0</v>
      </c>
      <c r="AD529" s="411">
        <f t="shared" si="153"/>
        <v>0</v>
      </c>
      <c r="AE529" s="411">
        <f t="shared" si="153"/>
        <v>0</v>
      </c>
      <c r="AF529" s="411">
        <f t="shared" si="153"/>
        <v>0</v>
      </c>
      <c r="AG529" s="411">
        <f t="shared" si="153"/>
        <v>0</v>
      </c>
      <c r="AH529" s="411">
        <f t="shared" si="153"/>
        <v>0</v>
      </c>
      <c r="AI529" s="411">
        <f t="shared" si="153"/>
        <v>0</v>
      </c>
      <c r="AJ529" s="411">
        <f t="shared" si="153"/>
        <v>0</v>
      </c>
      <c r="AK529" s="411">
        <f t="shared" si="153"/>
        <v>0</v>
      </c>
      <c r="AL529" s="411">
        <f t="shared" si="153"/>
        <v>0</v>
      </c>
      <c r="AM529" s="306"/>
    </row>
    <row r="530" spans="1:39" hidden="1"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hidden="1"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idden="1"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 t="shared" ref="Y532:AL532" si="154">Y531</f>
        <v>0</v>
      </c>
      <c r="Z532" s="411">
        <f t="shared" si="154"/>
        <v>0</v>
      </c>
      <c r="AA532" s="411">
        <f t="shared" si="154"/>
        <v>0</v>
      </c>
      <c r="AB532" s="411">
        <f t="shared" si="154"/>
        <v>0</v>
      </c>
      <c r="AC532" s="411">
        <f t="shared" si="154"/>
        <v>0</v>
      </c>
      <c r="AD532" s="411">
        <f t="shared" si="154"/>
        <v>0</v>
      </c>
      <c r="AE532" s="411">
        <f t="shared" si="154"/>
        <v>0</v>
      </c>
      <c r="AF532" s="411">
        <f t="shared" si="154"/>
        <v>0</v>
      </c>
      <c r="AG532" s="411">
        <f t="shared" si="154"/>
        <v>0</v>
      </c>
      <c r="AH532" s="411">
        <f t="shared" si="154"/>
        <v>0</v>
      </c>
      <c r="AI532" s="411">
        <f t="shared" si="154"/>
        <v>0</v>
      </c>
      <c r="AJ532" s="411">
        <f t="shared" si="154"/>
        <v>0</v>
      </c>
      <c r="AK532" s="411">
        <f t="shared" si="154"/>
        <v>0</v>
      </c>
      <c r="AL532" s="411">
        <f t="shared" si="154"/>
        <v>0</v>
      </c>
      <c r="AM532" s="306"/>
    </row>
    <row r="533" spans="1:39" hidden="1"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hidden="1"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idden="1"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 t="shared" ref="Y535:AL535" si="155">Y534</f>
        <v>0</v>
      </c>
      <c r="Z535" s="411">
        <f t="shared" si="155"/>
        <v>0</v>
      </c>
      <c r="AA535" s="411">
        <f t="shared" si="155"/>
        <v>0</v>
      </c>
      <c r="AB535" s="411">
        <f t="shared" si="155"/>
        <v>0</v>
      </c>
      <c r="AC535" s="411">
        <f t="shared" si="155"/>
        <v>0</v>
      </c>
      <c r="AD535" s="411">
        <f t="shared" si="155"/>
        <v>0</v>
      </c>
      <c r="AE535" s="411">
        <f t="shared" si="155"/>
        <v>0</v>
      </c>
      <c r="AF535" s="411">
        <f t="shared" si="155"/>
        <v>0</v>
      </c>
      <c r="AG535" s="411">
        <f t="shared" si="155"/>
        <v>0</v>
      </c>
      <c r="AH535" s="411">
        <f t="shared" si="155"/>
        <v>0</v>
      </c>
      <c r="AI535" s="411">
        <f t="shared" si="155"/>
        <v>0</v>
      </c>
      <c r="AJ535" s="411">
        <f t="shared" si="155"/>
        <v>0</v>
      </c>
      <c r="AK535" s="411">
        <f t="shared" si="155"/>
        <v>0</v>
      </c>
      <c r="AL535" s="411">
        <f t="shared" si="155"/>
        <v>0</v>
      </c>
      <c r="AM535" s="306"/>
    </row>
    <row r="536" spans="1:39" hidden="1"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hidden="1"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idden="1"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 t="shared" ref="Y538:AL538" si="156">Y537</f>
        <v>0</v>
      </c>
      <c r="Z538" s="411">
        <f t="shared" si="156"/>
        <v>0</v>
      </c>
      <c r="AA538" s="411">
        <f t="shared" si="156"/>
        <v>0</v>
      </c>
      <c r="AB538" s="411">
        <f t="shared" si="156"/>
        <v>0</v>
      </c>
      <c r="AC538" s="411">
        <f t="shared" si="156"/>
        <v>0</v>
      </c>
      <c r="AD538" s="411">
        <f t="shared" si="156"/>
        <v>0</v>
      </c>
      <c r="AE538" s="411">
        <f t="shared" si="156"/>
        <v>0</v>
      </c>
      <c r="AF538" s="411">
        <f t="shared" si="156"/>
        <v>0</v>
      </c>
      <c r="AG538" s="411">
        <f t="shared" si="156"/>
        <v>0</v>
      </c>
      <c r="AH538" s="411">
        <f t="shared" si="156"/>
        <v>0</v>
      </c>
      <c r="AI538" s="411">
        <f t="shared" si="156"/>
        <v>0</v>
      </c>
      <c r="AJ538" s="411">
        <f t="shared" si="156"/>
        <v>0</v>
      </c>
      <c r="AK538" s="411">
        <f t="shared" si="156"/>
        <v>0</v>
      </c>
      <c r="AL538" s="411">
        <f t="shared" si="156"/>
        <v>0</v>
      </c>
      <c r="AM538" s="306"/>
    </row>
    <row r="539" spans="1:39" hidden="1"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hidden="1"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idden="1"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 t="shared" ref="Y541:AL541" si="157">Y540</f>
        <v>0</v>
      </c>
      <c r="Z541" s="411">
        <f t="shared" si="157"/>
        <v>0</v>
      </c>
      <c r="AA541" s="411">
        <f t="shared" si="157"/>
        <v>0</v>
      </c>
      <c r="AB541" s="411">
        <f t="shared" si="157"/>
        <v>0</v>
      </c>
      <c r="AC541" s="411">
        <f t="shared" si="157"/>
        <v>0</v>
      </c>
      <c r="AD541" s="411">
        <f t="shared" si="157"/>
        <v>0</v>
      </c>
      <c r="AE541" s="411">
        <f t="shared" si="157"/>
        <v>0</v>
      </c>
      <c r="AF541" s="411">
        <f t="shared" si="157"/>
        <v>0</v>
      </c>
      <c r="AG541" s="411">
        <f t="shared" si="157"/>
        <v>0</v>
      </c>
      <c r="AH541" s="411">
        <f t="shared" si="157"/>
        <v>0</v>
      </c>
      <c r="AI541" s="411">
        <f t="shared" si="157"/>
        <v>0</v>
      </c>
      <c r="AJ541" s="411">
        <f t="shared" si="157"/>
        <v>0</v>
      </c>
      <c r="AK541" s="411">
        <f t="shared" si="157"/>
        <v>0</v>
      </c>
      <c r="AL541" s="411">
        <f t="shared" si="157"/>
        <v>0</v>
      </c>
      <c r="AM541" s="306"/>
    </row>
    <row r="542" spans="1:39" hidden="1"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hidden="1"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idden="1"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 t="shared" ref="Y544:AL544" si="158">Y543</f>
        <v>0</v>
      </c>
      <c r="Z544" s="411">
        <f t="shared" si="158"/>
        <v>0</v>
      </c>
      <c r="AA544" s="411">
        <f t="shared" si="158"/>
        <v>0</v>
      </c>
      <c r="AB544" s="411">
        <f t="shared" si="158"/>
        <v>0</v>
      </c>
      <c r="AC544" s="411">
        <f t="shared" si="158"/>
        <v>0</v>
      </c>
      <c r="AD544" s="411">
        <f t="shared" si="158"/>
        <v>0</v>
      </c>
      <c r="AE544" s="411">
        <f t="shared" si="158"/>
        <v>0</v>
      </c>
      <c r="AF544" s="411">
        <f t="shared" si="158"/>
        <v>0</v>
      </c>
      <c r="AG544" s="411">
        <f t="shared" si="158"/>
        <v>0</v>
      </c>
      <c r="AH544" s="411">
        <f t="shared" si="158"/>
        <v>0</v>
      </c>
      <c r="AI544" s="411">
        <f t="shared" si="158"/>
        <v>0</v>
      </c>
      <c r="AJ544" s="411">
        <f t="shared" si="158"/>
        <v>0</v>
      </c>
      <c r="AK544" s="411">
        <f t="shared" si="158"/>
        <v>0</v>
      </c>
      <c r="AL544" s="411">
        <f t="shared" si="158"/>
        <v>0</v>
      </c>
      <c r="AM544" s="306"/>
    </row>
    <row r="545" spans="1:39" hidden="1"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hidden="1"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idden="1"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 t="shared" ref="Y547:AL547" si="159">Y546</f>
        <v>0</v>
      </c>
      <c r="Z547" s="411">
        <f t="shared" si="159"/>
        <v>0</v>
      </c>
      <c r="AA547" s="411">
        <f t="shared" si="159"/>
        <v>0</v>
      </c>
      <c r="AB547" s="411">
        <f t="shared" si="159"/>
        <v>0</v>
      </c>
      <c r="AC547" s="411">
        <f t="shared" si="159"/>
        <v>0</v>
      </c>
      <c r="AD547" s="411">
        <f t="shared" si="159"/>
        <v>0</v>
      </c>
      <c r="AE547" s="411">
        <f t="shared" si="159"/>
        <v>0</v>
      </c>
      <c r="AF547" s="411">
        <f t="shared" si="159"/>
        <v>0</v>
      </c>
      <c r="AG547" s="411">
        <f t="shared" si="159"/>
        <v>0</v>
      </c>
      <c r="AH547" s="411">
        <f t="shared" si="159"/>
        <v>0</v>
      </c>
      <c r="AI547" s="411">
        <f t="shared" si="159"/>
        <v>0</v>
      </c>
      <c r="AJ547" s="411">
        <f t="shared" si="159"/>
        <v>0</v>
      </c>
      <c r="AK547" s="411">
        <f t="shared" si="159"/>
        <v>0</v>
      </c>
      <c r="AL547" s="411">
        <f t="shared" si="159"/>
        <v>0</v>
      </c>
      <c r="AM547" s="306"/>
    </row>
    <row r="548" spans="1:39" hidden="1"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hidden="1"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idden="1"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 t="shared" ref="Y550:AL550" si="160">Y549</f>
        <v>0</v>
      </c>
      <c r="Z550" s="411">
        <f t="shared" si="160"/>
        <v>0</v>
      </c>
      <c r="AA550" s="411">
        <f t="shared" si="160"/>
        <v>0</v>
      </c>
      <c r="AB550" s="411">
        <f t="shared" si="160"/>
        <v>0</v>
      </c>
      <c r="AC550" s="411">
        <f t="shared" si="160"/>
        <v>0</v>
      </c>
      <c r="AD550" s="411">
        <f t="shared" si="160"/>
        <v>0</v>
      </c>
      <c r="AE550" s="411">
        <f t="shared" si="160"/>
        <v>0</v>
      </c>
      <c r="AF550" s="411">
        <f t="shared" si="160"/>
        <v>0</v>
      </c>
      <c r="AG550" s="411">
        <f t="shared" si="160"/>
        <v>0</v>
      </c>
      <c r="AH550" s="411">
        <f t="shared" si="160"/>
        <v>0</v>
      </c>
      <c r="AI550" s="411">
        <f t="shared" si="160"/>
        <v>0</v>
      </c>
      <c r="AJ550" s="411">
        <f t="shared" si="160"/>
        <v>0</v>
      </c>
      <c r="AK550" s="411">
        <f t="shared" si="160"/>
        <v>0</v>
      </c>
      <c r="AL550" s="411">
        <f t="shared" si="160"/>
        <v>0</v>
      </c>
      <c r="AM550" s="306"/>
    </row>
    <row r="551" spans="1:39" hidden="1"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hidden="1"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idden="1"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 t="shared" ref="Y553:AL553" si="161">Y552</f>
        <v>0</v>
      </c>
      <c r="Z553" s="411">
        <f t="shared" si="161"/>
        <v>0</v>
      </c>
      <c r="AA553" s="411">
        <f t="shared" si="161"/>
        <v>0</v>
      </c>
      <c r="AB553" s="411">
        <f t="shared" si="161"/>
        <v>0</v>
      </c>
      <c r="AC553" s="411">
        <f t="shared" si="161"/>
        <v>0</v>
      </c>
      <c r="AD553" s="411">
        <f t="shared" si="161"/>
        <v>0</v>
      </c>
      <c r="AE553" s="411">
        <f t="shared" si="161"/>
        <v>0</v>
      </c>
      <c r="AF553" s="411">
        <f t="shared" si="161"/>
        <v>0</v>
      </c>
      <c r="AG553" s="411">
        <f t="shared" si="161"/>
        <v>0</v>
      </c>
      <c r="AH553" s="411">
        <f t="shared" si="161"/>
        <v>0</v>
      </c>
      <c r="AI553" s="411">
        <f t="shared" si="161"/>
        <v>0</v>
      </c>
      <c r="AJ553" s="411">
        <f t="shared" si="161"/>
        <v>0</v>
      </c>
      <c r="AK553" s="411">
        <f t="shared" si="161"/>
        <v>0</v>
      </c>
      <c r="AL553" s="411">
        <f t="shared" si="161"/>
        <v>0</v>
      </c>
      <c r="AM553" s="306"/>
    </row>
    <row r="554" spans="1:39" hidden="1"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hidden="1"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idden="1"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 t="shared" ref="Y556:AL556" si="162">Y555</f>
        <v>0</v>
      </c>
      <c r="Z556" s="411">
        <f t="shared" si="162"/>
        <v>0</v>
      </c>
      <c r="AA556" s="411">
        <f t="shared" si="162"/>
        <v>0</v>
      </c>
      <c r="AB556" s="411">
        <f t="shared" si="162"/>
        <v>0</v>
      </c>
      <c r="AC556" s="411">
        <f t="shared" si="162"/>
        <v>0</v>
      </c>
      <c r="AD556" s="411">
        <f t="shared" si="162"/>
        <v>0</v>
      </c>
      <c r="AE556" s="411">
        <f t="shared" si="162"/>
        <v>0</v>
      </c>
      <c r="AF556" s="411">
        <f t="shared" si="162"/>
        <v>0</v>
      </c>
      <c r="AG556" s="411">
        <f t="shared" si="162"/>
        <v>0</v>
      </c>
      <c r="AH556" s="411">
        <f t="shared" si="162"/>
        <v>0</v>
      </c>
      <c r="AI556" s="411">
        <f t="shared" si="162"/>
        <v>0</v>
      </c>
      <c r="AJ556" s="411">
        <f t="shared" si="162"/>
        <v>0</v>
      </c>
      <c r="AK556" s="411">
        <f t="shared" si="162"/>
        <v>0</v>
      </c>
      <c r="AL556" s="411">
        <f t="shared" si="162"/>
        <v>0</v>
      </c>
      <c r="AM556" s="306"/>
    </row>
    <row r="557" spans="1:39" hidden="1"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hidden="1"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idden="1"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 t="shared" ref="Y559:AL559" si="163">Y558</f>
        <v>0</v>
      </c>
      <c r="Z559" s="411">
        <f t="shared" si="163"/>
        <v>0</v>
      </c>
      <c r="AA559" s="411">
        <f t="shared" si="163"/>
        <v>0</v>
      </c>
      <c r="AB559" s="411">
        <f t="shared" si="163"/>
        <v>0</v>
      </c>
      <c r="AC559" s="411">
        <f t="shared" si="163"/>
        <v>0</v>
      </c>
      <c r="AD559" s="411">
        <f t="shared" si="163"/>
        <v>0</v>
      </c>
      <c r="AE559" s="411">
        <f t="shared" si="163"/>
        <v>0</v>
      </c>
      <c r="AF559" s="411">
        <f t="shared" si="163"/>
        <v>0</v>
      </c>
      <c r="AG559" s="411">
        <f t="shared" si="163"/>
        <v>0</v>
      </c>
      <c r="AH559" s="411">
        <f t="shared" si="163"/>
        <v>0</v>
      </c>
      <c r="AI559" s="411">
        <f t="shared" si="163"/>
        <v>0</v>
      </c>
      <c r="AJ559" s="411">
        <f t="shared" si="163"/>
        <v>0</v>
      </c>
      <c r="AK559" s="411">
        <f t="shared" si="163"/>
        <v>0</v>
      </c>
      <c r="AL559" s="411">
        <f t="shared" si="163"/>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4596171</v>
      </c>
      <c r="E561" s="329">
        <f>SUM(E404:E559)</f>
        <v>4009951</v>
      </c>
      <c r="F561" s="329"/>
      <c r="G561" s="329"/>
      <c r="H561" s="329"/>
      <c r="I561" s="329"/>
      <c r="J561" s="329"/>
      <c r="K561" s="329"/>
      <c r="L561" s="329"/>
      <c r="M561" s="329"/>
      <c r="N561" s="329"/>
      <c r="O561" s="329">
        <f>SUM(O404:O559)</f>
        <v>505</v>
      </c>
      <c r="P561" s="329">
        <f>SUM(P404:P559)</f>
        <v>489</v>
      </c>
      <c r="Q561" s="329"/>
      <c r="R561" s="329"/>
      <c r="S561" s="329"/>
      <c r="T561" s="329"/>
      <c r="U561" s="329"/>
      <c r="V561" s="329"/>
      <c r="W561" s="329"/>
      <c r="X561" s="329"/>
      <c r="Y561" s="758">
        <f>IF(Y402="kWh",SUMPRODUCT(D404:D559,Y404:Y559))</f>
        <v>3085089</v>
      </c>
      <c r="Z561" s="758">
        <f>IF(Z402="kWh",SUMPRODUCT(D404:D559,Z404:Z559))</f>
        <v>100187.90000000001</v>
      </c>
      <c r="AA561" s="758">
        <f>IF(AA402="kw",SUMPRODUCT(N404:N559,O404:O559,AA404:AA559),SUMPRODUCT(D404:D559,AA404:AA559))</f>
        <v>2648.4</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939481</v>
      </c>
      <c r="Z562" s="392">
        <f>HLOOKUP(Z218,'2. LRAMVA Threshold'!$B$42:$Q$53,9,FALSE)</f>
        <v>375793</v>
      </c>
      <c r="AA562" s="392">
        <f>HLOOKUP(AA218,'2. LRAMVA Threshold'!$B$42:$Q$53,9,FALSE)</f>
        <v>6881</v>
      </c>
      <c r="AB562" s="392">
        <f>HLOOKUP(AB218,'2. LRAMVA Threshold'!$B$42:$Q$53,9,FALSE)</f>
        <v>0</v>
      </c>
      <c r="AC562" s="392">
        <f>HLOOKUP(AC218,'2. LRAMVA Threshold'!$B$42:$Q$53,9,FALSE)</f>
        <v>0</v>
      </c>
      <c r="AD562" s="392">
        <f>HLOOKUP(AD218,'2. LRAMVA Threshold'!$B$42:$Q$53,9,FALSE)</f>
        <v>0</v>
      </c>
      <c r="AE562" s="392">
        <f>HLOOKUP(AE218,'2. LRAMVA Threshold'!$B$42:$Q$53,9,FALSE)</f>
        <v>1649</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8.3999999999999995E-3</v>
      </c>
      <c r="Z564" s="341">
        <f>HLOOKUP(Z$35,'3.  Distribution Rates'!$C$122:$P$133,9,FALSE)</f>
        <v>8.8999999999999999E-3</v>
      </c>
      <c r="AA564" s="341">
        <f>HLOOKUP(AA$35,'3.  Distribution Rates'!$C$122:$P$133,9,FALSE)</f>
        <v>2.4990999999999999</v>
      </c>
      <c r="AB564" s="341">
        <f>HLOOKUP(AB$35,'3.  Distribution Rates'!$C$122:$P$133,9,FALSE)</f>
        <v>4.4900000000000002E-2</v>
      </c>
      <c r="AC564" s="341">
        <f>HLOOKUP(AC$35,'3.  Distribution Rates'!$C$122:$P$133,9,FALSE)</f>
        <v>7.1999999999999998E-3</v>
      </c>
      <c r="AD564" s="341">
        <f>HLOOKUP(AD$35,'3.  Distribution Rates'!$C$122:$P$133,9,FALSE)</f>
        <v>7.6778000000000004</v>
      </c>
      <c r="AE564" s="341">
        <f>HLOOKUP(AE$35,'3.  Distribution Rates'!$C$122:$P$133,9,FALSE)</f>
        <v>4.4641000000000002</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4">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4"/>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4"/>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4"/>
        <v>0</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65">Y209*Y564</f>
        <v>0</v>
      </c>
      <c r="Z569" s="378">
        <f t="shared" si="165"/>
        <v>0</v>
      </c>
      <c r="AA569" s="378">
        <f t="shared" si="165"/>
        <v>0</v>
      </c>
      <c r="AB569" s="378">
        <f>AB209*AB564</f>
        <v>0</v>
      </c>
      <c r="AC569" s="378">
        <f t="shared" si="165"/>
        <v>0</v>
      </c>
      <c r="AD569" s="378">
        <f t="shared" si="165"/>
        <v>0</v>
      </c>
      <c r="AE569" s="378">
        <f t="shared" si="165"/>
        <v>0</v>
      </c>
      <c r="AF569" s="378">
        <f t="shared" si="165"/>
        <v>0</v>
      </c>
      <c r="AG569" s="378">
        <f t="shared" si="165"/>
        <v>0</v>
      </c>
      <c r="AH569" s="378">
        <f t="shared" si="165"/>
        <v>0</v>
      </c>
      <c r="AI569" s="378">
        <f t="shared" si="165"/>
        <v>0</v>
      </c>
      <c r="AJ569" s="378">
        <f t="shared" si="165"/>
        <v>0</v>
      </c>
      <c r="AK569" s="378">
        <f t="shared" si="165"/>
        <v>0</v>
      </c>
      <c r="AL569" s="378">
        <f t="shared" si="165"/>
        <v>0</v>
      </c>
      <c r="AM569" s="629">
        <f t="shared" si="164"/>
        <v>0</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66">AA392*AA564</f>
        <v>0</v>
      </c>
      <c r="AB570" s="378">
        <f>AB392*AB564</f>
        <v>0</v>
      </c>
      <c r="AC570" s="378">
        <f t="shared" si="166"/>
        <v>0</v>
      </c>
      <c r="AD570" s="378">
        <f t="shared" si="166"/>
        <v>0</v>
      </c>
      <c r="AE570" s="378">
        <f t="shared" si="166"/>
        <v>0</v>
      </c>
      <c r="AF570" s="378">
        <f t="shared" si="166"/>
        <v>0</v>
      </c>
      <c r="AG570" s="378">
        <f t="shared" si="166"/>
        <v>0</v>
      </c>
      <c r="AH570" s="378">
        <f t="shared" si="166"/>
        <v>0</v>
      </c>
      <c r="AI570" s="378">
        <f t="shared" si="166"/>
        <v>0</v>
      </c>
      <c r="AJ570" s="378">
        <f t="shared" si="166"/>
        <v>0</v>
      </c>
      <c r="AK570" s="378">
        <f t="shared" si="166"/>
        <v>0</v>
      </c>
      <c r="AL570" s="378">
        <f t="shared" si="166"/>
        <v>0</v>
      </c>
      <c r="AM570" s="629">
        <f t="shared" si="164"/>
        <v>0</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25914.747599999999</v>
      </c>
      <c r="Z571" s="378">
        <f t="shared" ref="Z571:AL571" si="167">Z561*Z564</f>
        <v>891.67231000000004</v>
      </c>
      <c r="AA571" s="378">
        <f t="shared" si="167"/>
        <v>6618.6164399999998</v>
      </c>
      <c r="AB571" s="378">
        <f t="shared" si="167"/>
        <v>0</v>
      </c>
      <c r="AC571" s="378">
        <f t="shared" si="167"/>
        <v>0</v>
      </c>
      <c r="AD571" s="378">
        <f t="shared" si="167"/>
        <v>0</v>
      </c>
      <c r="AE571" s="378">
        <f t="shared" si="167"/>
        <v>0</v>
      </c>
      <c r="AF571" s="378">
        <f t="shared" si="167"/>
        <v>0</v>
      </c>
      <c r="AG571" s="378">
        <f t="shared" si="167"/>
        <v>0</v>
      </c>
      <c r="AH571" s="378">
        <f t="shared" si="167"/>
        <v>0</v>
      </c>
      <c r="AI571" s="378">
        <f t="shared" si="167"/>
        <v>0</v>
      </c>
      <c r="AJ571" s="378">
        <f t="shared" si="167"/>
        <v>0</v>
      </c>
      <c r="AK571" s="378">
        <f t="shared" si="167"/>
        <v>0</v>
      </c>
      <c r="AL571" s="378">
        <f t="shared" si="167"/>
        <v>0</v>
      </c>
      <c r="AM571" s="629">
        <f t="shared" si="164"/>
        <v>33425.036350000002</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 t="shared" ref="Y572:AM572" si="168">SUM(Y565:Y571)</f>
        <v>25914.747599999999</v>
      </c>
      <c r="Z572" s="346">
        <f t="shared" si="168"/>
        <v>891.67231000000004</v>
      </c>
      <c r="AA572" s="346">
        <f t="shared" si="168"/>
        <v>6618.6164399999998</v>
      </c>
      <c r="AB572" s="346">
        <f t="shared" si="168"/>
        <v>0</v>
      </c>
      <c r="AC572" s="346">
        <f t="shared" si="168"/>
        <v>0</v>
      </c>
      <c r="AD572" s="346">
        <f t="shared" si="168"/>
        <v>0</v>
      </c>
      <c r="AE572" s="346">
        <f t="shared" si="168"/>
        <v>0</v>
      </c>
      <c r="AF572" s="346">
        <f t="shared" si="168"/>
        <v>0</v>
      </c>
      <c r="AG572" s="346">
        <f t="shared" si="168"/>
        <v>0</v>
      </c>
      <c r="AH572" s="346">
        <f t="shared" si="168"/>
        <v>0</v>
      </c>
      <c r="AI572" s="346">
        <f t="shared" si="168"/>
        <v>0</v>
      </c>
      <c r="AJ572" s="346">
        <f t="shared" si="168"/>
        <v>0</v>
      </c>
      <c r="AK572" s="346">
        <f t="shared" si="168"/>
        <v>0</v>
      </c>
      <c r="AL572" s="346">
        <f t="shared" si="168"/>
        <v>0</v>
      </c>
      <c r="AM572" s="407">
        <f t="shared" si="168"/>
        <v>33425.036350000002</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7891.6403999999993</v>
      </c>
      <c r="Z573" s="347">
        <f t="shared" ref="Z573:AE573" si="169">Z562*Z564</f>
        <v>3344.5576999999998</v>
      </c>
      <c r="AA573" s="347">
        <f t="shared" si="169"/>
        <v>17196.307099999998</v>
      </c>
      <c r="AB573" s="347">
        <f t="shared" si="169"/>
        <v>0</v>
      </c>
      <c r="AC573" s="347">
        <f t="shared" si="169"/>
        <v>0</v>
      </c>
      <c r="AD573" s="347">
        <f>AD562*AD564</f>
        <v>0</v>
      </c>
      <c r="AE573" s="347">
        <f t="shared" si="169"/>
        <v>7361.3009000000002</v>
      </c>
      <c r="AF573" s="347">
        <f>AF562*AF564</f>
        <v>0</v>
      </c>
      <c r="AG573" s="347">
        <f t="shared" ref="AG573:AL573" si="170">AG562*AG564</f>
        <v>0</v>
      </c>
      <c r="AH573" s="347">
        <f t="shared" si="170"/>
        <v>0</v>
      </c>
      <c r="AI573" s="347">
        <f t="shared" si="170"/>
        <v>0</v>
      </c>
      <c r="AJ573" s="347">
        <f>AJ562*AJ564</f>
        <v>0</v>
      </c>
      <c r="AK573" s="347">
        <f>AK562*AK564</f>
        <v>0</v>
      </c>
      <c r="AL573" s="347">
        <f t="shared" si="170"/>
        <v>0</v>
      </c>
      <c r="AM573" s="407">
        <f>SUM(Y573:AL573)</f>
        <v>35793.806100000002</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-2368.7697499999995</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2421610</v>
      </c>
      <c r="Z576" s="291">
        <f>SUMPRODUCT(E404:E559,Z404:Z559)</f>
        <v>107913.8</v>
      </c>
      <c r="AA576" s="291">
        <f>IF(AA402="kw",SUMPRODUCT($N$404:$N$559,$P$404:$P$559,AA404:AA559),SUMPRODUCT($E$404:$E$559,AA404:AA559))</f>
        <v>2950.8</v>
      </c>
      <c r="AB576" s="291">
        <f>IF(AB402="kw",SUMPRODUCT($N$404:$N$559,$P$404:$P$559,AB404:AB559),SUMPRODUCT($E$404:$E$559,AB404:AB559))</f>
        <v>0</v>
      </c>
      <c r="AC576" s="291">
        <f>IF(AC402="kw",SUMPRODUCT($N$404:$N$559,$P$404:$P$559,AC404:AC559),SUMPRODUCT($E$404:$E$559,AC404:AC559))</f>
        <v>0</v>
      </c>
      <c r="AD576" s="291">
        <f t="shared" ref="AD576:AL576" si="171">IF(AD402="kw",SUMPRODUCT($N$404:$N$559,$P$404:$P$559,AD404:AD559),SUMPRODUCT($E$404:$E$559,AD404:AD559))</f>
        <v>0</v>
      </c>
      <c r="AE576" s="291">
        <f t="shared" si="171"/>
        <v>0</v>
      </c>
      <c r="AF576" s="291">
        <f t="shared" si="171"/>
        <v>0</v>
      </c>
      <c r="AG576" s="291">
        <f t="shared" si="171"/>
        <v>0</v>
      </c>
      <c r="AH576" s="291">
        <f t="shared" si="171"/>
        <v>0</v>
      </c>
      <c r="AI576" s="291">
        <f t="shared" si="171"/>
        <v>0</v>
      </c>
      <c r="AJ576" s="291">
        <f t="shared" si="171"/>
        <v>0</v>
      </c>
      <c r="AK576" s="291">
        <f t="shared" si="171"/>
        <v>0</v>
      </c>
      <c r="AL576" s="291">
        <f t="shared" si="171"/>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0</v>
      </c>
      <c r="Z577" s="291">
        <f>SUMPRODUCT(F404:F559,Z404:Z559)</f>
        <v>0</v>
      </c>
      <c r="AA577" s="291">
        <f t="shared" ref="AA577:AL577" si="172">IF(AA402="kw",SUMPRODUCT($N$404:$N$559,$Q$404:$Q$559,AA404:AA559),SUMPRODUCT($F$404:$F$559,AA404:AA559))</f>
        <v>0</v>
      </c>
      <c r="AB577" s="291">
        <f t="shared" si="172"/>
        <v>0</v>
      </c>
      <c r="AC577" s="291">
        <f>IF(AC402="kw",SUMPRODUCT($N$404:$N$559,$Q$404:$Q$559,AC404:AC559),SUMPRODUCT($F$404:$F$559,AC404:AC559))</f>
        <v>0</v>
      </c>
      <c r="AD577" s="291">
        <f t="shared" si="172"/>
        <v>0</v>
      </c>
      <c r="AE577" s="291">
        <f t="shared" si="172"/>
        <v>0</v>
      </c>
      <c r="AF577" s="291">
        <f t="shared" si="172"/>
        <v>0</v>
      </c>
      <c r="AG577" s="291">
        <f t="shared" si="172"/>
        <v>0</v>
      </c>
      <c r="AH577" s="291">
        <f t="shared" si="172"/>
        <v>0</v>
      </c>
      <c r="AI577" s="291">
        <f t="shared" si="172"/>
        <v>0</v>
      </c>
      <c r="AJ577" s="291">
        <f t="shared" si="172"/>
        <v>0</v>
      </c>
      <c r="AK577" s="291">
        <f t="shared" si="172"/>
        <v>0</v>
      </c>
      <c r="AL577" s="291">
        <f t="shared" si="172"/>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0</v>
      </c>
      <c r="Z578" s="326">
        <f>SUMPRODUCT(G404:G559,Z404:Z559)</f>
        <v>0</v>
      </c>
      <c r="AA578" s="326">
        <f t="shared" ref="AA578:AL578" si="173">IF(AA402="kw",SUMPRODUCT($N$404:$N$559,$R$404:$R$559,AA404:AA559),SUMPRODUCT($G$404:$G$559,AA404:AA559))</f>
        <v>0</v>
      </c>
      <c r="AB578" s="326">
        <f t="shared" si="173"/>
        <v>0</v>
      </c>
      <c r="AC578" s="326">
        <f>IF(AC402="kw",SUMPRODUCT($N$404:$N$559,$R$404:$R$559,AC404:AC559),SUMPRODUCT($G$404:$G$559,AC404:AC559))</f>
        <v>0</v>
      </c>
      <c r="AD578" s="326">
        <f t="shared" si="173"/>
        <v>0</v>
      </c>
      <c r="AE578" s="326">
        <f t="shared" si="173"/>
        <v>0</v>
      </c>
      <c r="AF578" s="326">
        <f t="shared" si="173"/>
        <v>0</v>
      </c>
      <c r="AG578" s="326">
        <f t="shared" si="173"/>
        <v>0</v>
      </c>
      <c r="AH578" s="326">
        <f t="shared" si="173"/>
        <v>0</v>
      </c>
      <c r="AI578" s="326">
        <f t="shared" si="173"/>
        <v>0</v>
      </c>
      <c r="AJ578" s="326">
        <f t="shared" si="173"/>
        <v>0</v>
      </c>
      <c r="AK578" s="326">
        <f t="shared" si="173"/>
        <v>0</v>
      </c>
      <c r="AL578" s="326">
        <f t="shared" si="173"/>
        <v>0</v>
      </c>
      <c r="AM578" s="386"/>
    </row>
    <row r="579" spans="1:39" ht="22.5" customHeight="1">
      <c r="B579" s="368" t="s">
        <v>593</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526</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18" t="s">
        <v>211</v>
      </c>
      <c r="C583" s="820" t="s">
        <v>33</v>
      </c>
      <c r="D583" s="284" t="s">
        <v>422</v>
      </c>
      <c r="E583" s="822" t="s">
        <v>209</v>
      </c>
      <c r="F583" s="823"/>
      <c r="G583" s="823"/>
      <c r="H583" s="823"/>
      <c r="I583" s="823"/>
      <c r="J583" s="823"/>
      <c r="K583" s="823"/>
      <c r="L583" s="823"/>
      <c r="M583" s="824"/>
      <c r="N583" s="825" t="s">
        <v>213</v>
      </c>
      <c r="O583" s="284" t="s">
        <v>423</v>
      </c>
      <c r="P583" s="822" t="s">
        <v>212</v>
      </c>
      <c r="Q583" s="823"/>
      <c r="R583" s="823"/>
      <c r="S583" s="823"/>
      <c r="T583" s="823"/>
      <c r="U583" s="823"/>
      <c r="V583" s="823"/>
      <c r="W583" s="823"/>
      <c r="X583" s="824"/>
      <c r="Y583" s="815" t="s">
        <v>243</v>
      </c>
      <c r="Z583" s="816"/>
      <c r="AA583" s="816"/>
      <c r="AB583" s="816"/>
      <c r="AC583" s="816"/>
      <c r="AD583" s="816"/>
      <c r="AE583" s="816"/>
      <c r="AF583" s="816"/>
      <c r="AG583" s="816"/>
      <c r="AH583" s="816"/>
      <c r="AI583" s="816"/>
      <c r="AJ583" s="816"/>
      <c r="AK583" s="816"/>
      <c r="AL583" s="816"/>
      <c r="AM583" s="817"/>
    </row>
    <row r="584" spans="1:39" ht="68.25" customHeight="1">
      <c r="B584" s="819"/>
      <c r="C584" s="821"/>
      <c r="D584" s="285">
        <v>2018</v>
      </c>
      <c r="E584" s="285">
        <v>2019</v>
      </c>
      <c r="F584" s="285">
        <v>2020</v>
      </c>
      <c r="G584" s="285">
        <v>2021</v>
      </c>
      <c r="H584" s="285">
        <v>2022</v>
      </c>
      <c r="I584" s="285">
        <v>2023</v>
      </c>
      <c r="J584" s="285">
        <v>2024</v>
      </c>
      <c r="K584" s="285">
        <v>2025</v>
      </c>
      <c r="L584" s="285">
        <v>2026</v>
      </c>
      <c r="M584" s="285">
        <v>2027</v>
      </c>
      <c r="N584" s="826"/>
      <c r="O584" s="285">
        <v>2018</v>
      </c>
      <c r="P584" s="285">
        <v>2019</v>
      </c>
      <c r="Q584" s="285">
        <v>2020</v>
      </c>
      <c r="R584" s="285">
        <v>2021</v>
      </c>
      <c r="S584" s="285">
        <v>2022</v>
      </c>
      <c r="T584" s="285">
        <v>2023</v>
      </c>
      <c r="U584" s="285">
        <v>2024</v>
      </c>
      <c r="V584" s="285">
        <v>2025</v>
      </c>
      <c r="W584" s="285">
        <v>2026</v>
      </c>
      <c r="X584" s="285">
        <v>2027</v>
      </c>
      <c r="Y584" s="285" t="str">
        <f>'1.  LRAMVA Summary'!D52</f>
        <v xml:space="preserve">Residential </v>
      </c>
      <c r="Z584" s="285" t="str">
        <f>'1.  LRAMVA Summary'!E52</f>
        <v>General Service &lt; 50 kW</v>
      </c>
      <c r="AA584" s="285" t="str">
        <f>'1.  LRAMVA Summary'!F52</f>
        <v>General Service 50 to 4,999 kW</v>
      </c>
      <c r="AB584" s="285" t="str">
        <f>'1.  LRAMVA Summary'!G52</f>
        <v>Large Use</v>
      </c>
      <c r="AC584" s="285" t="str">
        <f>'1.  LRAMVA Summary'!H52</f>
        <v>Unmetered Scattered Load</v>
      </c>
      <c r="AD584" s="285" t="str">
        <f>'1.  LRAMVA Summary'!I52</f>
        <v>Sentinel Lighting</v>
      </c>
      <c r="AE584" s="285" t="str">
        <f>'1.  LRAMVA Summary'!J52</f>
        <v>Street Lighting</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hidden="1"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kWh</v>
      </c>
      <c r="AD585" s="291" t="str">
        <f>'1.  LRAMVA Summary'!I53</f>
        <v>kW</v>
      </c>
      <c r="AE585" s="291" t="str">
        <f>'1.  LRAMVA Summary'!J53</f>
        <v>kW</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hidden="1"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idden="1"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idden="1"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 t="shared" ref="Y588:AL588" si="174">Y587</f>
        <v>0</v>
      </c>
      <c r="Z588" s="411">
        <f t="shared" si="174"/>
        <v>0</v>
      </c>
      <c r="AA588" s="411">
        <f t="shared" si="174"/>
        <v>0</v>
      </c>
      <c r="AB588" s="411">
        <f t="shared" si="174"/>
        <v>0</v>
      </c>
      <c r="AC588" s="411">
        <f t="shared" si="174"/>
        <v>0</v>
      </c>
      <c r="AD588" s="411">
        <f t="shared" si="174"/>
        <v>0</v>
      </c>
      <c r="AE588" s="411">
        <f t="shared" si="174"/>
        <v>0</v>
      </c>
      <c r="AF588" s="411">
        <f t="shared" si="174"/>
        <v>0</v>
      </c>
      <c r="AG588" s="411">
        <f t="shared" si="174"/>
        <v>0</v>
      </c>
      <c r="AH588" s="411">
        <f t="shared" si="174"/>
        <v>0</v>
      </c>
      <c r="AI588" s="411">
        <f t="shared" si="174"/>
        <v>0</v>
      </c>
      <c r="AJ588" s="411">
        <f t="shared" si="174"/>
        <v>0</v>
      </c>
      <c r="AK588" s="411">
        <f t="shared" si="174"/>
        <v>0</v>
      </c>
      <c r="AL588" s="411">
        <f t="shared" si="174"/>
        <v>0</v>
      </c>
      <c r="AM588" s="297"/>
    </row>
    <row r="589" spans="1:39" ht="15.75"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idden="1"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 t="shared" ref="Y591:AL591" si="175">Y590</f>
        <v>0</v>
      </c>
      <c r="Z591" s="411">
        <f t="shared" si="175"/>
        <v>0</v>
      </c>
      <c r="AA591" s="411">
        <f t="shared" si="175"/>
        <v>0</v>
      </c>
      <c r="AB591" s="411">
        <f t="shared" si="175"/>
        <v>0</v>
      </c>
      <c r="AC591" s="411">
        <f t="shared" si="175"/>
        <v>0</v>
      </c>
      <c r="AD591" s="411">
        <f t="shared" si="175"/>
        <v>0</v>
      </c>
      <c r="AE591" s="411">
        <f t="shared" si="175"/>
        <v>0</v>
      </c>
      <c r="AF591" s="411">
        <f t="shared" si="175"/>
        <v>0</v>
      </c>
      <c r="AG591" s="411">
        <f t="shared" si="175"/>
        <v>0</v>
      </c>
      <c r="AH591" s="411">
        <f t="shared" si="175"/>
        <v>0</v>
      </c>
      <c r="AI591" s="411">
        <f t="shared" si="175"/>
        <v>0</v>
      </c>
      <c r="AJ591" s="411">
        <f t="shared" si="175"/>
        <v>0</v>
      </c>
      <c r="AK591" s="411">
        <f t="shared" si="175"/>
        <v>0</v>
      </c>
      <c r="AL591" s="411">
        <f t="shared" si="175"/>
        <v>0</v>
      </c>
      <c r="AM591" s="297"/>
    </row>
    <row r="592" spans="1:39" ht="15.75"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idden="1"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 t="shared" ref="Y594:AL594" si="176">Y593</f>
        <v>0</v>
      </c>
      <c r="Z594" s="411">
        <f t="shared" si="176"/>
        <v>0</v>
      </c>
      <c r="AA594" s="411">
        <f t="shared" si="176"/>
        <v>0</v>
      </c>
      <c r="AB594" s="411">
        <f t="shared" si="176"/>
        <v>0</v>
      </c>
      <c r="AC594" s="411">
        <f t="shared" si="176"/>
        <v>0</v>
      </c>
      <c r="AD594" s="411">
        <f t="shared" si="176"/>
        <v>0</v>
      </c>
      <c r="AE594" s="411">
        <f t="shared" si="176"/>
        <v>0</v>
      </c>
      <c r="AF594" s="411">
        <f t="shared" si="176"/>
        <v>0</v>
      </c>
      <c r="AG594" s="411">
        <f t="shared" si="176"/>
        <v>0</v>
      </c>
      <c r="AH594" s="411">
        <f t="shared" si="176"/>
        <v>0</v>
      </c>
      <c r="AI594" s="411">
        <f t="shared" si="176"/>
        <v>0</v>
      </c>
      <c r="AJ594" s="411">
        <f t="shared" si="176"/>
        <v>0</v>
      </c>
      <c r="AK594" s="411">
        <f t="shared" si="176"/>
        <v>0</v>
      </c>
      <c r="AL594" s="411">
        <f t="shared" si="176"/>
        <v>0</v>
      </c>
      <c r="AM594" s="297"/>
    </row>
    <row r="595" spans="1:39"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idden="1" outlineLevel="1">
      <c r="A596" s="532">
        <v>4</v>
      </c>
      <c r="B596" s="520" t="s">
        <v>683</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 t="shared" ref="Y597:AL597" si="177">Y596</f>
        <v>0</v>
      </c>
      <c r="Z597" s="411">
        <f t="shared" si="177"/>
        <v>0</v>
      </c>
      <c r="AA597" s="411">
        <f t="shared" si="177"/>
        <v>0</v>
      </c>
      <c r="AB597" s="411">
        <f t="shared" si="177"/>
        <v>0</v>
      </c>
      <c r="AC597" s="411">
        <f t="shared" si="177"/>
        <v>0</v>
      </c>
      <c r="AD597" s="411">
        <f t="shared" si="177"/>
        <v>0</v>
      </c>
      <c r="AE597" s="411">
        <f t="shared" si="177"/>
        <v>0</v>
      </c>
      <c r="AF597" s="411">
        <f t="shared" si="177"/>
        <v>0</v>
      </c>
      <c r="AG597" s="411">
        <f t="shared" si="177"/>
        <v>0</v>
      </c>
      <c r="AH597" s="411">
        <f t="shared" si="177"/>
        <v>0</v>
      </c>
      <c r="AI597" s="411">
        <f t="shared" si="177"/>
        <v>0</v>
      </c>
      <c r="AJ597" s="411">
        <f t="shared" si="177"/>
        <v>0</v>
      </c>
      <c r="AK597" s="411">
        <f t="shared" si="177"/>
        <v>0</v>
      </c>
      <c r="AL597" s="411">
        <f t="shared" si="177"/>
        <v>0</v>
      </c>
      <c r="AM597" s="297"/>
    </row>
    <row r="598" spans="1:39"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 t="shared" ref="Y600:AL600" si="178">Y599</f>
        <v>0</v>
      </c>
      <c r="Z600" s="411">
        <f t="shared" si="178"/>
        <v>0</v>
      </c>
      <c r="AA600" s="411">
        <f t="shared" si="178"/>
        <v>0</v>
      </c>
      <c r="AB600" s="411">
        <f t="shared" si="178"/>
        <v>0</v>
      </c>
      <c r="AC600" s="411">
        <f t="shared" si="178"/>
        <v>0</v>
      </c>
      <c r="AD600" s="411">
        <f t="shared" si="178"/>
        <v>0</v>
      </c>
      <c r="AE600" s="411">
        <f t="shared" si="178"/>
        <v>0</v>
      </c>
      <c r="AF600" s="411">
        <f t="shared" si="178"/>
        <v>0</v>
      </c>
      <c r="AG600" s="411">
        <f t="shared" si="178"/>
        <v>0</v>
      </c>
      <c r="AH600" s="411">
        <f t="shared" si="178"/>
        <v>0</v>
      </c>
      <c r="AI600" s="411">
        <f t="shared" si="178"/>
        <v>0</v>
      </c>
      <c r="AJ600" s="411">
        <f t="shared" si="178"/>
        <v>0</v>
      </c>
      <c r="AK600" s="411">
        <f t="shared" si="178"/>
        <v>0</v>
      </c>
      <c r="AL600" s="411">
        <f t="shared" si="178"/>
        <v>0</v>
      </c>
      <c r="AM600" s="297"/>
    </row>
    <row r="601" spans="1:39"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hidden="1"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idden="1"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idden="1"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 t="shared" ref="Y604:AL604" si="179">Y603</f>
        <v>0</v>
      </c>
      <c r="Z604" s="411">
        <f t="shared" si="179"/>
        <v>0</v>
      </c>
      <c r="AA604" s="411">
        <f t="shared" si="179"/>
        <v>0</v>
      </c>
      <c r="AB604" s="411">
        <f t="shared" si="179"/>
        <v>0</v>
      </c>
      <c r="AC604" s="411">
        <f t="shared" si="179"/>
        <v>0</v>
      </c>
      <c r="AD604" s="411">
        <f t="shared" si="179"/>
        <v>0</v>
      </c>
      <c r="AE604" s="411">
        <f t="shared" si="179"/>
        <v>0</v>
      </c>
      <c r="AF604" s="411">
        <f t="shared" si="179"/>
        <v>0</v>
      </c>
      <c r="AG604" s="411">
        <f t="shared" si="179"/>
        <v>0</v>
      </c>
      <c r="AH604" s="411">
        <f t="shared" si="179"/>
        <v>0</v>
      </c>
      <c r="AI604" s="411">
        <f t="shared" si="179"/>
        <v>0</v>
      </c>
      <c r="AJ604" s="411">
        <f t="shared" si="179"/>
        <v>0</v>
      </c>
      <c r="AK604" s="411">
        <f t="shared" si="179"/>
        <v>0</v>
      </c>
      <c r="AL604" s="411">
        <f t="shared" si="179"/>
        <v>0</v>
      </c>
      <c r="AM604" s="311"/>
    </row>
    <row r="605" spans="1:39"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idden="1"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 t="shared" ref="Y607:AL607" si="180">Y606</f>
        <v>0</v>
      </c>
      <c r="Z607" s="411">
        <f t="shared" si="180"/>
        <v>0</v>
      </c>
      <c r="AA607" s="411">
        <f t="shared" si="180"/>
        <v>0</v>
      </c>
      <c r="AB607" s="411">
        <f t="shared" si="180"/>
        <v>0</v>
      </c>
      <c r="AC607" s="411">
        <f t="shared" si="180"/>
        <v>0</v>
      </c>
      <c r="AD607" s="411">
        <f t="shared" si="180"/>
        <v>0</v>
      </c>
      <c r="AE607" s="411">
        <f t="shared" si="180"/>
        <v>0</v>
      </c>
      <c r="AF607" s="411">
        <f t="shared" si="180"/>
        <v>0</v>
      </c>
      <c r="AG607" s="411">
        <f t="shared" si="180"/>
        <v>0</v>
      </c>
      <c r="AH607" s="411">
        <f t="shared" si="180"/>
        <v>0</v>
      </c>
      <c r="AI607" s="411">
        <f t="shared" si="180"/>
        <v>0</v>
      </c>
      <c r="AJ607" s="411">
        <f t="shared" si="180"/>
        <v>0</v>
      </c>
      <c r="AK607" s="411">
        <f t="shared" si="180"/>
        <v>0</v>
      </c>
      <c r="AL607" s="411">
        <f t="shared" si="180"/>
        <v>0</v>
      </c>
      <c r="AM607" s="311"/>
    </row>
    <row r="608" spans="1:39"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idden="1"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 t="shared" ref="Y610:AL610" si="181">Y609</f>
        <v>0</v>
      </c>
      <c r="Z610" s="411">
        <f t="shared" si="181"/>
        <v>0</v>
      </c>
      <c r="AA610" s="411">
        <f t="shared" si="181"/>
        <v>0</v>
      </c>
      <c r="AB610" s="411">
        <f t="shared" si="181"/>
        <v>0</v>
      </c>
      <c r="AC610" s="411">
        <f t="shared" si="181"/>
        <v>0</v>
      </c>
      <c r="AD610" s="411">
        <f t="shared" si="181"/>
        <v>0</v>
      </c>
      <c r="AE610" s="411">
        <f t="shared" si="181"/>
        <v>0</v>
      </c>
      <c r="AF610" s="411">
        <f t="shared" si="181"/>
        <v>0</v>
      </c>
      <c r="AG610" s="411">
        <f t="shared" si="181"/>
        <v>0</v>
      </c>
      <c r="AH610" s="411">
        <f t="shared" si="181"/>
        <v>0</v>
      </c>
      <c r="AI610" s="411">
        <f t="shared" si="181"/>
        <v>0</v>
      </c>
      <c r="AJ610" s="411">
        <f t="shared" si="181"/>
        <v>0</v>
      </c>
      <c r="AK610" s="411">
        <f t="shared" si="181"/>
        <v>0</v>
      </c>
      <c r="AL610" s="411">
        <f t="shared" si="181"/>
        <v>0</v>
      </c>
      <c r="AM610" s="311"/>
    </row>
    <row r="611" spans="1:39"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hidden="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 t="shared" ref="Y613:AL613" si="182">Y612</f>
        <v>0</v>
      </c>
      <c r="Z613" s="411">
        <f t="shared" si="182"/>
        <v>0</v>
      </c>
      <c r="AA613" s="411">
        <f t="shared" si="182"/>
        <v>0</v>
      </c>
      <c r="AB613" s="411">
        <f t="shared" si="182"/>
        <v>0</v>
      </c>
      <c r="AC613" s="411">
        <f t="shared" si="182"/>
        <v>0</v>
      </c>
      <c r="AD613" s="411">
        <f t="shared" si="182"/>
        <v>0</v>
      </c>
      <c r="AE613" s="411">
        <f t="shared" si="182"/>
        <v>0</v>
      </c>
      <c r="AF613" s="411">
        <f t="shared" si="182"/>
        <v>0</v>
      </c>
      <c r="AG613" s="411">
        <f t="shared" si="182"/>
        <v>0</v>
      </c>
      <c r="AH613" s="411">
        <f t="shared" si="182"/>
        <v>0</v>
      </c>
      <c r="AI613" s="411">
        <f t="shared" si="182"/>
        <v>0</v>
      </c>
      <c r="AJ613" s="411">
        <f t="shared" si="182"/>
        <v>0</v>
      </c>
      <c r="AK613" s="411">
        <f t="shared" si="182"/>
        <v>0</v>
      </c>
      <c r="AL613" s="411">
        <f t="shared" si="182"/>
        <v>0</v>
      </c>
      <c r="AM613" s="311"/>
    </row>
    <row r="614" spans="1:39"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hidden="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 t="shared" ref="Y616:AL616" si="183">Y615</f>
        <v>0</v>
      </c>
      <c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v>0</v>
      </c>
      <c r="AH616" s="411">
        <f t="shared" si="183"/>
        <v>0</v>
      </c>
      <c r="AI616" s="411">
        <f t="shared" si="183"/>
        <v>0</v>
      </c>
      <c r="AJ616" s="411">
        <f t="shared" si="183"/>
        <v>0</v>
      </c>
      <c r="AK616" s="411">
        <f t="shared" si="183"/>
        <v>0</v>
      </c>
      <c r="AL616" s="411">
        <f t="shared" si="183"/>
        <v>0</v>
      </c>
      <c r="AM616" s="311"/>
    </row>
    <row r="617" spans="1:39"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hidden="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idden="1"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 t="shared" ref="Y620:AL620" si="184">Y619</f>
        <v>0</v>
      </c>
      <c r="Z620" s="411">
        <f t="shared" si="184"/>
        <v>0</v>
      </c>
      <c r="AA620" s="411">
        <f t="shared" si="184"/>
        <v>0</v>
      </c>
      <c r="AB620" s="411">
        <f t="shared" si="184"/>
        <v>0</v>
      </c>
      <c r="AC620" s="411">
        <f t="shared" si="184"/>
        <v>0</v>
      </c>
      <c r="AD620" s="411">
        <f t="shared" si="184"/>
        <v>0</v>
      </c>
      <c r="AE620" s="411">
        <f t="shared" si="184"/>
        <v>0</v>
      </c>
      <c r="AF620" s="411">
        <f t="shared" si="184"/>
        <v>0</v>
      </c>
      <c r="AG620" s="411">
        <f t="shared" si="184"/>
        <v>0</v>
      </c>
      <c r="AH620" s="411">
        <f t="shared" si="184"/>
        <v>0</v>
      </c>
      <c r="AI620" s="411">
        <f t="shared" si="184"/>
        <v>0</v>
      </c>
      <c r="AJ620" s="411">
        <f t="shared" si="184"/>
        <v>0</v>
      </c>
      <c r="AK620" s="411">
        <f t="shared" si="184"/>
        <v>0</v>
      </c>
      <c r="AL620" s="411">
        <f t="shared" si="184"/>
        <v>0</v>
      </c>
      <c r="AM620" s="297"/>
    </row>
    <row r="621" spans="1:39"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hidden="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idden="1"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 t="shared" ref="Y623:AL623" si="185">Y622</f>
        <v>0</v>
      </c>
      <c r="Z623" s="411">
        <f t="shared" si="185"/>
        <v>0</v>
      </c>
      <c r="AA623" s="411">
        <f t="shared" si="185"/>
        <v>0</v>
      </c>
      <c r="AB623" s="411">
        <f t="shared" si="185"/>
        <v>0</v>
      </c>
      <c r="AC623" s="411">
        <f t="shared" si="185"/>
        <v>0</v>
      </c>
      <c r="AD623" s="411">
        <f t="shared" si="185"/>
        <v>0</v>
      </c>
      <c r="AE623" s="411">
        <f t="shared" si="185"/>
        <v>0</v>
      </c>
      <c r="AF623" s="411">
        <f t="shared" si="185"/>
        <v>0</v>
      </c>
      <c r="AG623" s="411">
        <f t="shared" si="185"/>
        <v>0</v>
      </c>
      <c r="AH623" s="411">
        <f t="shared" si="185"/>
        <v>0</v>
      </c>
      <c r="AI623" s="411">
        <f t="shared" si="185"/>
        <v>0</v>
      </c>
      <c r="AJ623" s="411">
        <f t="shared" si="185"/>
        <v>0</v>
      </c>
      <c r="AK623" s="411">
        <f t="shared" si="185"/>
        <v>0</v>
      </c>
      <c r="AL623" s="411">
        <f t="shared" si="185"/>
        <v>0</v>
      </c>
      <c r="AM623" s="297"/>
    </row>
    <row r="624" spans="1:39"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idden="1"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 t="shared" ref="Y626:AL626" si="186">Y625</f>
        <v>0</v>
      </c>
      <c r="Z626" s="411">
        <f t="shared" si="186"/>
        <v>0</v>
      </c>
      <c r="AA626" s="411">
        <f t="shared" si="186"/>
        <v>0</v>
      </c>
      <c r="AB626" s="411">
        <f t="shared" si="186"/>
        <v>0</v>
      </c>
      <c r="AC626" s="411">
        <f t="shared" si="186"/>
        <v>0</v>
      </c>
      <c r="AD626" s="411">
        <f t="shared" si="186"/>
        <v>0</v>
      </c>
      <c r="AE626" s="411">
        <f t="shared" si="186"/>
        <v>0</v>
      </c>
      <c r="AF626" s="411">
        <f t="shared" si="186"/>
        <v>0</v>
      </c>
      <c r="AG626" s="411">
        <f t="shared" si="186"/>
        <v>0</v>
      </c>
      <c r="AH626" s="411">
        <f t="shared" si="186"/>
        <v>0</v>
      </c>
      <c r="AI626" s="411">
        <f t="shared" si="186"/>
        <v>0</v>
      </c>
      <c r="AJ626" s="411">
        <f t="shared" si="186"/>
        <v>0</v>
      </c>
      <c r="AK626" s="411">
        <f t="shared" si="186"/>
        <v>0</v>
      </c>
      <c r="AL626" s="411">
        <f t="shared" si="186"/>
        <v>0</v>
      </c>
      <c r="AM626" s="306"/>
    </row>
    <row r="627" spans="1:40"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hidden="1"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idden="1"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idden="1"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 t="shared" ref="Y630:AL630" si="187">Y629</f>
        <v>0</v>
      </c>
      <c r="Z630" s="411">
        <f t="shared" si="187"/>
        <v>0</v>
      </c>
      <c r="AA630" s="411">
        <f t="shared" si="187"/>
        <v>0</v>
      </c>
      <c r="AB630" s="411">
        <f t="shared" si="187"/>
        <v>0</v>
      </c>
      <c r="AC630" s="411">
        <f t="shared" si="187"/>
        <v>0</v>
      </c>
      <c r="AD630" s="411">
        <f t="shared" si="187"/>
        <v>0</v>
      </c>
      <c r="AE630" s="411">
        <f t="shared" si="187"/>
        <v>0</v>
      </c>
      <c r="AF630" s="411">
        <f t="shared" si="187"/>
        <v>0</v>
      </c>
      <c r="AG630" s="411">
        <f t="shared" si="187"/>
        <v>0</v>
      </c>
      <c r="AH630" s="411">
        <f t="shared" si="187"/>
        <v>0</v>
      </c>
      <c r="AI630" s="411">
        <f t="shared" si="187"/>
        <v>0</v>
      </c>
      <c r="AJ630" s="411">
        <f t="shared" si="187"/>
        <v>0</v>
      </c>
      <c r="AK630" s="411">
        <f t="shared" si="187"/>
        <v>0</v>
      </c>
      <c r="AL630" s="411">
        <f t="shared" si="187"/>
        <v>0</v>
      </c>
      <c r="AM630" s="516"/>
      <c r="AN630" s="630"/>
    </row>
    <row r="631" spans="1:40"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hidden="1"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idden="1"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idden="1"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8">Z633</f>
        <v>0</v>
      </c>
      <c r="AA634" s="411">
        <f t="shared" si="188"/>
        <v>0</v>
      </c>
      <c r="AB634" s="411">
        <f t="shared" si="188"/>
        <v>0</v>
      </c>
      <c r="AC634" s="411">
        <f t="shared" si="188"/>
        <v>0</v>
      </c>
      <c r="AD634" s="411">
        <f t="shared" si="188"/>
        <v>0</v>
      </c>
      <c r="AE634" s="411">
        <f t="shared" si="188"/>
        <v>0</v>
      </c>
      <c r="AF634" s="411">
        <f t="shared" si="188"/>
        <v>0</v>
      </c>
      <c r="AG634" s="411">
        <f t="shared" si="188"/>
        <v>0</v>
      </c>
      <c r="AH634" s="411">
        <f t="shared" si="188"/>
        <v>0</v>
      </c>
      <c r="AI634" s="411">
        <f t="shared" si="188"/>
        <v>0</v>
      </c>
      <c r="AJ634" s="411">
        <f t="shared" si="188"/>
        <v>0</v>
      </c>
      <c r="AK634" s="411">
        <f t="shared" si="188"/>
        <v>0</v>
      </c>
      <c r="AL634" s="411">
        <f t="shared" si="188"/>
        <v>0</v>
      </c>
      <c r="AM634" s="297"/>
    </row>
    <row r="635" spans="1:40"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idden="1"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idden="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Z636</f>
        <v>0</v>
      </c>
      <c r="AA637" s="411">
        <f t="shared" si="189"/>
        <v>0</v>
      </c>
      <c r="AB637" s="411">
        <f t="shared" si="189"/>
        <v>0</v>
      </c>
      <c r="AC637" s="411">
        <f t="shared" si="189"/>
        <v>0</v>
      </c>
      <c r="AD637" s="411">
        <f t="shared" si="189"/>
        <v>0</v>
      </c>
      <c r="AE637" s="411">
        <f t="shared" si="189"/>
        <v>0</v>
      </c>
      <c r="AF637" s="411">
        <f t="shared" si="189"/>
        <v>0</v>
      </c>
      <c r="AG637" s="411">
        <f t="shared" si="189"/>
        <v>0</v>
      </c>
      <c r="AH637" s="411">
        <f t="shared" si="189"/>
        <v>0</v>
      </c>
      <c r="AI637" s="411">
        <f t="shared" si="189"/>
        <v>0</v>
      </c>
      <c r="AJ637" s="411">
        <f t="shared" si="189"/>
        <v>0</v>
      </c>
      <c r="AK637" s="411">
        <f t="shared" si="189"/>
        <v>0</v>
      </c>
      <c r="AL637" s="411">
        <f t="shared" si="189"/>
        <v>0</v>
      </c>
      <c r="AM637" s="297"/>
    </row>
    <row r="638" spans="1:40" s="283" customFormat="1"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hidden="1"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idden="1"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idden="1"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90">Z640</f>
        <v>0</v>
      </c>
      <c r="AA641" s="411">
        <f t="shared" si="190"/>
        <v>0</v>
      </c>
      <c r="AB641" s="411">
        <f t="shared" si="190"/>
        <v>0</v>
      </c>
      <c r="AC641" s="411">
        <f t="shared" si="190"/>
        <v>0</v>
      </c>
      <c r="AD641" s="411">
        <f t="shared" si="190"/>
        <v>0</v>
      </c>
      <c r="AE641" s="411">
        <f t="shared" si="190"/>
        <v>0</v>
      </c>
      <c r="AF641" s="411">
        <f t="shared" si="190"/>
        <v>0</v>
      </c>
      <c r="AG641" s="411">
        <f t="shared" si="190"/>
        <v>0</v>
      </c>
      <c r="AH641" s="411">
        <f t="shared" si="190"/>
        <v>0</v>
      </c>
      <c r="AI641" s="411">
        <f t="shared" si="190"/>
        <v>0</v>
      </c>
      <c r="AJ641" s="411">
        <f t="shared" si="190"/>
        <v>0</v>
      </c>
      <c r="AK641" s="411">
        <f t="shared" si="190"/>
        <v>0</v>
      </c>
      <c r="AL641" s="411">
        <f t="shared" si="190"/>
        <v>0</v>
      </c>
      <c r="AM641" s="306"/>
    </row>
    <row r="642" spans="1:39"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idden="1"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91">Z643</f>
        <v>0</v>
      </c>
      <c r="AA644" s="411">
        <f t="shared" si="191"/>
        <v>0</v>
      </c>
      <c r="AB644" s="411">
        <f t="shared" si="191"/>
        <v>0</v>
      </c>
      <c r="AC644" s="411">
        <f t="shared" si="191"/>
        <v>0</v>
      </c>
      <c r="AD644" s="411">
        <f t="shared" si="191"/>
        <v>0</v>
      </c>
      <c r="AE644" s="411">
        <f t="shared" si="191"/>
        <v>0</v>
      </c>
      <c r="AF644" s="411">
        <f t="shared" si="191"/>
        <v>0</v>
      </c>
      <c r="AG644" s="411">
        <f t="shared" si="191"/>
        <v>0</v>
      </c>
      <c r="AH644" s="411">
        <f t="shared" si="191"/>
        <v>0</v>
      </c>
      <c r="AI644" s="411">
        <f t="shared" si="191"/>
        <v>0</v>
      </c>
      <c r="AJ644" s="411">
        <f t="shared" si="191"/>
        <v>0</v>
      </c>
      <c r="AK644" s="411">
        <f t="shared" si="191"/>
        <v>0</v>
      </c>
      <c r="AL644" s="411">
        <f t="shared" si="191"/>
        <v>0</v>
      </c>
      <c r="AM644" s="306"/>
    </row>
    <row r="645" spans="1:39"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idden="1"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92">Z646</f>
        <v>0</v>
      </c>
      <c r="AA647" s="411">
        <f t="shared" si="192"/>
        <v>0</v>
      </c>
      <c r="AB647" s="411">
        <f t="shared" si="192"/>
        <v>0</v>
      </c>
      <c r="AC647" s="411">
        <f t="shared" si="192"/>
        <v>0</v>
      </c>
      <c r="AD647" s="411">
        <f t="shared" si="192"/>
        <v>0</v>
      </c>
      <c r="AE647" s="411">
        <f t="shared" si="192"/>
        <v>0</v>
      </c>
      <c r="AF647" s="411">
        <f t="shared" si="192"/>
        <v>0</v>
      </c>
      <c r="AG647" s="411">
        <f t="shared" si="192"/>
        <v>0</v>
      </c>
      <c r="AH647" s="411">
        <f t="shared" si="192"/>
        <v>0</v>
      </c>
      <c r="AI647" s="411">
        <f t="shared" si="192"/>
        <v>0</v>
      </c>
      <c r="AJ647" s="411">
        <f t="shared" si="192"/>
        <v>0</v>
      </c>
      <c r="AK647" s="411">
        <f t="shared" si="192"/>
        <v>0</v>
      </c>
      <c r="AL647" s="411">
        <f t="shared" si="192"/>
        <v>0</v>
      </c>
      <c r="AM647" s="297"/>
    </row>
    <row r="648" spans="1:39"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idden="1"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idden="1"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93">Z649</f>
        <v>0</v>
      </c>
      <c r="AA650" s="411">
        <f t="shared" si="193"/>
        <v>0</v>
      </c>
      <c r="AB650" s="411">
        <f t="shared" si="193"/>
        <v>0</v>
      </c>
      <c r="AC650" s="411">
        <f t="shared" si="193"/>
        <v>0</v>
      </c>
      <c r="AD650" s="411">
        <f t="shared" si="193"/>
        <v>0</v>
      </c>
      <c r="AE650" s="411">
        <f t="shared" si="193"/>
        <v>0</v>
      </c>
      <c r="AF650" s="411">
        <f t="shared" si="193"/>
        <v>0</v>
      </c>
      <c r="AG650" s="411">
        <f t="shared" si="193"/>
        <v>0</v>
      </c>
      <c r="AH650" s="411">
        <f t="shared" si="193"/>
        <v>0</v>
      </c>
      <c r="AI650" s="411">
        <f t="shared" si="193"/>
        <v>0</v>
      </c>
      <c r="AJ650" s="411">
        <f t="shared" si="193"/>
        <v>0</v>
      </c>
      <c r="AK650" s="411">
        <f t="shared" si="193"/>
        <v>0</v>
      </c>
      <c r="AL650" s="411">
        <f t="shared" si="193"/>
        <v>0</v>
      </c>
      <c r="AM650" s="306"/>
    </row>
    <row r="651" spans="1:39" ht="15.7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outlineLevel="1">
      <c r="A654" s="532">
        <v>21</v>
      </c>
      <c r="B654" s="428" t="s">
        <v>113</v>
      </c>
      <c r="C654" s="291" t="s">
        <v>25</v>
      </c>
      <c r="D654" s="295">
        <f>'7.  Persistence Report'!AX43</f>
        <v>588908</v>
      </c>
      <c r="E654" s="295"/>
      <c r="F654" s="295"/>
      <c r="G654" s="295"/>
      <c r="H654" s="295"/>
      <c r="I654" s="295"/>
      <c r="J654" s="295"/>
      <c r="K654" s="295"/>
      <c r="L654" s="295"/>
      <c r="M654" s="295"/>
      <c r="N654" s="291"/>
      <c r="O654" s="295">
        <f>'7.  Persistence Report'!S43</f>
        <v>0</v>
      </c>
      <c r="P654" s="295"/>
      <c r="Q654" s="295"/>
      <c r="R654" s="295"/>
      <c r="S654" s="295"/>
      <c r="T654" s="295"/>
      <c r="U654" s="295"/>
      <c r="V654" s="295"/>
      <c r="W654" s="295"/>
      <c r="X654" s="295"/>
      <c r="Y654" s="410">
        <v>1</v>
      </c>
      <c r="Z654" s="410"/>
      <c r="AA654" s="410"/>
      <c r="AB654" s="410"/>
      <c r="AC654" s="410"/>
      <c r="AD654" s="410"/>
      <c r="AE654" s="410"/>
      <c r="AF654" s="410"/>
      <c r="AG654" s="410"/>
      <c r="AH654" s="410"/>
      <c r="AI654" s="410"/>
      <c r="AJ654" s="410"/>
      <c r="AK654" s="410"/>
      <c r="AL654" s="410"/>
      <c r="AM654" s="296">
        <f>SUM(Y654:AL654)</f>
        <v>1</v>
      </c>
    </row>
    <row r="655" spans="1:39"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 t="shared" ref="Y655:AL655" si="194">Y654</f>
        <v>1</v>
      </c>
      <c r="Z655" s="411">
        <f t="shared" si="194"/>
        <v>0</v>
      </c>
      <c r="AA655" s="411">
        <f t="shared" si="194"/>
        <v>0</v>
      </c>
      <c r="AB655" s="411">
        <f t="shared" si="194"/>
        <v>0</v>
      </c>
      <c r="AC655" s="411">
        <f t="shared" si="194"/>
        <v>0</v>
      </c>
      <c r="AD655" s="411">
        <f t="shared" si="194"/>
        <v>0</v>
      </c>
      <c r="AE655" s="411">
        <f t="shared" si="194"/>
        <v>0</v>
      </c>
      <c r="AF655" s="411">
        <f t="shared" si="194"/>
        <v>0</v>
      </c>
      <c r="AG655" s="411">
        <f t="shared" si="194"/>
        <v>0</v>
      </c>
      <c r="AH655" s="411">
        <f t="shared" si="194"/>
        <v>0</v>
      </c>
      <c r="AI655" s="411">
        <f t="shared" si="194"/>
        <v>0</v>
      </c>
      <c r="AJ655" s="411">
        <f t="shared" si="194"/>
        <v>0</v>
      </c>
      <c r="AK655" s="411">
        <f t="shared" si="194"/>
        <v>0</v>
      </c>
      <c r="AL655" s="411">
        <f t="shared" si="194"/>
        <v>0</v>
      </c>
      <c r="AM655" s="306"/>
    </row>
    <row r="656" spans="1:39"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f>'7.  Persistence Report'!AX41+'7.  Persistence Report'!AX44</f>
        <v>103714</v>
      </c>
      <c r="E657" s="295"/>
      <c r="F657" s="295"/>
      <c r="G657" s="295"/>
      <c r="H657" s="295"/>
      <c r="I657" s="295"/>
      <c r="J657" s="295"/>
      <c r="K657" s="295"/>
      <c r="L657" s="295"/>
      <c r="M657" s="295"/>
      <c r="N657" s="291"/>
      <c r="O657" s="295">
        <f>'7.  Persistence Report'!S41+'7.  Persistence Report'!S44</f>
        <v>0</v>
      </c>
      <c r="P657" s="295"/>
      <c r="Q657" s="295"/>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 t="shared" ref="Y658:AL658" si="195">Y657</f>
        <v>1</v>
      </c>
      <c r="Z658" s="411">
        <f t="shared" si="195"/>
        <v>0</v>
      </c>
      <c r="AA658" s="411">
        <f t="shared" si="195"/>
        <v>0</v>
      </c>
      <c r="AB658" s="411">
        <f t="shared" si="195"/>
        <v>0</v>
      </c>
      <c r="AC658" s="411">
        <f t="shared" si="195"/>
        <v>0</v>
      </c>
      <c r="AD658" s="411">
        <f t="shared" si="195"/>
        <v>0</v>
      </c>
      <c r="AE658" s="411">
        <f t="shared" si="195"/>
        <v>0</v>
      </c>
      <c r="AF658" s="411">
        <f t="shared" si="195"/>
        <v>0</v>
      </c>
      <c r="AG658" s="411">
        <f t="shared" si="195"/>
        <v>0</v>
      </c>
      <c r="AH658" s="411">
        <f t="shared" si="195"/>
        <v>0</v>
      </c>
      <c r="AI658" s="411">
        <f t="shared" si="195"/>
        <v>0</v>
      </c>
      <c r="AJ658" s="411">
        <f t="shared" si="195"/>
        <v>0</v>
      </c>
      <c r="AK658" s="411">
        <f t="shared" si="195"/>
        <v>0</v>
      </c>
      <c r="AL658" s="411">
        <f t="shared" si="195"/>
        <v>0</v>
      </c>
      <c r="AM658" s="306"/>
    </row>
    <row r="659" spans="1:39"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idden="1"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 t="shared" ref="Y661:AL661" si="196">Y660</f>
        <v>0</v>
      </c>
      <c r="Z661" s="411">
        <f t="shared" si="196"/>
        <v>0</v>
      </c>
      <c r="AA661" s="411">
        <f t="shared" si="196"/>
        <v>0</v>
      </c>
      <c r="AB661" s="411">
        <f t="shared" si="196"/>
        <v>0</v>
      </c>
      <c r="AC661" s="411">
        <f t="shared" si="196"/>
        <v>0</v>
      </c>
      <c r="AD661" s="411">
        <f t="shared" si="196"/>
        <v>0</v>
      </c>
      <c r="AE661" s="411">
        <f t="shared" si="196"/>
        <v>0</v>
      </c>
      <c r="AF661" s="411">
        <f t="shared" si="196"/>
        <v>0</v>
      </c>
      <c r="AG661" s="411">
        <f t="shared" si="196"/>
        <v>0</v>
      </c>
      <c r="AH661" s="411">
        <f t="shared" si="196"/>
        <v>0</v>
      </c>
      <c r="AI661" s="411">
        <f t="shared" si="196"/>
        <v>0</v>
      </c>
      <c r="AJ661" s="411">
        <f t="shared" si="196"/>
        <v>0</v>
      </c>
      <c r="AK661" s="411">
        <f t="shared" si="196"/>
        <v>0</v>
      </c>
      <c r="AL661" s="411">
        <f t="shared" si="196"/>
        <v>0</v>
      </c>
      <c r="AM661" s="306"/>
    </row>
    <row r="662" spans="1:39"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532">
        <v>24</v>
      </c>
      <c r="B663" s="428" t="s">
        <v>116</v>
      </c>
      <c r="C663" s="291" t="s">
        <v>25</v>
      </c>
      <c r="D663" s="295">
        <f>'7.  Persistence Report'!AX42</f>
        <v>11215</v>
      </c>
      <c r="E663" s="295"/>
      <c r="F663" s="295"/>
      <c r="G663" s="295"/>
      <c r="H663" s="295"/>
      <c r="I663" s="295"/>
      <c r="J663" s="295"/>
      <c r="K663" s="295"/>
      <c r="L663" s="295"/>
      <c r="M663" s="295"/>
      <c r="N663" s="291"/>
      <c r="O663" s="295">
        <f>'7.  Persistence Report'!S42</f>
        <v>0</v>
      </c>
      <c r="P663" s="295"/>
      <c r="Q663" s="295"/>
      <c r="R663" s="295"/>
      <c r="S663" s="295"/>
      <c r="T663" s="295"/>
      <c r="U663" s="295"/>
      <c r="V663" s="295"/>
      <c r="W663" s="295"/>
      <c r="X663" s="295"/>
      <c r="Y663" s="410">
        <v>1</v>
      </c>
      <c r="Z663" s="410"/>
      <c r="AA663" s="410"/>
      <c r="AB663" s="410"/>
      <c r="AC663" s="410"/>
      <c r="AD663" s="410"/>
      <c r="AE663" s="410"/>
      <c r="AF663" s="410"/>
      <c r="AG663" s="410"/>
      <c r="AH663" s="410"/>
      <c r="AI663" s="410"/>
      <c r="AJ663" s="410"/>
      <c r="AK663" s="410"/>
      <c r="AL663" s="410"/>
      <c r="AM663" s="296">
        <f>SUM(Y663:AL663)</f>
        <v>1</v>
      </c>
    </row>
    <row r="664" spans="1:39"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 t="shared" ref="Y664:AL664" si="197">Y663</f>
        <v>1</v>
      </c>
      <c r="Z664" s="411">
        <f t="shared" si="197"/>
        <v>0</v>
      </c>
      <c r="AA664" s="411">
        <f t="shared" si="197"/>
        <v>0</v>
      </c>
      <c r="AB664" s="411">
        <f t="shared" si="197"/>
        <v>0</v>
      </c>
      <c r="AC664" s="411">
        <f t="shared" si="197"/>
        <v>0</v>
      </c>
      <c r="AD664" s="411">
        <f t="shared" si="197"/>
        <v>0</v>
      </c>
      <c r="AE664" s="411">
        <f t="shared" si="197"/>
        <v>0</v>
      </c>
      <c r="AF664" s="411">
        <f t="shared" si="197"/>
        <v>0</v>
      </c>
      <c r="AG664" s="411">
        <f t="shared" si="197"/>
        <v>0</v>
      </c>
      <c r="AH664" s="411">
        <f t="shared" si="197"/>
        <v>0</v>
      </c>
      <c r="AI664" s="411">
        <f t="shared" si="197"/>
        <v>0</v>
      </c>
      <c r="AJ664" s="411">
        <f t="shared" si="197"/>
        <v>0</v>
      </c>
      <c r="AK664" s="411">
        <f t="shared" si="197"/>
        <v>0</v>
      </c>
      <c r="AL664" s="411">
        <f t="shared" si="197"/>
        <v>0</v>
      </c>
      <c r="AM664" s="306"/>
    </row>
    <row r="665" spans="1:39"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idden="1"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idden="1"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 t="shared" ref="Y668:AL668" si="198">Y667</f>
        <v>0</v>
      </c>
      <c r="Z668" s="411">
        <f t="shared" si="198"/>
        <v>0</v>
      </c>
      <c r="AA668" s="411">
        <f t="shared" si="198"/>
        <v>0</v>
      </c>
      <c r="AB668" s="411">
        <f t="shared" si="198"/>
        <v>0</v>
      </c>
      <c r="AC668" s="411">
        <f t="shared" si="198"/>
        <v>0</v>
      </c>
      <c r="AD668" s="411">
        <f t="shared" si="198"/>
        <v>0</v>
      </c>
      <c r="AE668" s="411">
        <f t="shared" si="198"/>
        <v>0</v>
      </c>
      <c r="AF668" s="411">
        <f t="shared" si="198"/>
        <v>0</v>
      </c>
      <c r="AG668" s="411">
        <f t="shared" si="198"/>
        <v>0</v>
      </c>
      <c r="AH668" s="411">
        <f t="shared" si="198"/>
        <v>0</v>
      </c>
      <c r="AI668" s="411">
        <f t="shared" si="198"/>
        <v>0</v>
      </c>
      <c r="AJ668" s="411">
        <f t="shared" si="198"/>
        <v>0</v>
      </c>
      <c r="AK668" s="411">
        <f t="shared" si="198"/>
        <v>0</v>
      </c>
      <c r="AL668" s="411">
        <f t="shared" si="198"/>
        <v>0</v>
      </c>
      <c r="AM668" s="306"/>
    </row>
    <row r="669" spans="1:39"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outlineLevel="1">
      <c r="A670" s="532">
        <v>26</v>
      </c>
      <c r="B670" s="428" t="s">
        <v>118</v>
      </c>
      <c r="C670" s="291" t="s">
        <v>25</v>
      </c>
      <c r="D670" s="295">
        <f>'7.  Persistence Report'!AX37</f>
        <v>883621</v>
      </c>
      <c r="E670" s="295"/>
      <c r="F670" s="295"/>
      <c r="G670" s="295"/>
      <c r="H670" s="295"/>
      <c r="I670" s="295"/>
      <c r="J670" s="295"/>
      <c r="K670" s="295"/>
      <c r="L670" s="295"/>
      <c r="M670" s="295"/>
      <c r="N670" s="295">
        <v>12</v>
      </c>
      <c r="O670" s="295">
        <f>'7.  Persistence Report'!S37</f>
        <v>154</v>
      </c>
      <c r="P670" s="295"/>
      <c r="Q670" s="295"/>
      <c r="R670" s="295"/>
      <c r="S670" s="295"/>
      <c r="T670" s="295"/>
      <c r="U670" s="295"/>
      <c r="V670" s="295"/>
      <c r="W670" s="295"/>
      <c r="X670" s="295"/>
      <c r="Y670" s="426"/>
      <c r="Z670" s="410">
        <v>0.1</v>
      </c>
      <c r="AA670" s="410">
        <v>0.9</v>
      </c>
      <c r="AB670" s="410"/>
      <c r="AC670" s="410"/>
      <c r="AD670" s="410"/>
      <c r="AE670" s="410"/>
      <c r="AF670" s="415"/>
      <c r="AG670" s="415"/>
      <c r="AH670" s="415"/>
      <c r="AI670" s="415"/>
      <c r="AJ670" s="415"/>
      <c r="AK670" s="415"/>
      <c r="AL670" s="415"/>
      <c r="AM670" s="296">
        <f>SUM(Y670:AL670)</f>
        <v>1</v>
      </c>
    </row>
    <row r="671" spans="1:39"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 t="shared" ref="Y671:AL671" si="199">Y670</f>
        <v>0</v>
      </c>
      <c r="Z671" s="411">
        <f t="shared" si="199"/>
        <v>0.1</v>
      </c>
      <c r="AA671" s="411">
        <f t="shared" si="199"/>
        <v>0.9</v>
      </c>
      <c r="AB671" s="411">
        <f t="shared" si="199"/>
        <v>0</v>
      </c>
      <c r="AC671" s="411">
        <f t="shared" si="199"/>
        <v>0</v>
      </c>
      <c r="AD671" s="411">
        <f t="shared" si="199"/>
        <v>0</v>
      </c>
      <c r="AE671" s="411">
        <f t="shared" si="199"/>
        <v>0</v>
      </c>
      <c r="AF671" s="411">
        <f t="shared" si="199"/>
        <v>0</v>
      </c>
      <c r="AG671" s="411">
        <f t="shared" si="199"/>
        <v>0</v>
      </c>
      <c r="AH671" s="411">
        <f t="shared" si="199"/>
        <v>0</v>
      </c>
      <c r="AI671" s="411">
        <f t="shared" si="199"/>
        <v>0</v>
      </c>
      <c r="AJ671" s="411">
        <f t="shared" si="199"/>
        <v>0</v>
      </c>
      <c r="AK671" s="411">
        <f t="shared" si="199"/>
        <v>0</v>
      </c>
      <c r="AL671" s="411">
        <f t="shared" si="199"/>
        <v>0</v>
      </c>
      <c r="AM671" s="306"/>
    </row>
    <row r="672" spans="1:39"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f>'7.  Persistence Report'!AX38</f>
        <v>239929</v>
      </c>
      <c r="E673" s="295"/>
      <c r="F673" s="295"/>
      <c r="G673" s="295"/>
      <c r="H673" s="295"/>
      <c r="I673" s="295"/>
      <c r="J673" s="295"/>
      <c r="K673" s="295"/>
      <c r="L673" s="295"/>
      <c r="M673" s="295"/>
      <c r="N673" s="295">
        <v>12</v>
      </c>
      <c r="O673" s="295">
        <f>'7.  Persistence Report'!S38</f>
        <v>0</v>
      </c>
      <c r="P673" s="295"/>
      <c r="Q673" s="295"/>
      <c r="R673" s="295"/>
      <c r="S673" s="295"/>
      <c r="T673" s="295"/>
      <c r="U673" s="295"/>
      <c r="V673" s="295"/>
      <c r="W673" s="295"/>
      <c r="X673" s="295"/>
      <c r="Y673" s="426"/>
      <c r="Z673" s="410">
        <v>1</v>
      </c>
      <c r="AA673" s="410"/>
      <c r="AB673" s="410"/>
      <c r="AC673" s="410"/>
      <c r="AD673" s="410"/>
      <c r="AE673" s="410"/>
      <c r="AF673" s="415"/>
      <c r="AG673" s="415"/>
      <c r="AH673" s="415"/>
      <c r="AI673" s="415"/>
      <c r="AJ673" s="415"/>
      <c r="AK673" s="415"/>
      <c r="AL673" s="415"/>
      <c r="AM673" s="296">
        <f>SUM(Y673:AL673)</f>
        <v>1</v>
      </c>
    </row>
    <row r="674" spans="1:39"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 t="shared" ref="Y674:AL674" si="200">Y673</f>
        <v>0</v>
      </c>
      <c r="Z674" s="411">
        <f t="shared" si="200"/>
        <v>1</v>
      </c>
      <c r="AA674" s="411">
        <f t="shared" si="200"/>
        <v>0</v>
      </c>
      <c r="AB674" s="411">
        <f t="shared" si="200"/>
        <v>0</v>
      </c>
      <c r="AC674" s="411">
        <f t="shared" si="200"/>
        <v>0</v>
      </c>
      <c r="AD674" s="411">
        <f t="shared" si="200"/>
        <v>0</v>
      </c>
      <c r="AE674" s="411">
        <f t="shared" si="200"/>
        <v>0</v>
      </c>
      <c r="AF674" s="411">
        <f t="shared" si="200"/>
        <v>0</v>
      </c>
      <c r="AG674" s="411">
        <f t="shared" si="200"/>
        <v>0</v>
      </c>
      <c r="AH674" s="411">
        <f t="shared" si="200"/>
        <v>0</v>
      </c>
      <c r="AI674" s="411">
        <f t="shared" si="200"/>
        <v>0</v>
      </c>
      <c r="AJ674" s="411">
        <f t="shared" si="200"/>
        <v>0</v>
      </c>
      <c r="AK674" s="411">
        <f t="shared" si="200"/>
        <v>0</v>
      </c>
      <c r="AL674" s="411">
        <f t="shared" si="200"/>
        <v>0</v>
      </c>
      <c r="AM674" s="306"/>
    </row>
    <row r="675" spans="1:39"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f>'7.  Persistence Report'!AX40</f>
        <v>1253575</v>
      </c>
      <c r="E676" s="295"/>
      <c r="F676" s="295"/>
      <c r="G676" s="295"/>
      <c r="H676" s="295"/>
      <c r="I676" s="295"/>
      <c r="J676" s="295"/>
      <c r="K676" s="295"/>
      <c r="L676" s="295"/>
      <c r="M676" s="295"/>
      <c r="N676" s="295">
        <v>12</v>
      </c>
      <c r="O676" s="295">
        <f>'7.  Persistence Report'!S40</f>
        <v>262</v>
      </c>
      <c r="P676" s="295"/>
      <c r="Q676" s="295"/>
      <c r="R676" s="295"/>
      <c r="S676" s="295"/>
      <c r="T676" s="295"/>
      <c r="U676" s="295"/>
      <c r="V676" s="295"/>
      <c r="W676" s="295"/>
      <c r="X676" s="295"/>
      <c r="Y676" s="426"/>
      <c r="Z676" s="410"/>
      <c r="AA676" s="410">
        <v>1</v>
      </c>
      <c r="AB676" s="410"/>
      <c r="AC676" s="410"/>
      <c r="AD676" s="410"/>
      <c r="AE676" s="410"/>
      <c r="AF676" s="415"/>
      <c r="AG676" s="415"/>
      <c r="AH676" s="415"/>
      <c r="AI676" s="415"/>
      <c r="AJ676" s="415"/>
      <c r="AK676" s="415"/>
      <c r="AL676" s="415"/>
      <c r="AM676" s="296">
        <f>SUM(Y676:AL676)</f>
        <v>1</v>
      </c>
    </row>
    <row r="677" spans="1:39"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 t="shared" ref="Y677:AL677" si="201">Y676</f>
        <v>0</v>
      </c>
      <c r="Z677" s="411">
        <f t="shared" si="201"/>
        <v>0</v>
      </c>
      <c r="AA677" s="411">
        <f t="shared" si="201"/>
        <v>1</v>
      </c>
      <c r="AB677" s="411">
        <f t="shared" si="201"/>
        <v>0</v>
      </c>
      <c r="AC677" s="411">
        <f t="shared" si="201"/>
        <v>0</v>
      </c>
      <c r="AD677" s="411">
        <f t="shared" si="201"/>
        <v>0</v>
      </c>
      <c r="AE677" s="411">
        <f t="shared" si="201"/>
        <v>0</v>
      </c>
      <c r="AF677" s="411">
        <f t="shared" si="201"/>
        <v>0</v>
      </c>
      <c r="AG677" s="411">
        <f t="shared" si="201"/>
        <v>0</v>
      </c>
      <c r="AH677" s="411">
        <f t="shared" si="201"/>
        <v>0</v>
      </c>
      <c r="AI677" s="411">
        <f t="shared" si="201"/>
        <v>0</v>
      </c>
      <c r="AJ677" s="411">
        <f t="shared" si="201"/>
        <v>0</v>
      </c>
      <c r="AK677" s="411">
        <f t="shared" si="201"/>
        <v>0</v>
      </c>
      <c r="AL677" s="411">
        <f t="shared" si="201"/>
        <v>0</v>
      </c>
      <c r="AM677" s="306"/>
    </row>
    <row r="678" spans="1:39"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idden="1"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 t="shared" ref="Y680:AL680" si="202">Y679</f>
        <v>0</v>
      </c>
      <c r="Z680" s="411">
        <f t="shared" si="202"/>
        <v>0</v>
      </c>
      <c r="AA680" s="411">
        <f t="shared" si="202"/>
        <v>0</v>
      </c>
      <c r="AB680" s="411">
        <f t="shared" si="202"/>
        <v>0</v>
      </c>
      <c r="AC680" s="411">
        <f t="shared" si="202"/>
        <v>0</v>
      </c>
      <c r="AD680" s="411">
        <f t="shared" si="202"/>
        <v>0</v>
      </c>
      <c r="AE680" s="411">
        <f t="shared" si="202"/>
        <v>0</v>
      </c>
      <c r="AF680" s="411">
        <f t="shared" si="202"/>
        <v>0</v>
      </c>
      <c r="AG680" s="411">
        <f t="shared" si="202"/>
        <v>0</v>
      </c>
      <c r="AH680" s="411">
        <f t="shared" si="202"/>
        <v>0</v>
      </c>
      <c r="AI680" s="411">
        <f t="shared" si="202"/>
        <v>0</v>
      </c>
      <c r="AJ680" s="411">
        <f t="shared" si="202"/>
        <v>0</v>
      </c>
      <c r="AK680" s="411">
        <f t="shared" si="202"/>
        <v>0</v>
      </c>
      <c r="AL680" s="411">
        <f t="shared" si="202"/>
        <v>0</v>
      </c>
      <c r="AM680" s="306"/>
    </row>
    <row r="681" spans="1:39"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idden="1"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 t="shared" ref="Y683:AL683" si="203">Y682</f>
        <v>0</v>
      </c>
      <c r="Z683" s="411">
        <f t="shared" si="203"/>
        <v>0</v>
      </c>
      <c r="AA683" s="411">
        <f t="shared" si="203"/>
        <v>0</v>
      </c>
      <c r="AB683" s="411">
        <f t="shared" si="203"/>
        <v>0</v>
      </c>
      <c r="AC683" s="411">
        <f t="shared" si="203"/>
        <v>0</v>
      </c>
      <c r="AD683" s="411">
        <f t="shared" si="203"/>
        <v>0</v>
      </c>
      <c r="AE683" s="411">
        <f t="shared" si="203"/>
        <v>0</v>
      </c>
      <c r="AF683" s="411">
        <f t="shared" si="203"/>
        <v>0</v>
      </c>
      <c r="AG683" s="411">
        <f t="shared" si="203"/>
        <v>0</v>
      </c>
      <c r="AH683" s="411">
        <f t="shared" si="203"/>
        <v>0</v>
      </c>
      <c r="AI683" s="411">
        <f t="shared" si="203"/>
        <v>0</v>
      </c>
      <c r="AJ683" s="411">
        <f t="shared" si="203"/>
        <v>0</v>
      </c>
      <c r="AK683" s="411">
        <f t="shared" si="203"/>
        <v>0</v>
      </c>
      <c r="AL683" s="411">
        <f t="shared" si="203"/>
        <v>0</v>
      </c>
      <c r="AM683" s="306"/>
    </row>
    <row r="684" spans="1:39"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idden="1"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 t="shared" ref="Y686:AL686" si="204">Y685</f>
        <v>0</v>
      </c>
      <c r="Z686" s="411">
        <f t="shared" si="204"/>
        <v>0</v>
      </c>
      <c r="AA686" s="411">
        <f t="shared" si="204"/>
        <v>0</v>
      </c>
      <c r="AB686" s="411">
        <f t="shared" si="204"/>
        <v>0</v>
      </c>
      <c r="AC686" s="411">
        <f t="shared" si="204"/>
        <v>0</v>
      </c>
      <c r="AD686" s="411">
        <f t="shared" si="204"/>
        <v>0</v>
      </c>
      <c r="AE686" s="411">
        <f t="shared" si="204"/>
        <v>0</v>
      </c>
      <c r="AF686" s="411">
        <f t="shared" si="204"/>
        <v>0</v>
      </c>
      <c r="AG686" s="411">
        <f t="shared" si="204"/>
        <v>0</v>
      </c>
      <c r="AH686" s="411">
        <f t="shared" si="204"/>
        <v>0</v>
      </c>
      <c r="AI686" s="411">
        <f t="shared" si="204"/>
        <v>0</v>
      </c>
      <c r="AJ686" s="411">
        <f t="shared" si="204"/>
        <v>0</v>
      </c>
      <c r="AK686" s="411">
        <f t="shared" si="204"/>
        <v>0</v>
      </c>
      <c r="AL686" s="411">
        <f t="shared" si="204"/>
        <v>0</v>
      </c>
      <c r="AM686" s="306"/>
    </row>
    <row r="687" spans="1:39" hidden="1"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hidden="1"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idden="1"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 t="shared" ref="Y689:AL689" si="205">Y688</f>
        <v>0</v>
      </c>
      <c r="Z689" s="411">
        <f t="shared" si="205"/>
        <v>0</v>
      </c>
      <c r="AA689" s="411">
        <f t="shared" si="205"/>
        <v>0</v>
      </c>
      <c r="AB689" s="411">
        <f t="shared" si="205"/>
        <v>0</v>
      </c>
      <c r="AC689" s="411">
        <f t="shared" si="205"/>
        <v>0</v>
      </c>
      <c r="AD689" s="411">
        <f t="shared" si="205"/>
        <v>0</v>
      </c>
      <c r="AE689" s="411">
        <f t="shared" si="205"/>
        <v>0</v>
      </c>
      <c r="AF689" s="411">
        <f t="shared" si="205"/>
        <v>0</v>
      </c>
      <c r="AG689" s="411">
        <f t="shared" si="205"/>
        <v>0</v>
      </c>
      <c r="AH689" s="411">
        <f t="shared" si="205"/>
        <v>0</v>
      </c>
      <c r="AI689" s="411">
        <f t="shared" si="205"/>
        <v>0</v>
      </c>
      <c r="AJ689" s="411">
        <f t="shared" si="205"/>
        <v>0</v>
      </c>
      <c r="AK689" s="411">
        <f t="shared" si="205"/>
        <v>0</v>
      </c>
      <c r="AL689" s="411">
        <f t="shared" si="205"/>
        <v>0</v>
      </c>
      <c r="AM689" s="306"/>
    </row>
    <row r="690" spans="1:39"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outlineLevel="1">
      <c r="A692" s="532">
        <v>33</v>
      </c>
      <c r="B692" s="428" t="s">
        <v>125</v>
      </c>
      <c r="C692" s="291" t="s">
        <v>25</v>
      </c>
      <c r="D692" s="295">
        <f>'7.  Persistence Report'!AX39</f>
        <v>8289</v>
      </c>
      <c r="E692" s="295"/>
      <c r="F692" s="295"/>
      <c r="G692" s="295"/>
      <c r="H692" s="295"/>
      <c r="I692" s="295"/>
      <c r="J692" s="295"/>
      <c r="K692" s="295"/>
      <c r="L692" s="295"/>
      <c r="M692" s="295"/>
      <c r="N692" s="295">
        <v>0</v>
      </c>
      <c r="O692" s="295">
        <f>'7.  Persistence Report'!S39</f>
        <v>0</v>
      </c>
      <c r="P692" s="295"/>
      <c r="Q692" s="295"/>
      <c r="R692" s="295"/>
      <c r="S692" s="295"/>
      <c r="T692" s="295"/>
      <c r="U692" s="295"/>
      <c r="V692" s="295"/>
      <c r="W692" s="295"/>
      <c r="X692" s="295"/>
      <c r="Y692" s="426"/>
      <c r="Z692" s="410">
        <v>1</v>
      </c>
      <c r="AA692" s="410"/>
      <c r="AB692" s="410"/>
      <c r="AC692" s="410"/>
      <c r="AD692" s="410"/>
      <c r="AE692" s="410"/>
      <c r="AF692" s="415"/>
      <c r="AG692" s="415"/>
      <c r="AH692" s="415"/>
      <c r="AI692" s="415"/>
      <c r="AJ692" s="415"/>
      <c r="AK692" s="415"/>
      <c r="AL692" s="415"/>
      <c r="AM692" s="296">
        <f>SUM(Y692:AL692)</f>
        <v>1</v>
      </c>
    </row>
    <row r="693" spans="1:39"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 t="shared" ref="Y693:AL693" si="206">Y692</f>
        <v>0</v>
      </c>
      <c r="Z693" s="411">
        <f t="shared" si="206"/>
        <v>1</v>
      </c>
      <c r="AA693" s="411">
        <f t="shared" si="206"/>
        <v>0</v>
      </c>
      <c r="AB693" s="411">
        <f t="shared" si="206"/>
        <v>0</v>
      </c>
      <c r="AC693" s="411">
        <f t="shared" si="206"/>
        <v>0</v>
      </c>
      <c r="AD693" s="411">
        <f t="shared" si="206"/>
        <v>0</v>
      </c>
      <c r="AE693" s="411">
        <f t="shared" si="206"/>
        <v>0</v>
      </c>
      <c r="AF693" s="411">
        <f t="shared" si="206"/>
        <v>0</v>
      </c>
      <c r="AG693" s="411">
        <f t="shared" si="206"/>
        <v>0</v>
      </c>
      <c r="AH693" s="411">
        <f t="shared" si="206"/>
        <v>0</v>
      </c>
      <c r="AI693" s="411">
        <f t="shared" si="206"/>
        <v>0</v>
      </c>
      <c r="AJ693" s="411">
        <f t="shared" si="206"/>
        <v>0</v>
      </c>
      <c r="AK693" s="411">
        <f t="shared" si="206"/>
        <v>0</v>
      </c>
      <c r="AL693" s="411">
        <f t="shared" si="206"/>
        <v>0</v>
      </c>
      <c r="AM693" s="306"/>
    </row>
    <row r="694" spans="1:39"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idden="1"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idden="1"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 t="shared" ref="Y696:AL696" si="207">Y695</f>
        <v>0</v>
      </c>
      <c r="Z696" s="411">
        <f t="shared" si="207"/>
        <v>0</v>
      </c>
      <c r="AA696" s="411">
        <f t="shared" si="207"/>
        <v>0</v>
      </c>
      <c r="AB696" s="411">
        <f t="shared" si="207"/>
        <v>0</v>
      </c>
      <c r="AC696" s="411">
        <f t="shared" si="207"/>
        <v>0</v>
      </c>
      <c r="AD696" s="411">
        <f t="shared" si="207"/>
        <v>0</v>
      </c>
      <c r="AE696" s="411">
        <f t="shared" si="207"/>
        <v>0</v>
      </c>
      <c r="AF696" s="411">
        <f t="shared" si="207"/>
        <v>0</v>
      </c>
      <c r="AG696" s="411">
        <f t="shared" si="207"/>
        <v>0</v>
      </c>
      <c r="AH696" s="411">
        <f t="shared" si="207"/>
        <v>0</v>
      </c>
      <c r="AI696" s="411">
        <f t="shared" si="207"/>
        <v>0</v>
      </c>
      <c r="AJ696" s="411">
        <f t="shared" si="207"/>
        <v>0</v>
      </c>
      <c r="AK696" s="411">
        <f t="shared" si="207"/>
        <v>0</v>
      </c>
      <c r="AL696" s="411">
        <f t="shared" si="207"/>
        <v>0</v>
      </c>
      <c r="AM696" s="306"/>
    </row>
    <row r="697" spans="1:39"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idden="1"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idden="1"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 t="shared" ref="Y699:AL699" si="208">Y698</f>
        <v>0</v>
      </c>
      <c r="Z699" s="411">
        <f t="shared" si="208"/>
        <v>0</v>
      </c>
      <c r="AA699" s="411">
        <f t="shared" si="208"/>
        <v>0</v>
      </c>
      <c r="AB699" s="411">
        <f t="shared" si="208"/>
        <v>0</v>
      </c>
      <c r="AC699" s="411">
        <f t="shared" si="208"/>
        <v>0</v>
      </c>
      <c r="AD699" s="411">
        <f t="shared" si="208"/>
        <v>0</v>
      </c>
      <c r="AE699" s="411">
        <f t="shared" si="208"/>
        <v>0</v>
      </c>
      <c r="AF699" s="411">
        <f t="shared" si="208"/>
        <v>0</v>
      </c>
      <c r="AG699" s="411">
        <f t="shared" si="208"/>
        <v>0</v>
      </c>
      <c r="AH699" s="411">
        <f t="shared" si="208"/>
        <v>0</v>
      </c>
      <c r="AI699" s="411">
        <f t="shared" si="208"/>
        <v>0</v>
      </c>
      <c r="AJ699" s="411">
        <f t="shared" si="208"/>
        <v>0</v>
      </c>
      <c r="AK699" s="411">
        <f t="shared" si="208"/>
        <v>0</v>
      </c>
      <c r="AL699" s="411">
        <f t="shared" si="208"/>
        <v>0</v>
      </c>
      <c r="AM699" s="306"/>
    </row>
    <row r="700" spans="1:39" hidden="1"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hidden="1"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hidden="1"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idden="1"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 t="shared" ref="Y703:AL703" si="209">Y702</f>
        <v>0</v>
      </c>
      <c r="Z703" s="411">
        <f t="shared" si="209"/>
        <v>0</v>
      </c>
      <c r="AA703" s="411">
        <f t="shared" si="209"/>
        <v>0</v>
      </c>
      <c r="AB703" s="411">
        <f t="shared" si="209"/>
        <v>0</v>
      </c>
      <c r="AC703" s="411">
        <f t="shared" si="209"/>
        <v>0</v>
      </c>
      <c r="AD703" s="411">
        <f t="shared" si="209"/>
        <v>0</v>
      </c>
      <c r="AE703" s="411">
        <f t="shared" si="209"/>
        <v>0</v>
      </c>
      <c r="AF703" s="411">
        <f t="shared" si="209"/>
        <v>0</v>
      </c>
      <c r="AG703" s="411">
        <f t="shared" si="209"/>
        <v>0</v>
      </c>
      <c r="AH703" s="411">
        <f t="shared" si="209"/>
        <v>0</v>
      </c>
      <c r="AI703" s="411">
        <f t="shared" si="209"/>
        <v>0</v>
      </c>
      <c r="AJ703" s="411">
        <f t="shared" si="209"/>
        <v>0</v>
      </c>
      <c r="AK703" s="411">
        <f t="shared" si="209"/>
        <v>0</v>
      </c>
      <c r="AL703" s="411">
        <f t="shared" si="209"/>
        <v>0</v>
      </c>
      <c r="AM703" s="306"/>
    </row>
    <row r="704" spans="1:39" hidden="1"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hidden="1"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idden="1"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 t="shared" ref="Y706:AL706" si="210">Y705</f>
        <v>0</v>
      </c>
      <c r="Z706" s="411">
        <f t="shared" si="210"/>
        <v>0</v>
      </c>
      <c r="AA706" s="411">
        <f t="shared" si="210"/>
        <v>0</v>
      </c>
      <c r="AB706" s="411">
        <f t="shared" si="210"/>
        <v>0</v>
      </c>
      <c r="AC706" s="411">
        <f t="shared" si="210"/>
        <v>0</v>
      </c>
      <c r="AD706" s="411">
        <f t="shared" si="210"/>
        <v>0</v>
      </c>
      <c r="AE706" s="411">
        <f t="shared" si="210"/>
        <v>0</v>
      </c>
      <c r="AF706" s="411">
        <f t="shared" si="210"/>
        <v>0</v>
      </c>
      <c r="AG706" s="411">
        <f t="shared" si="210"/>
        <v>0</v>
      </c>
      <c r="AH706" s="411">
        <f t="shared" si="210"/>
        <v>0</v>
      </c>
      <c r="AI706" s="411">
        <f t="shared" si="210"/>
        <v>0</v>
      </c>
      <c r="AJ706" s="411">
        <f t="shared" si="210"/>
        <v>0</v>
      </c>
      <c r="AK706" s="411">
        <f t="shared" si="210"/>
        <v>0</v>
      </c>
      <c r="AL706" s="411">
        <f t="shared" si="210"/>
        <v>0</v>
      </c>
      <c r="AM706" s="306"/>
    </row>
    <row r="707" spans="1:39" hidden="1"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idden="1"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idden="1"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 t="shared" ref="Y709:AL709" si="211">Y708</f>
        <v>0</v>
      </c>
      <c r="Z709" s="411">
        <f t="shared" si="211"/>
        <v>0</v>
      </c>
      <c r="AA709" s="411">
        <f t="shared" si="211"/>
        <v>0</v>
      </c>
      <c r="AB709" s="411">
        <f t="shared" si="211"/>
        <v>0</v>
      </c>
      <c r="AC709" s="411">
        <f t="shared" si="211"/>
        <v>0</v>
      </c>
      <c r="AD709" s="411">
        <f t="shared" si="211"/>
        <v>0</v>
      </c>
      <c r="AE709" s="411">
        <f t="shared" si="211"/>
        <v>0</v>
      </c>
      <c r="AF709" s="411">
        <f t="shared" si="211"/>
        <v>0</v>
      </c>
      <c r="AG709" s="411">
        <f t="shared" si="211"/>
        <v>0</v>
      </c>
      <c r="AH709" s="411">
        <f t="shared" si="211"/>
        <v>0</v>
      </c>
      <c r="AI709" s="411">
        <f t="shared" si="211"/>
        <v>0</v>
      </c>
      <c r="AJ709" s="411">
        <f t="shared" si="211"/>
        <v>0</v>
      </c>
      <c r="AK709" s="411">
        <f t="shared" si="211"/>
        <v>0</v>
      </c>
      <c r="AL709" s="411">
        <f t="shared" si="211"/>
        <v>0</v>
      </c>
      <c r="AM709" s="306"/>
    </row>
    <row r="710" spans="1:39"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hidden="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idden="1"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 t="shared" ref="Y712:AL712" si="212">Y711</f>
        <v>0</v>
      </c>
      <c r="Z712" s="411">
        <f t="shared" si="212"/>
        <v>0</v>
      </c>
      <c r="AA712" s="411">
        <f t="shared" si="212"/>
        <v>0</v>
      </c>
      <c r="AB712" s="411">
        <f t="shared" si="212"/>
        <v>0</v>
      </c>
      <c r="AC712" s="411">
        <f t="shared" si="212"/>
        <v>0</v>
      </c>
      <c r="AD712" s="411">
        <f t="shared" si="212"/>
        <v>0</v>
      </c>
      <c r="AE712" s="411">
        <f t="shared" si="212"/>
        <v>0</v>
      </c>
      <c r="AF712" s="411">
        <f t="shared" si="212"/>
        <v>0</v>
      </c>
      <c r="AG712" s="411">
        <f t="shared" si="212"/>
        <v>0</v>
      </c>
      <c r="AH712" s="411">
        <f t="shared" si="212"/>
        <v>0</v>
      </c>
      <c r="AI712" s="411">
        <f t="shared" si="212"/>
        <v>0</v>
      </c>
      <c r="AJ712" s="411">
        <f t="shared" si="212"/>
        <v>0</v>
      </c>
      <c r="AK712" s="411">
        <f t="shared" si="212"/>
        <v>0</v>
      </c>
      <c r="AL712" s="411">
        <f t="shared" si="212"/>
        <v>0</v>
      </c>
      <c r="AM712" s="306"/>
    </row>
    <row r="713" spans="1:39"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 t="shared" ref="Y715:AL715" si="213">Y714</f>
        <v>0</v>
      </c>
      <c r="Z715" s="411">
        <f t="shared" si="213"/>
        <v>0</v>
      </c>
      <c r="AA715" s="411">
        <f t="shared" si="213"/>
        <v>0</v>
      </c>
      <c r="AB715" s="411">
        <f t="shared" si="213"/>
        <v>0</v>
      </c>
      <c r="AC715" s="411">
        <f t="shared" si="213"/>
        <v>0</v>
      </c>
      <c r="AD715" s="411">
        <f t="shared" si="213"/>
        <v>0</v>
      </c>
      <c r="AE715" s="411">
        <f t="shared" si="213"/>
        <v>0</v>
      </c>
      <c r="AF715" s="411">
        <f t="shared" si="213"/>
        <v>0</v>
      </c>
      <c r="AG715" s="411">
        <f t="shared" si="213"/>
        <v>0</v>
      </c>
      <c r="AH715" s="411">
        <f t="shared" si="213"/>
        <v>0</v>
      </c>
      <c r="AI715" s="411">
        <f t="shared" si="213"/>
        <v>0</v>
      </c>
      <c r="AJ715" s="411">
        <f t="shared" si="213"/>
        <v>0</v>
      </c>
      <c r="AK715" s="411">
        <f t="shared" si="213"/>
        <v>0</v>
      </c>
      <c r="AL715" s="411">
        <f t="shared" si="213"/>
        <v>0</v>
      </c>
      <c r="AM715" s="306"/>
    </row>
    <row r="716" spans="1:39"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hidden="1"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idden="1"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 t="shared" ref="Y718:AL718" si="214">Y717</f>
        <v>0</v>
      </c>
      <c r="Z718" s="411">
        <f t="shared" si="214"/>
        <v>0</v>
      </c>
      <c r="AA718" s="411">
        <f t="shared" si="214"/>
        <v>0</v>
      </c>
      <c r="AB718" s="411">
        <f t="shared" si="214"/>
        <v>0</v>
      </c>
      <c r="AC718" s="411">
        <f t="shared" si="214"/>
        <v>0</v>
      </c>
      <c r="AD718" s="411">
        <f t="shared" si="214"/>
        <v>0</v>
      </c>
      <c r="AE718" s="411">
        <f t="shared" si="214"/>
        <v>0</v>
      </c>
      <c r="AF718" s="411">
        <f t="shared" si="214"/>
        <v>0</v>
      </c>
      <c r="AG718" s="411">
        <f t="shared" si="214"/>
        <v>0</v>
      </c>
      <c r="AH718" s="411">
        <f t="shared" si="214"/>
        <v>0</v>
      </c>
      <c r="AI718" s="411">
        <f t="shared" si="214"/>
        <v>0</v>
      </c>
      <c r="AJ718" s="411">
        <f t="shared" si="214"/>
        <v>0</v>
      </c>
      <c r="AK718" s="411">
        <f t="shared" si="214"/>
        <v>0</v>
      </c>
      <c r="AL718" s="411">
        <f t="shared" si="214"/>
        <v>0</v>
      </c>
      <c r="AM718" s="306"/>
    </row>
    <row r="719" spans="1:39"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hidden="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idden="1"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 t="shared" ref="Y721:AL721" si="215">Y720</f>
        <v>0</v>
      </c>
      <c r="Z721" s="411">
        <f t="shared" si="215"/>
        <v>0</v>
      </c>
      <c r="AA721" s="411">
        <f t="shared" si="215"/>
        <v>0</v>
      </c>
      <c r="AB721" s="411">
        <f t="shared" si="215"/>
        <v>0</v>
      </c>
      <c r="AC721" s="411">
        <f t="shared" si="215"/>
        <v>0</v>
      </c>
      <c r="AD721" s="411">
        <f t="shared" si="215"/>
        <v>0</v>
      </c>
      <c r="AE721" s="411">
        <f t="shared" si="215"/>
        <v>0</v>
      </c>
      <c r="AF721" s="411">
        <f t="shared" si="215"/>
        <v>0</v>
      </c>
      <c r="AG721" s="411">
        <f t="shared" si="215"/>
        <v>0</v>
      </c>
      <c r="AH721" s="411">
        <f t="shared" si="215"/>
        <v>0</v>
      </c>
      <c r="AI721" s="411">
        <f t="shared" si="215"/>
        <v>0</v>
      </c>
      <c r="AJ721" s="411">
        <f t="shared" si="215"/>
        <v>0</v>
      </c>
      <c r="AK721" s="411">
        <f t="shared" si="215"/>
        <v>0</v>
      </c>
      <c r="AL721" s="411">
        <f t="shared" si="215"/>
        <v>0</v>
      </c>
      <c r="AM721" s="306"/>
    </row>
    <row r="722" spans="1:39"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hidden="1"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idden="1"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 t="shared" ref="Y724:AL724" si="216">Y723</f>
        <v>0</v>
      </c>
      <c r="Z724" s="411">
        <f t="shared" si="216"/>
        <v>0</v>
      </c>
      <c r="AA724" s="411">
        <f t="shared" si="216"/>
        <v>0</v>
      </c>
      <c r="AB724" s="411">
        <f t="shared" si="216"/>
        <v>0</v>
      </c>
      <c r="AC724" s="411">
        <f t="shared" si="216"/>
        <v>0</v>
      </c>
      <c r="AD724" s="411">
        <f t="shared" si="216"/>
        <v>0</v>
      </c>
      <c r="AE724" s="411">
        <f t="shared" si="216"/>
        <v>0</v>
      </c>
      <c r="AF724" s="411">
        <f t="shared" si="216"/>
        <v>0</v>
      </c>
      <c r="AG724" s="411">
        <f t="shared" si="216"/>
        <v>0</v>
      </c>
      <c r="AH724" s="411">
        <f t="shared" si="216"/>
        <v>0</v>
      </c>
      <c r="AI724" s="411">
        <f t="shared" si="216"/>
        <v>0</v>
      </c>
      <c r="AJ724" s="411">
        <f t="shared" si="216"/>
        <v>0</v>
      </c>
      <c r="AK724" s="411">
        <f t="shared" si="216"/>
        <v>0</v>
      </c>
      <c r="AL724" s="411">
        <f t="shared" si="216"/>
        <v>0</v>
      </c>
      <c r="AM724" s="306"/>
    </row>
    <row r="725" spans="1:39"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hidden="1"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idden="1"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 t="shared" ref="Y727:AL727" si="217">Y726</f>
        <v>0</v>
      </c>
      <c r="Z727" s="411">
        <f t="shared" si="217"/>
        <v>0</v>
      </c>
      <c r="AA727" s="411">
        <f t="shared" si="217"/>
        <v>0</v>
      </c>
      <c r="AB727" s="411">
        <f t="shared" si="217"/>
        <v>0</v>
      </c>
      <c r="AC727" s="411">
        <f t="shared" si="217"/>
        <v>0</v>
      </c>
      <c r="AD727" s="411">
        <f t="shared" si="217"/>
        <v>0</v>
      </c>
      <c r="AE727" s="411">
        <f t="shared" si="217"/>
        <v>0</v>
      </c>
      <c r="AF727" s="411">
        <f t="shared" si="217"/>
        <v>0</v>
      </c>
      <c r="AG727" s="411">
        <f t="shared" si="217"/>
        <v>0</v>
      </c>
      <c r="AH727" s="411">
        <f t="shared" si="217"/>
        <v>0</v>
      </c>
      <c r="AI727" s="411">
        <f t="shared" si="217"/>
        <v>0</v>
      </c>
      <c r="AJ727" s="411">
        <f t="shared" si="217"/>
        <v>0</v>
      </c>
      <c r="AK727" s="411">
        <f t="shared" si="217"/>
        <v>0</v>
      </c>
      <c r="AL727" s="411">
        <f t="shared" si="217"/>
        <v>0</v>
      </c>
      <c r="AM727" s="306"/>
    </row>
    <row r="728" spans="1:39"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hidden="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 t="shared" ref="Y730:AL730" si="218">Y729</f>
        <v>0</v>
      </c>
      <c r="Z730" s="411">
        <f t="shared" si="218"/>
        <v>0</v>
      </c>
      <c r="AA730" s="411">
        <f t="shared" si="218"/>
        <v>0</v>
      </c>
      <c r="AB730" s="411">
        <f t="shared" si="218"/>
        <v>0</v>
      </c>
      <c r="AC730" s="411">
        <f t="shared" si="218"/>
        <v>0</v>
      </c>
      <c r="AD730" s="411">
        <f t="shared" si="218"/>
        <v>0</v>
      </c>
      <c r="AE730" s="411">
        <f t="shared" si="218"/>
        <v>0</v>
      </c>
      <c r="AF730" s="411">
        <f t="shared" si="218"/>
        <v>0</v>
      </c>
      <c r="AG730" s="411">
        <f t="shared" si="218"/>
        <v>0</v>
      </c>
      <c r="AH730" s="411">
        <f t="shared" si="218"/>
        <v>0</v>
      </c>
      <c r="AI730" s="411">
        <f t="shared" si="218"/>
        <v>0</v>
      </c>
      <c r="AJ730" s="411">
        <f t="shared" si="218"/>
        <v>0</v>
      </c>
      <c r="AK730" s="411">
        <f t="shared" si="218"/>
        <v>0</v>
      </c>
      <c r="AL730" s="411">
        <f t="shared" si="218"/>
        <v>0</v>
      </c>
      <c r="AM730" s="306"/>
    </row>
    <row r="731" spans="1:39"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 t="shared" ref="Y733:AL733" si="219">Y732</f>
        <v>0</v>
      </c>
      <c r="Z733" s="411">
        <f t="shared" si="219"/>
        <v>0</v>
      </c>
      <c r="AA733" s="411">
        <f t="shared" si="219"/>
        <v>0</v>
      </c>
      <c r="AB733" s="411">
        <f t="shared" si="219"/>
        <v>0</v>
      </c>
      <c r="AC733" s="411">
        <f t="shared" si="219"/>
        <v>0</v>
      </c>
      <c r="AD733" s="411">
        <f t="shared" si="219"/>
        <v>0</v>
      </c>
      <c r="AE733" s="411">
        <f t="shared" si="219"/>
        <v>0</v>
      </c>
      <c r="AF733" s="411">
        <f t="shared" si="219"/>
        <v>0</v>
      </c>
      <c r="AG733" s="411">
        <f t="shared" si="219"/>
        <v>0</v>
      </c>
      <c r="AH733" s="411">
        <f t="shared" si="219"/>
        <v>0</v>
      </c>
      <c r="AI733" s="411">
        <f t="shared" si="219"/>
        <v>0</v>
      </c>
      <c r="AJ733" s="411">
        <f t="shared" si="219"/>
        <v>0</v>
      </c>
      <c r="AK733" s="411">
        <f t="shared" si="219"/>
        <v>0</v>
      </c>
      <c r="AL733" s="411">
        <f t="shared" si="219"/>
        <v>0</v>
      </c>
      <c r="AM733" s="306"/>
    </row>
    <row r="734" spans="1:39"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 t="shared" ref="Y736:AL736" si="220">Y735</f>
        <v>0</v>
      </c>
      <c r="Z736" s="411">
        <f t="shared" si="220"/>
        <v>0</v>
      </c>
      <c r="AA736" s="411">
        <f t="shared" si="220"/>
        <v>0</v>
      </c>
      <c r="AB736" s="411">
        <f t="shared" si="220"/>
        <v>0</v>
      </c>
      <c r="AC736" s="411">
        <f t="shared" si="220"/>
        <v>0</v>
      </c>
      <c r="AD736" s="411">
        <f t="shared" si="220"/>
        <v>0</v>
      </c>
      <c r="AE736" s="411">
        <f t="shared" si="220"/>
        <v>0</v>
      </c>
      <c r="AF736" s="411">
        <f t="shared" si="220"/>
        <v>0</v>
      </c>
      <c r="AG736" s="411">
        <f t="shared" si="220"/>
        <v>0</v>
      </c>
      <c r="AH736" s="411">
        <f t="shared" si="220"/>
        <v>0</v>
      </c>
      <c r="AI736" s="411">
        <f t="shared" si="220"/>
        <v>0</v>
      </c>
      <c r="AJ736" s="411">
        <f t="shared" si="220"/>
        <v>0</v>
      </c>
      <c r="AK736" s="411">
        <f t="shared" si="220"/>
        <v>0</v>
      </c>
      <c r="AL736" s="411">
        <f t="shared" si="220"/>
        <v>0</v>
      </c>
      <c r="AM736" s="306"/>
    </row>
    <row r="737" spans="1:40"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hidden="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idden="1"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 t="shared" ref="Y739:AL739" si="221">Y738</f>
        <v>0</v>
      </c>
      <c r="Z739" s="411">
        <f t="shared" si="221"/>
        <v>0</v>
      </c>
      <c r="AA739" s="411">
        <f t="shared" si="221"/>
        <v>0</v>
      </c>
      <c r="AB739" s="411">
        <f t="shared" si="221"/>
        <v>0</v>
      </c>
      <c r="AC739" s="411">
        <f t="shared" si="221"/>
        <v>0</v>
      </c>
      <c r="AD739" s="411">
        <f t="shared" si="221"/>
        <v>0</v>
      </c>
      <c r="AE739" s="411">
        <f t="shared" si="221"/>
        <v>0</v>
      </c>
      <c r="AF739" s="411">
        <f t="shared" si="221"/>
        <v>0</v>
      </c>
      <c r="AG739" s="411">
        <f t="shared" si="221"/>
        <v>0</v>
      </c>
      <c r="AH739" s="411">
        <f t="shared" si="221"/>
        <v>0</v>
      </c>
      <c r="AI739" s="411">
        <f t="shared" si="221"/>
        <v>0</v>
      </c>
      <c r="AJ739" s="411">
        <f t="shared" si="221"/>
        <v>0</v>
      </c>
      <c r="AK739" s="411">
        <f t="shared" si="221"/>
        <v>0</v>
      </c>
      <c r="AL739" s="411">
        <f t="shared" si="221"/>
        <v>0</v>
      </c>
      <c r="AM739" s="306"/>
    </row>
    <row r="740" spans="1:40"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hidden="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idden="1"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 t="shared" ref="Y742:AL742" si="222">Y741</f>
        <v>0</v>
      </c>
      <c r="Z742" s="411">
        <f t="shared" si="222"/>
        <v>0</v>
      </c>
      <c r="AA742" s="411">
        <f t="shared" si="222"/>
        <v>0</v>
      </c>
      <c r="AB742" s="411">
        <f t="shared" si="222"/>
        <v>0</v>
      </c>
      <c r="AC742" s="411">
        <f t="shared" si="222"/>
        <v>0</v>
      </c>
      <c r="AD742" s="411">
        <f t="shared" si="222"/>
        <v>0</v>
      </c>
      <c r="AE742" s="411">
        <f t="shared" si="222"/>
        <v>0</v>
      </c>
      <c r="AF742" s="411">
        <f t="shared" si="222"/>
        <v>0</v>
      </c>
      <c r="AG742" s="411">
        <f t="shared" si="222"/>
        <v>0</v>
      </c>
      <c r="AH742" s="411">
        <f t="shared" si="222"/>
        <v>0</v>
      </c>
      <c r="AI742" s="411">
        <f t="shared" si="222"/>
        <v>0</v>
      </c>
      <c r="AJ742" s="411">
        <f t="shared" si="222"/>
        <v>0</v>
      </c>
      <c r="AK742" s="411">
        <f t="shared" si="222"/>
        <v>0</v>
      </c>
      <c r="AL742" s="411">
        <f t="shared" si="222"/>
        <v>0</v>
      </c>
      <c r="AM742" s="306"/>
    </row>
    <row r="743" spans="1:40"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3089251</v>
      </c>
      <c r="E744" s="329"/>
      <c r="F744" s="329"/>
      <c r="G744" s="329"/>
      <c r="H744" s="329"/>
      <c r="I744" s="329"/>
      <c r="J744" s="329"/>
      <c r="K744" s="329"/>
      <c r="L744" s="329"/>
      <c r="M744" s="329"/>
      <c r="N744" s="329"/>
      <c r="O744" s="329">
        <f>SUM(O587:O742)</f>
        <v>416</v>
      </c>
      <c r="P744" s="329"/>
      <c r="Q744" s="329"/>
      <c r="R744" s="329"/>
      <c r="S744" s="329"/>
      <c r="T744" s="329"/>
      <c r="U744" s="329"/>
      <c r="V744" s="329"/>
      <c r="W744" s="329"/>
      <c r="X744" s="329"/>
      <c r="Y744" s="329">
        <f>IF(Y585="kWh",SUMPRODUCT(D587:D742,Y587:Y742))</f>
        <v>703837</v>
      </c>
      <c r="Z744" s="329">
        <f>IF(Z585="kWh",SUMPRODUCT(D587:D742,Z587:Z742))</f>
        <v>336580.1</v>
      </c>
      <c r="AA744" s="329">
        <f>IF(AA585="kw",SUMPRODUCT(N587:N742,O587:O742,AA587:AA742),SUMPRODUCT(D587:D742,AA587:AA742))</f>
        <v>4807.2</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939481</v>
      </c>
      <c r="Z745" s="392">
        <f>HLOOKUP(Z401,'2. LRAMVA Threshold'!$B$42:$Q$53,10,FALSE)</f>
        <v>375793</v>
      </c>
      <c r="AA745" s="392">
        <f>HLOOKUP(AA401,'2. LRAMVA Threshold'!$B$42:$Q$53,10,FALSE)</f>
        <v>6881</v>
      </c>
      <c r="AB745" s="392">
        <f>HLOOKUP(AB401,'2. LRAMVA Threshold'!$B$42:$Q$53,10,FALSE)</f>
        <v>0</v>
      </c>
      <c r="AC745" s="392">
        <f>HLOOKUP(AC401,'2. LRAMVA Threshold'!$B$42:$Q$53,10,FALSE)</f>
        <v>0</v>
      </c>
      <c r="AD745" s="392">
        <f>HLOOKUP(AD401,'2. LRAMVA Threshold'!$B$42:$Q$53,10,FALSE)</f>
        <v>0</v>
      </c>
      <c r="AE745" s="392">
        <f>HLOOKUP(AE401,'2. LRAMVA Threshold'!$B$42:$Q$53,10,FALSE)</f>
        <v>1649</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4.8999999999999998E-3</v>
      </c>
      <c r="Z747" s="341">
        <f>HLOOKUP(Z$35,'3.  Distribution Rates'!$C$122:$P$133,10,FALSE)</f>
        <v>9.1999999999999998E-3</v>
      </c>
      <c r="AA747" s="341">
        <f>HLOOKUP(AA$35,'3.  Distribution Rates'!$C$122:$P$133,10,FALSE)</f>
        <v>2.7073999999999998</v>
      </c>
      <c r="AB747" s="341">
        <f>HLOOKUP(AB$35,'3.  Distribution Rates'!$C$122:$P$133,10,FALSE)</f>
        <v>0</v>
      </c>
      <c r="AC747" s="341">
        <f>HLOOKUP(AC$35,'3.  Distribution Rates'!$C$122:$P$133,10,FALSE)</f>
        <v>6.8999999999999999E-3</v>
      </c>
      <c r="AD747" s="341">
        <f>HLOOKUP(AD$35,'3.  Distribution Rates'!$C$122:$P$133,10,FALSE)</f>
        <v>8.5635999999999992</v>
      </c>
      <c r="AE747" s="341">
        <f>HLOOKUP(AE$35,'3.  Distribution Rates'!$C$122:$P$133,10,FALSE)</f>
        <v>2.5366</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3">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3"/>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3"/>
        <v>0</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3"/>
        <v>0</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4">Y210*Y747</f>
        <v>0</v>
      </c>
      <c r="Z752" s="378">
        <f t="shared" si="224"/>
        <v>0</v>
      </c>
      <c r="AA752" s="378">
        <f t="shared" si="224"/>
        <v>0</v>
      </c>
      <c r="AB752" s="378">
        <f t="shared" si="224"/>
        <v>0</v>
      </c>
      <c r="AC752" s="378">
        <f t="shared" si="224"/>
        <v>0</v>
      </c>
      <c r="AD752" s="378">
        <f t="shared" si="224"/>
        <v>0</v>
      </c>
      <c r="AE752" s="378">
        <f t="shared" si="224"/>
        <v>0</v>
      </c>
      <c r="AF752" s="378">
        <f t="shared" si="224"/>
        <v>0</v>
      </c>
      <c r="AG752" s="378">
        <f t="shared" si="224"/>
        <v>0</v>
      </c>
      <c r="AH752" s="378">
        <f t="shared" si="224"/>
        <v>0</v>
      </c>
      <c r="AI752" s="378">
        <f t="shared" si="224"/>
        <v>0</v>
      </c>
      <c r="AJ752" s="378">
        <f t="shared" si="224"/>
        <v>0</v>
      </c>
      <c r="AK752" s="378">
        <f t="shared" si="224"/>
        <v>0</v>
      </c>
      <c r="AL752" s="378">
        <f t="shared" si="224"/>
        <v>0</v>
      </c>
      <c r="AM752" s="629">
        <f t="shared" si="223"/>
        <v>0</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5">Y393*Y747</f>
        <v>0</v>
      </c>
      <c r="Z753" s="378">
        <f t="shared" si="225"/>
        <v>0</v>
      </c>
      <c r="AA753" s="378">
        <f t="shared" si="225"/>
        <v>0</v>
      </c>
      <c r="AB753" s="378">
        <f t="shared" si="225"/>
        <v>0</v>
      </c>
      <c r="AC753" s="378">
        <f t="shared" si="225"/>
        <v>0</v>
      </c>
      <c r="AD753" s="378">
        <f t="shared" si="225"/>
        <v>0</v>
      </c>
      <c r="AE753" s="378">
        <f t="shared" si="225"/>
        <v>0</v>
      </c>
      <c r="AF753" s="378">
        <f t="shared" si="225"/>
        <v>0</v>
      </c>
      <c r="AG753" s="378">
        <f t="shared" si="225"/>
        <v>0</v>
      </c>
      <c r="AH753" s="378">
        <f t="shared" si="225"/>
        <v>0</v>
      </c>
      <c r="AI753" s="378">
        <f t="shared" si="225"/>
        <v>0</v>
      </c>
      <c r="AJ753" s="378">
        <f t="shared" si="225"/>
        <v>0</v>
      </c>
      <c r="AK753" s="378">
        <f t="shared" si="225"/>
        <v>0</v>
      </c>
      <c r="AL753" s="378">
        <f t="shared" si="225"/>
        <v>0</v>
      </c>
      <c r="AM753" s="629">
        <f t="shared" si="223"/>
        <v>0</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Y576*Y747</f>
        <v>11865.888999999999</v>
      </c>
      <c r="Z754" s="378">
        <f t="shared" ref="Z754:AL754" si="226">Z576*Z747</f>
        <v>992.80696</v>
      </c>
      <c r="AA754" s="378">
        <f t="shared" si="226"/>
        <v>7988.9959200000003</v>
      </c>
      <c r="AB754" s="378">
        <f t="shared" si="226"/>
        <v>0</v>
      </c>
      <c r="AC754" s="378">
        <f t="shared" si="226"/>
        <v>0</v>
      </c>
      <c r="AD754" s="378">
        <f t="shared" si="226"/>
        <v>0</v>
      </c>
      <c r="AE754" s="378">
        <f t="shared" si="226"/>
        <v>0</v>
      </c>
      <c r="AF754" s="378">
        <f t="shared" si="226"/>
        <v>0</v>
      </c>
      <c r="AG754" s="378">
        <f t="shared" si="226"/>
        <v>0</v>
      </c>
      <c r="AH754" s="378">
        <f t="shared" si="226"/>
        <v>0</v>
      </c>
      <c r="AI754" s="378">
        <f t="shared" si="226"/>
        <v>0</v>
      </c>
      <c r="AJ754" s="378">
        <f t="shared" si="226"/>
        <v>0</v>
      </c>
      <c r="AK754" s="378">
        <f t="shared" si="226"/>
        <v>0</v>
      </c>
      <c r="AL754" s="378">
        <f t="shared" si="226"/>
        <v>0</v>
      </c>
      <c r="AM754" s="629">
        <f t="shared" si="223"/>
        <v>20847.691879999998</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3448.8013000000001</v>
      </c>
      <c r="Z755" s="378">
        <f t="shared" ref="Z755:AL755" si="227">Z744*Z747</f>
        <v>3096.5369199999996</v>
      </c>
      <c r="AA755" s="378">
        <f t="shared" si="227"/>
        <v>13015.013279999999</v>
      </c>
      <c r="AB755" s="378">
        <f t="shared" si="227"/>
        <v>0</v>
      </c>
      <c r="AC755" s="378">
        <f t="shared" si="227"/>
        <v>0</v>
      </c>
      <c r="AD755" s="378">
        <f t="shared" si="227"/>
        <v>0</v>
      </c>
      <c r="AE755" s="378">
        <f t="shared" si="227"/>
        <v>0</v>
      </c>
      <c r="AF755" s="378">
        <f t="shared" si="227"/>
        <v>0</v>
      </c>
      <c r="AG755" s="378">
        <f t="shared" si="227"/>
        <v>0</v>
      </c>
      <c r="AH755" s="378">
        <f t="shared" si="227"/>
        <v>0</v>
      </c>
      <c r="AI755" s="378">
        <f t="shared" si="227"/>
        <v>0</v>
      </c>
      <c r="AJ755" s="378">
        <f t="shared" si="227"/>
        <v>0</v>
      </c>
      <c r="AK755" s="378">
        <f t="shared" si="227"/>
        <v>0</v>
      </c>
      <c r="AL755" s="378">
        <f t="shared" si="227"/>
        <v>0</v>
      </c>
      <c r="AM755" s="629">
        <f t="shared" si="223"/>
        <v>19560.351499999997</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 t="shared" ref="Y756:AE756" si="228">SUM(Y748:Y755)</f>
        <v>15314.690299999998</v>
      </c>
      <c r="Z756" s="346">
        <f t="shared" si="228"/>
        <v>4089.3438799999994</v>
      </c>
      <c r="AA756" s="346">
        <f t="shared" si="228"/>
        <v>21004.0092</v>
      </c>
      <c r="AB756" s="346">
        <f t="shared" si="228"/>
        <v>0</v>
      </c>
      <c r="AC756" s="346">
        <f t="shared" si="228"/>
        <v>0</v>
      </c>
      <c r="AD756" s="346">
        <f t="shared" si="228"/>
        <v>0</v>
      </c>
      <c r="AE756" s="346">
        <f t="shared" si="228"/>
        <v>0</v>
      </c>
      <c r="AF756" s="346">
        <f t="shared" ref="AF756:AL756" si="229">SUM(AF748:AF755)</f>
        <v>0</v>
      </c>
      <c r="AG756" s="346">
        <f t="shared" si="229"/>
        <v>0</v>
      </c>
      <c r="AH756" s="346">
        <f t="shared" si="229"/>
        <v>0</v>
      </c>
      <c r="AI756" s="346">
        <f t="shared" si="229"/>
        <v>0</v>
      </c>
      <c r="AJ756" s="346">
        <f t="shared" si="229"/>
        <v>0</v>
      </c>
      <c r="AK756" s="346">
        <f t="shared" si="229"/>
        <v>0</v>
      </c>
      <c r="AL756" s="346">
        <f t="shared" si="229"/>
        <v>0</v>
      </c>
      <c r="AM756" s="407">
        <f>SUM(AM748:AM755)</f>
        <v>40408.043379999996</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4603.4569000000001</v>
      </c>
      <c r="Z757" s="347">
        <f t="shared" ref="Z757:AE757" si="230">Z745*Z747</f>
        <v>3457.2955999999999</v>
      </c>
      <c r="AA757" s="347">
        <f t="shared" si="230"/>
        <v>18629.6194</v>
      </c>
      <c r="AB757" s="347">
        <f t="shared" si="230"/>
        <v>0</v>
      </c>
      <c r="AC757" s="347">
        <f t="shared" si="230"/>
        <v>0</v>
      </c>
      <c r="AD757" s="347">
        <f t="shared" si="230"/>
        <v>0</v>
      </c>
      <c r="AE757" s="347">
        <f t="shared" si="230"/>
        <v>4182.8534</v>
      </c>
      <c r="AF757" s="347">
        <f t="shared" ref="AF757:AL757" si="231">AF745*AF747</f>
        <v>0</v>
      </c>
      <c r="AG757" s="347">
        <f t="shared" si="231"/>
        <v>0</v>
      </c>
      <c r="AH757" s="347">
        <f t="shared" si="231"/>
        <v>0</v>
      </c>
      <c r="AI757" s="347">
        <f t="shared" si="231"/>
        <v>0</v>
      </c>
      <c r="AJ757" s="347">
        <f t="shared" si="231"/>
        <v>0</v>
      </c>
      <c r="AK757" s="347">
        <f t="shared" si="231"/>
        <v>0</v>
      </c>
      <c r="AL757" s="347">
        <f t="shared" si="231"/>
        <v>0</v>
      </c>
      <c r="AM757" s="407">
        <f>SUM(Y757:AL757)</f>
        <v>30873.225299999998</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9534.8180799999973</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32">IF(AA585="kw",SUMPRODUCT($N$587:$N$742,$P$587:$P$742,AA587:AA742),SUMPRODUCT($E$587:$E$742,AA587:AA742))</f>
        <v>0</v>
      </c>
      <c r="AB760" s="291">
        <f t="shared" si="232"/>
        <v>0</v>
      </c>
      <c r="AC760" s="291">
        <f t="shared" si="232"/>
        <v>0</v>
      </c>
      <c r="AD760" s="291">
        <f t="shared" si="232"/>
        <v>0</v>
      </c>
      <c r="AE760" s="291">
        <f t="shared" si="232"/>
        <v>0</v>
      </c>
      <c r="AF760" s="291">
        <f t="shared" si="232"/>
        <v>0</v>
      </c>
      <c r="AG760" s="291">
        <f t="shared" si="232"/>
        <v>0</v>
      </c>
      <c r="AH760" s="291">
        <f t="shared" si="232"/>
        <v>0</v>
      </c>
      <c r="AI760" s="291">
        <f t="shared" si="232"/>
        <v>0</v>
      </c>
      <c r="AJ760" s="291">
        <f t="shared" si="232"/>
        <v>0</v>
      </c>
      <c r="AK760" s="291">
        <f t="shared" si="232"/>
        <v>0</v>
      </c>
      <c r="AL760" s="291">
        <f t="shared" si="232"/>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33">IF(AA585="kw",SUMPRODUCT($N$587:$N$742,$Q$587:$Q$742,AA587:AA742),SUMPRODUCT($F$587:$F$742,AA587:AA742))</f>
        <v>0</v>
      </c>
      <c r="AB761" s="326">
        <f t="shared" si="233"/>
        <v>0</v>
      </c>
      <c r="AC761" s="326">
        <f t="shared" si="233"/>
        <v>0</v>
      </c>
      <c r="AD761" s="326">
        <f t="shared" si="233"/>
        <v>0</v>
      </c>
      <c r="AE761" s="326">
        <f t="shared" si="233"/>
        <v>0</v>
      </c>
      <c r="AF761" s="326">
        <f t="shared" si="233"/>
        <v>0</v>
      </c>
      <c r="AG761" s="326">
        <f t="shared" si="233"/>
        <v>0</v>
      </c>
      <c r="AH761" s="326">
        <f t="shared" si="233"/>
        <v>0</v>
      </c>
      <c r="AI761" s="326">
        <f t="shared" si="233"/>
        <v>0</v>
      </c>
      <c r="AJ761" s="326">
        <f t="shared" si="233"/>
        <v>0</v>
      </c>
      <c r="AK761" s="326">
        <f t="shared" si="233"/>
        <v>0</v>
      </c>
      <c r="AL761" s="326">
        <f t="shared" si="233"/>
        <v>0</v>
      </c>
      <c r="AM761" s="386"/>
    </row>
    <row r="762" spans="1:40" ht="20.25" customHeight="1">
      <c r="B762" s="368" t="s">
        <v>593</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526</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18" t="s">
        <v>211</v>
      </c>
      <c r="C766" s="820" t="s">
        <v>33</v>
      </c>
      <c r="D766" s="284" t="s">
        <v>422</v>
      </c>
      <c r="E766" s="822" t="s">
        <v>209</v>
      </c>
      <c r="F766" s="823"/>
      <c r="G766" s="823"/>
      <c r="H766" s="823"/>
      <c r="I766" s="823"/>
      <c r="J766" s="823"/>
      <c r="K766" s="823"/>
      <c r="L766" s="823"/>
      <c r="M766" s="824"/>
      <c r="N766" s="825" t="s">
        <v>213</v>
      </c>
      <c r="O766" s="284" t="s">
        <v>423</v>
      </c>
      <c r="P766" s="822" t="s">
        <v>212</v>
      </c>
      <c r="Q766" s="823"/>
      <c r="R766" s="823"/>
      <c r="S766" s="823"/>
      <c r="T766" s="823"/>
      <c r="U766" s="823"/>
      <c r="V766" s="823"/>
      <c r="W766" s="823"/>
      <c r="X766" s="824"/>
      <c r="Y766" s="815" t="s">
        <v>243</v>
      </c>
      <c r="Z766" s="816"/>
      <c r="AA766" s="816"/>
      <c r="AB766" s="816"/>
      <c r="AC766" s="816"/>
      <c r="AD766" s="816"/>
      <c r="AE766" s="816"/>
      <c r="AF766" s="816"/>
      <c r="AG766" s="816"/>
      <c r="AH766" s="816"/>
      <c r="AI766" s="816"/>
      <c r="AJ766" s="816"/>
      <c r="AK766" s="816"/>
      <c r="AL766" s="816"/>
      <c r="AM766" s="817"/>
    </row>
    <row r="767" spans="1:40" ht="65.25" customHeight="1">
      <c r="B767" s="819"/>
      <c r="C767" s="821"/>
      <c r="D767" s="285">
        <v>2019</v>
      </c>
      <c r="E767" s="285">
        <v>2020</v>
      </c>
      <c r="F767" s="285">
        <v>2021</v>
      </c>
      <c r="G767" s="285">
        <v>2022</v>
      </c>
      <c r="H767" s="285">
        <v>2023</v>
      </c>
      <c r="I767" s="285">
        <v>2024</v>
      </c>
      <c r="J767" s="285">
        <v>2025</v>
      </c>
      <c r="K767" s="285">
        <v>2026</v>
      </c>
      <c r="L767" s="285">
        <v>2027</v>
      </c>
      <c r="M767" s="285">
        <v>2028</v>
      </c>
      <c r="N767" s="826"/>
      <c r="O767" s="285">
        <v>2019</v>
      </c>
      <c r="P767" s="285">
        <v>2020</v>
      </c>
      <c r="Q767" s="285">
        <v>2021</v>
      </c>
      <c r="R767" s="285">
        <v>2022</v>
      </c>
      <c r="S767" s="285">
        <v>2023</v>
      </c>
      <c r="T767" s="285">
        <v>2024</v>
      </c>
      <c r="U767" s="285">
        <v>2025</v>
      </c>
      <c r="V767" s="285">
        <v>2026</v>
      </c>
      <c r="W767" s="285">
        <v>2027</v>
      </c>
      <c r="X767" s="285">
        <v>2028</v>
      </c>
      <c r="Y767" s="285" t="str">
        <f>'1.  LRAMVA Summary'!D52</f>
        <v xml:space="preserve">Residential </v>
      </c>
      <c r="Z767" s="285" t="str">
        <f>'1.  LRAMVA Summary'!E52</f>
        <v>General Service &lt; 50 kW</v>
      </c>
      <c r="AA767" s="285" t="str">
        <f>'1.  LRAMVA Summary'!F52</f>
        <v>General Service 50 to 4,999 kW</v>
      </c>
      <c r="AB767" s="285" t="str">
        <f>'1.  LRAMVA Summary'!G52</f>
        <v>Large Use</v>
      </c>
      <c r="AC767" s="285" t="str">
        <f>'1.  LRAMVA Summary'!H52</f>
        <v>Unmetered Scattered Load</v>
      </c>
      <c r="AD767" s="285" t="str">
        <f>'1.  LRAMVA Summary'!I52</f>
        <v>Sentinel Lighting</v>
      </c>
      <c r="AE767" s="285" t="str">
        <f>'1.  LRAMVA Summary'!J52</f>
        <v>Street Lighting</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kWh</v>
      </c>
      <c r="AD768" s="291" t="str">
        <f>'1.  LRAMVA Summary'!I53</f>
        <v>kW</v>
      </c>
      <c r="AE768" s="291" t="str">
        <f>'1.  LRAMVA Summary'!J53</f>
        <v>kW</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hidden="1"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 t="shared" ref="Y771:AL771" si="234">Y770</f>
        <v>0</v>
      </c>
      <c r="Z771" s="411">
        <f t="shared" si="234"/>
        <v>0</v>
      </c>
      <c r="AA771" s="411">
        <f t="shared" si="234"/>
        <v>0</v>
      </c>
      <c r="AB771" s="411">
        <f t="shared" si="234"/>
        <v>0</v>
      </c>
      <c r="AC771" s="411">
        <f t="shared" si="234"/>
        <v>0</v>
      </c>
      <c r="AD771" s="411">
        <f t="shared" si="234"/>
        <v>0</v>
      </c>
      <c r="AE771" s="411">
        <f t="shared" si="234"/>
        <v>0</v>
      </c>
      <c r="AF771" s="411">
        <f t="shared" si="234"/>
        <v>0</v>
      </c>
      <c r="AG771" s="411">
        <f t="shared" si="234"/>
        <v>0</v>
      </c>
      <c r="AH771" s="411">
        <f t="shared" si="234"/>
        <v>0</v>
      </c>
      <c r="AI771" s="411">
        <f t="shared" si="234"/>
        <v>0</v>
      </c>
      <c r="AJ771" s="411">
        <f t="shared" si="234"/>
        <v>0</v>
      </c>
      <c r="AK771" s="411">
        <f t="shared" si="234"/>
        <v>0</v>
      </c>
      <c r="AL771" s="411">
        <f t="shared" si="234"/>
        <v>0</v>
      </c>
      <c r="AM771" s="297"/>
    </row>
    <row r="772" spans="1:39" ht="15.7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 t="shared" ref="Y774:AL774" si="235">Y773</f>
        <v>0</v>
      </c>
      <c r="Z774" s="411">
        <f t="shared" si="235"/>
        <v>0</v>
      </c>
      <c r="AA774" s="411">
        <f t="shared" si="235"/>
        <v>0</v>
      </c>
      <c r="AB774" s="411">
        <f t="shared" si="235"/>
        <v>0</v>
      </c>
      <c r="AC774" s="411">
        <f t="shared" si="235"/>
        <v>0</v>
      </c>
      <c r="AD774" s="411">
        <f t="shared" si="235"/>
        <v>0</v>
      </c>
      <c r="AE774" s="411">
        <f t="shared" si="235"/>
        <v>0</v>
      </c>
      <c r="AF774" s="411">
        <f t="shared" si="235"/>
        <v>0</v>
      </c>
      <c r="AG774" s="411">
        <f t="shared" si="235"/>
        <v>0</v>
      </c>
      <c r="AH774" s="411">
        <f t="shared" si="235"/>
        <v>0</v>
      </c>
      <c r="AI774" s="411">
        <f t="shared" si="235"/>
        <v>0</v>
      </c>
      <c r="AJ774" s="411">
        <f t="shared" si="235"/>
        <v>0</v>
      </c>
      <c r="AK774" s="411">
        <f t="shared" si="235"/>
        <v>0</v>
      </c>
      <c r="AL774" s="411">
        <f t="shared" si="235"/>
        <v>0</v>
      </c>
      <c r="AM774" s="297"/>
    </row>
    <row r="775" spans="1:39" ht="15.7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 t="shared" ref="Y777:AL777" si="236">Y776</f>
        <v>0</v>
      </c>
      <c r="Z777" s="411">
        <f t="shared" si="236"/>
        <v>0</v>
      </c>
      <c r="AA777" s="411">
        <f t="shared" si="236"/>
        <v>0</v>
      </c>
      <c r="AB777" s="411">
        <f t="shared" si="236"/>
        <v>0</v>
      </c>
      <c r="AC777" s="411">
        <f t="shared" si="236"/>
        <v>0</v>
      </c>
      <c r="AD777" s="411">
        <f t="shared" si="236"/>
        <v>0</v>
      </c>
      <c r="AE777" s="411">
        <f t="shared" si="236"/>
        <v>0</v>
      </c>
      <c r="AF777" s="411">
        <f t="shared" si="236"/>
        <v>0</v>
      </c>
      <c r="AG777" s="411">
        <f t="shared" si="236"/>
        <v>0</v>
      </c>
      <c r="AH777" s="411">
        <f t="shared" si="236"/>
        <v>0</v>
      </c>
      <c r="AI777" s="411">
        <f t="shared" si="236"/>
        <v>0</v>
      </c>
      <c r="AJ777" s="411">
        <f t="shared" si="236"/>
        <v>0</v>
      </c>
      <c r="AK777" s="411">
        <f t="shared" si="236"/>
        <v>0</v>
      </c>
      <c r="AL777" s="411">
        <f t="shared" si="236"/>
        <v>0</v>
      </c>
      <c r="AM777" s="297"/>
    </row>
    <row r="778" spans="1:39"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2">
        <v>4</v>
      </c>
      <c r="B779" s="520" t="s">
        <v>683</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 t="shared" ref="Y780:AL780" si="237">Y779</f>
        <v>0</v>
      </c>
      <c r="Z780" s="411">
        <f t="shared" si="237"/>
        <v>0</v>
      </c>
      <c r="AA780" s="411">
        <f t="shared" si="237"/>
        <v>0</v>
      </c>
      <c r="AB780" s="411">
        <f t="shared" si="237"/>
        <v>0</v>
      </c>
      <c r="AC780" s="411">
        <f t="shared" si="237"/>
        <v>0</v>
      </c>
      <c r="AD780" s="411">
        <f t="shared" si="237"/>
        <v>0</v>
      </c>
      <c r="AE780" s="411">
        <f t="shared" si="237"/>
        <v>0</v>
      </c>
      <c r="AF780" s="411">
        <f t="shared" si="237"/>
        <v>0</v>
      </c>
      <c r="AG780" s="411">
        <f t="shared" si="237"/>
        <v>0</v>
      </c>
      <c r="AH780" s="411">
        <f t="shared" si="237"/>
        <v>0</v>
      </c>
      <c r="AI780" s="411">
        <f t="shared" si="237"/>
        <v>0</v>
      </c>
      <c r="AJ780" s="411">
        <f t="shared" si="237"/>
        <v>0</v>
      </c>
      <c r="AK780" s="411">
        <f t="shared" si="237"/>
        <v>0</v>
      </c>
      <c r="AL780" s="411">
        <f t="shared" si="237"/>
        <v>0</v>
      </c>
      <c r="AM780" s="297"/>
    </row>
    <row r="781" spans="1:39"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 t="shared" ref="Y783:AL783" si="238">Y782</f>
        <v>0</v>
      </c>
      <c r="Z783" s="411">
        <f t="shared" si="238"/>
        <v>0</v>
      </c>
      <c r="AA783" s="411">
        <f t="shared" si="238"/>
        <v>0</v>
      </c>
      <c r="AB783" s="411">
        <f t="shared" si="238"/>
        <v>0</v>
      </c>
      <c r="AC783" s="411">
        <f t="shared" si="238"/>
        <v>0</v>
      </c>
      <c r="AD783" s="411">
        <f t="shared" si="238"/>
        <v>0</v>
      </c>
      <c r="AE783" s="411">
        <f t="shared" si="238"/>
        <v>0</v>
      </c>
      <c r="AF783" s="411">
        <f t="shared" si="238"/>
        <v>0</v>
      </c>
      <c r="AG783" s="411">
        <f t="shared" si="238"/>
        <v>0</v>
      </c>
      <c r="AH783" s="411">
        <f t="shared" si="238"/>
        <v>0</v>
      </c>
      <c r="AI783" s="411">
        <f t="shared" si="238"/>
        <v>0</v>
      </c>
      <c r="AJ783" s="411">
        <f t="shared" si="238"/>
        <v>0</v>
      </c>
      <c r="AK783" s="411">
        <f t="shared" si="238"/>
        <v>0</v>
      </c>
      <c r="AL783" s="411">
        <f t="shared" si="238"/>
        <v>0</v>
      </c>
      <c r="AM783" s="297"/>
    </row>
    <row r="784" spans="1:39"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 t="shared" ref="Y787:AL787" si="239">Y786</f>
        <v>0</v>
      </c>
      <c r="Z787" s="411">
        <f t="shared" si="239"/>
        <v>0</v>
      </c>
      <c r="AA787" s="411">
        <f t="shared" si="239"/>
        <v>0</v>
      </c>
      <c r="AB787" s="411">
        <f t="shared" si="239"/>
        <v>0</v>
      </c>
      <c r="AC787" s="411">
        <f t="shared" si="239"/>
        <v>0</v>
      </c>
      <c r="AD787" s="411">
        <f t="shared" si="239"/>
        <v>0</v>
      </c>
      <c r="AE787" s="411">
        <f t="shared" si="239"/>
        <v>0</v>
      </c>
      <c r="AF787" s="411">
        <f t="shared" si="239"/>
        <v>0</v>
      </c>
      <c r="AG787" s="411">
        <f t="shared" si="239"/>
        <v>0</v>
      </c>
      <c r="AH787" s="411">
        <f t="shared" si="239"/>
        <v>0</v>
      </c>
      <c r="AI787" s="411">
        <f t="shared" si="239"/>
        <v>0</v>
      </c>
      <c r="AJ787" s="411">
        <f t="shared" si="239"/>
        <v>0</v>
      </c>
      <c r="AK787" s="411">
        <f t="shared" si="239"/>
        <v>0</v>
      </c>
      <c r="AL787" s="411">
        <f t="shared" si="239"/>
        <v>0</v>
      </c>
      <c r="AM787" s="311"/>
    </row>
    <row r="788" spans="1:39"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 t="shared" ref="Y790:AL790" si="240">Y789</f>
        <v>0</v>
      </c>
      <c r="Z790" s="411">
        <f t="shared" si="240"/>
        <v>0</v>
      </c>
      <c r="AA790" s="411">
        <f t="shared" si="240"/>
        <v>0</v>
      </c>
      <c r="AB790" s="411">
        <f t="shared" si="240"/>
        <v>0</v>
      </c>
      <c r="AC790" s="411">
        <f t="shared" si="240"/>
        <v>0</v>
      </c>
      <c r="AD790" s="411">
        <f t="shared" si="240"/>
        <v>0</v>
      </c>
      <c r="AE790" s="411">
        <f t="shared" si="240"/>
        <v>0</v>
      </c>
      <c r="AF790" s="411">
        <f t="shared" si="240"/>
        <v>0</v>
      </c>
      <c r="AG790" s="411">
        <f t="shared" si="240"/>
        <v>0</v>
      </c>
      <c r="AH790" s="411">
        <f t="shared" si="240"/>
        <v>0</v>
      </c>
      <c r="AI790" s="411">
        <f t="shared" si="240"/>
        <v>0</v>
      </c>
      <c r="AJ790" s="411">
        <f t="shared" si="240"/>
        <v>0</v>
      </c>
      <c r="AK790" s="411">
        <f t="shared" si="240"/>
        <v>0</v>
      </c>
      <c r="AL790" s="411">
        <f t="shared" si="240"/>
        <v>0</v>
      </c>
      <c r="AM790" s="311"/>
    </row>
    <row r="791" spans="1:39"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 t="shared" ref="Y793:AL793" si="241">Y792</f>
        <v>0</v>
      </c>
      <c r="Z793" s="411">
        <f t="shared" si="241"/>
        <v>0</v>
      </c>
      <c r="AA793" s="411">
        <f t="shared" si="241"/>
        <v>0</v>
      </c>
      <c r="AB793" s="411">
        <f t="shared" si="241"/>
        <v>0</v>
      </c>
      <c r="AC793" s="411">
        <f t="shared" si="241"/>
        <v>0</v>
      </c>
      <c r="AD793" s="411">
        <f t="shared" si="241"/>
        <v>0</v>
      </c>
      <c r="AE793" s="411">
        <f t="shared" si="241"/>
        <v>0</v>
      </c>
      <c r="AF793" s="411">
        <f t="shared" si="241"/>
        <v>0</v>
      </c>
      <c r="AG793" s="411">
        <f t="shared" si="241"/>
        <v>0</v>
      </c>
      <c r="AH793" s="411">
        <f t="shared" si="241"/>
        <v>0</v>
      </c>
      <c r="AI793" s="411">
        <f t="shared" si="241"/>
        <v>0</v>
      </c>
      <c r="AJ793" s="411">
        <f t="shared" si="241"/>
        <v>0</v>
      </c>
      <c r="AK793" s="411">
        <f t="shared" si="241"/>
        <v>0</v>
      </c>
      <c r="AL793" s="411">
        <f t="shared" si="241"/>
        <v>0</v>
      </c>
      <c r="AM793" s="311"/>
    </row>
    <row r="794" spans="1:39"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 t="shared" ref="Y796:AL796" si="242">Y795</f>
        <v>0</v>
      </c>
      <c r="Z796" s="411">
        <f t="shared" si="242"/>
        <v>0</v>
      </c>
      <c r="AA796" s="411">
        <f t="shared" si="242"/>
        <v>0</v>
      </c>
      <c r="AB796" s="411">
        <f t="shared" si="242"/>
        <v>0</v>
      </c>
      <c r="AC796" s="411">
        <f t="shared" si="242"/>
        <v>0</v>
      </c>
      <c r="AD796" s="411">
        <f t="shared" si="242"/>
        <v>0</v>
      </c>
      <c r="AE796" s="411">
        <f t="shared" si="242"/>
        <v>0</v>
      </c>
      <c r="AF796" s="411">
        <f t="shared" si="242"/>
        <v>0</v>
      </c>
      <c r="AG796" s="411">
        <f t="shared" si="242"/>
        <v>0</v>
      </c>
      <c r="AH796" s="411">
        <f t="shared" si="242"/>
        <v>0</v>
      </c>
      <c r="AI796" s="411">
        <f t="shared" si="242"/>
        <v>0</v>
      </c>
      <c r="AJ796" s="411">
        <f t="shared" si="242"/>
        <v>0</v>
      </c>
      <c r="AK796" s="411">
        <f t="shared" si="242"/>
        <v>0</v>
      </c>
      <c r="AL796" s="411">
        <f t="shared" si="242"/>
        <v>0</v>
      </c>
      <c r="AM796" s="311"/>
    </row>
    <row r="797" spans="1:39"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 t="shared" ref="Y799:AL799" si="243">Y798</f>
        <v>0</v>
      </c>
      <c r="Z799" s="411">
        <f t="shared" si="243"/>
        <v>0</v>
      </c>
      <c r="AA799" s="411">
        <f t="shared" si="243"/>
        <v>0</v>
      </c>
      <c r="AB799" s="411">
        <f t="shared" si="243"/>
        <v>0</v>
      </c>
      <c r="AC799" s="411">
        <f t="shared" si="243"/>
        <v>0</v>
      </c>
      <c r="AD799" s="411">
        <f t="shared" si="243"/>
        <v>0</v>
      </c>
      <c r="AE799" s="411">
        <f t="shared" si="243"/>
        <v>0</v>
      </c>
      <c r="AF799" s="411">
        <f t="shared" si="243"/>
        <v>0</v>
      </c>
      <c r="AG799" s="411">
        <f t="shared" si="243"/>
        <v>0</v>
      </c>
      <c r="AH799" s="411">
        <f t="shared" si="243"/>
        <v>0</v>
      </c>
      <c r="AI799" s="411">
        <f t="shared" si="243"/>
        <v>0</v>
      </c>
      <c r="AJ799" s="411">
        <f t="shared" si="243"/>
        <v>0</v>
      </c>
      <c r="AK799" s="411">
        <f t="shared" si="243"/>
        <v>0</v>
      </c>
      <c r="AL799" s="411">
        <f t="shared" si="243"/>
        <v>0</v>
      </c>
      <c r="AM799" s="311"/>
    </row>
    <row r="800" spans="1:39"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 t="shared" ref="Y803:AL803" si="244">Y802</f>
        <v>0</v>
      </c>
      <c r="Z803" s="411">
        <f t="shared" si="244"/>
        <v>0</v>
      </c>
      <c r="AA803" s="411">
        <f t="shared" si="244"/>
        <v>0</v>
      </c>
      <c r="AB803" s="411">
        <f t="shared" si="244"/>
        <v>0</v>
      </c>
      <c r="AC803" s="411">
        <f t="shared" si="244"/>
        <v>0</v>
      </c>
      <c r="AD803" s="411">
        <f t="shared" si="244"/>
        <v>0</v>
      </c>
      <c r="AE803" s="411">
        <f t="shared" si="244"/>
        <v>0</v>
      </c>
      <c r="AF803" s="411">
        <f t="shared" si="244"/>
        <v>0</v>
      </c>
      <c r="AG803" s="411">
        <f t="shared" si="244"/>
        <v>0</v>
      </c>
      <c r="AH803" s="411">
        <f t="shared" si="244"/>
        <v>0</v>
      </c>
      <c r="AI803" s="411">
        <f t="shared" si="244"/>
        <v>0</v>
      </c>
      <c r="AJ803" s="411">
        <f t="shared" si="244"/>
        <v>0</v>
      </c>
      <c r="AK803" s="411">
        <f t="shared" si="244"/>
        <v>0</v>
      </c>
      <c r="AL803" s="411">
        <f t="shared" si="244"/>
        <v>0</v>
      </c>
      <c r="AM803" s="297"/>
    </row>
    <row r="804" spans="1:39"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 t="shared" ref="Y806:AL806" si="245">Y805</f>
        <v>0</v>
      </c>
      <c r="Z806" s="411">
        <f t="shared" si="245"/>
        <v>0</v>
      </c>
      <c r="AA806" s="411">
        <f t="shared" si="245"/>
        <v>0</v>
      </c>
      <c r="AB806" s="411">
        <f t="shared" si="245"/>
        <v>0</v>
      </c>
      <c r="AC806" s="411">
        <f t="shared" si="245"/>
        <v>0</v>
      </c>
      <c r="AD806" s="411">
        <f t="shared" si="245"/>
        <v>0</v>
      </c>
      <c r="AE806" s="411">
        <f t="shared" si="245"/>
        <v>0</v>
      </c>
      <c r="AF806" s="411">
        <f t="shared" si="245"/>
        <v>0</v>
      </c>
      <c r="AG806" s="411">
        <f t="shared" si="245"/>
        <v>0</v>
      </c>
      <c r="AH806" s="411">
        <f t="shared" si="245"/>
        <v>0</v>
      </c>
      <c r="AI806" s="411">
        <f t="shared" si="245"/>
        <v>0</v>
      </c>
      <c r="AJ806" s="411">
        <f t="shared" si="245"/>
        <v>0</v>
      </c>
      <c r="AK806" s="411">
        <f t="shared" si="245"/>
        <v>0</v>
      </c>
      <c r="AL806" s="411">
        <f t="shared" si="245"/>
        <v>0</v>
      </c>
      <c r="AM806" s="297"/>
    </row>
    <row r="807" spans="1:39"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 t="shared" ref="Y809:AL809" si="246">Y808</f>
        <v>0</v>
      </c>
      <c r="Z809" s="411">
        <f t="shared" si="246"/>
        <v>0</v>
      </c>
      <c r="AA809" s="411">
        <f t="shared" si="246"/>
        <v>0</v>
      </c>
      <c r="AB809" s="411">
        <f t="shared" si="246"/>
        <v>0</v>
      </c>
      <c r="AC809" s="411">
        <f t="shared" si="246"/>
        <v>0</v>
      </c>
      <c r="AD809" s="411">
        <f t="shared" si="246"/>
        <v>0</v>
      </c>
      <c r="AE809" s="411">
        <f t="shared" si="246"/>
        <v>0</v>
      </c>
      <c r="AF809" s="411">
        <f t="shared" si="246"/>
        <v>0</v>
      </c>
      <c r="AG809" s="411">
        <f t="shared" si="246"/>
        <v>0</v>
      </c>
      <c r="AH809" s="411">
        <f t="shared" si="246"/>
        <v>0</v>
      </c>
      <c r="AI809" s="411">
        <f t="shared" si="246"/>
        <v>0</v>
      </c>
      <c r="AJ809" s="411">
        <f t="shared" si="246"/>
        <v>0</v>
      </c>
      <c r="AK809" s="411">
        <f t="shared" si="246"/>
        <v>0</v>
      </c>
      <c r="AL809" s="411">
        <f t="shared" si="246"/>
        <v>0</v>
      </c>
      <c r="AM809" s="306"/>
    </row>
    <row r="810" spans="1:39"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 t="shared" ref="Y813:AL813" si="247">Y812</f>
        <v>0</v>
      </c>
      <c r="Z813" s="411">
        <f t="shared" si="247"/>
        <v>0</v>
      </c>
      <c r="AA813" s="411">
        <f t="shared" si="247"/>
        <v>0</v>
      </c>
      <c r="AB813" s="411">
        <f t="shared" si="247"/>
        <v>0</v>
      </c>
      <c r="AC813" s="411">
        <f t="shared" si="247"/>
        <v>0</v>
      </c>
      <c r="AD813" s="411">
        <f t="shared" si="247"/>
        <v>0</v>
      </c>
      <c r="AE813" s="411">
        <f t="shared" si="247"/>
        <v>0</v>
      </c>
      <c r="AF813" s="411">
        <f t="shared" si="247"/>
        <v>0</v>
      </c>
      <c r="AG813" s="411">
        <f t="shared" si="247"/>
        <v>0</v>
      </c>
      <c r="AH813" s="411">
        <f t="shared" si="247"/>
        <v>0</v>
      </c>
      <c r="AI813" s="411">
        <f t="shared" si="247"/>
        <v>0</v>
      </c>
      <c r="AJ813" s="411">
        <f t="shared" si="247"/>
        <v>0</v>
      </c>
      <c r="AK813" s="411">
        <f t="shared" si="247"/>
        <v>0</v>
      </c>
      <c r="AL813" s="411">
        <f t="shared" si="247"/>
        <v>0</v>
      </c>
      <c r="AM813" s="297"/>
    </row>
    <row r="814" spans="1:39"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idden="1"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8">Z816</f>
        <v>0</v>
      </c>
      <c r="AA817" s="411">
        <f t="shared" si="248"/>
        <v>0</v>
      </c>
      <c r="AB817" s="411">
        <f t="shared" si="248"/>
        <v>0</v>
      </c>
      <c r="AC817" s="411">
        <f t="shared" si="248"/>
        <v>0</v>
      </c>
      <c r="AD817" s="411">
        <f t="shared" si="248"/>
        <v>0</v>
      </c>
      <c r="AE817" s="411">
        <f t="shared" si="248"/>
        <v>0</v>
      </c>
      <c r="AF817" s="411">
        <f t="shared" si="248"/>
        <v>0</v>
      </c>
      <c r="AG817" s="411">
        <f t="shared" si="248"/>
        <v>0</v>
      </c>
      <c r="AH817" s="411">
        <f t="shared" si="248"/>
        <v>0</v>
      </c>
      <c r="AI817" s="411">
        <f t="shared" si="248"/>
        <v>0</v>
      </c>
      <c r="AJ817" s="411">
        <f t="shared" si="248"/>
        <v>0</v>
      </c>
      <c r="AK817" s="411">
        <f t="shared" si="248"/>
        <v>0</v>
      </c>
      <c r="AL817" s="411">
        <f t="shared" si="248"/>
        <v>0</v>
      </c>
      <c r="AM817" s="297"/>
    </row>
    <row r="818" spans="1:39"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9">Z819</f>
        <v>0</v>
      </c>
      <c r="AA820" s="411">
        <f t="shared" si="249"/>
        <v>0</v>
      </c>
      <c r="AB820" s="411">
        <f t="shared" si="249"/>
        <v>0</v>
      </c>
      <c r="AC820" s="411">
        <f t="shared" si="249"/>
        <v>0</v>
      </c>
      <c r="AD820" s="411">
        <f t="shared" si="249"/>
        <v>0</v>
      </c>
      <c r="AE820" s="411">
        <f t="shared" si="249"/>
        <v>0</v>
      </c>
      <c r="AF820" s="411">
        <f t="shared" si="249"/>
        <v>0</v>
      </c>
      <c r="AG820" s="411">
        <f t="shared" si="249"/>
        <v>0</v>
      </c>
      <c r="AH820" s="411">
        <f t="shared" si="249"/>
        <v>0</v>
      </c>
      <c r="AI820" s="411">
        <f t="shared" si="249"/>
        <v>0</v>
      </c>
      <c r="AJ820" s="411">
        <f t="shared" si="249"/>
        <v>0</v>
      </c>
      <c r="AK820" s="411">
        <f t="shared" si="249"/>
        <v>0</v>
      </c>
      <c r="AL820" s="411">
        <f t="shared" si="249"/>
        <v>0</v>
      </c>
      <c r="AM820" s="297"/>
    </row>
    <row r="821" spans="1:39" s="283" customFormat="1"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50">Z823</f>
        <v>0</v>
      </c>
      <c r="AA824" s="411">
        <f t="shared" si="250"/>
        <v>0</v>
      </c>
      <c r="AB824" s="411">
        <f t="shared" si="250"/>
        <v>0</v>
      </c>
      <c r="AC824" s="411">
        <f t="shared" si="250"/>
        <v>0</v>
      </c>
      <c r="AD824" s="411">
        <f t="shared" si="250"/>
        <v>0</v>
      </c>
      <c r="AE824" s="411">
        <f t="shared" si="250"/>
        <v>0</v>
      </c>
      <c r="AF824" s="411">
        <f t="shared" si="250"/>
        <v>0</v>
      </c>
      <c r="AG824" s="411">
        <f t="shared" si="250"/>
        <v>0</v>
      </c>
      <c r="AH824" s="411">
        <f t="shared" si="250"/>
        <v>0</v>
      </c>
      <c r="AI824" s="411">
        <f t="shared" si="250"/>
        <v>0</v>
      </c>
      <c r="AJ824" s="411">
        <f t="shared" si="250"/>
        <v>0</v>
      </c>
      <c r="AK824" s="411">
        <f t="shared" si="250"/>
        <v>0</v>
      </c>
      <c r="AL824" s="411">
        <f t="shared" si="250"/>
        <v>0</v>
      </c>
      <c r="AM824" s="306"/>
    </row>
    <row r="825" spans="1:39"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51">Z826</f>
        <v>0</v>
      </c>
      <c r="AA827" s="411">
        <f t="shared" si="251"/>
        <v>0</v>
      </c>
      <c r="AB827" s="411">
        <f t="shared" si="251"/>
        <v>0</v>
      </c>
      <c r="AC827" s="411">
        <f t="shared" si="251"/>
        <v>0</v>
      </c>
      <c r="AD827" s="411">
        <f t="shared" si="251"/>
        <v>0</v>
      </c>
      <c r="AE827" s="411">
        <f t="shared" si="251"/>
        <v>0</v>
      </c>
      <c r="AF827" s="411">
        <f t="shared" si="251"/>
        <v>0</v>
      </c>
      <c r="AG827" s="411">
        <f t="shared" si="251"/>
        <v>0</v>
      </c>
      <c r="AH827" s="411">
        <f t="shared" si="251"/>
        <v>0</v>
      </c>
      <c r="AI827" s="411">
        <f t="shared" si="251"/>
        <v>0</v>
      </c>
      <c r="AJ827" s="411">
        <f t="shared" si="251"/>
        <v>0</v>
      </c>
      <c r="AK827" s="411">
        <f t="shared" si="251"/>
        <v>0</v>
      </c>
      <c r="AL827" s="411">
        <f t="shared" si="251"/>
        <v>0</v>
      </c>
      <c r="AM827" s="306"/>
    </row>
    <row r="828" spans="1:39"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52">Z829</f>
        <v>0</v>
      </c>
      <c r="AA830" s="411">
        <f t="shared" si="252"/>
        <v>0</v>
      </c>
      <c r="AB830" s="411">
        <f t="shared" si="252"/>
        <v>0</v>
      </c>
      <c r="AC830" s="411">
        <f t="shared" si="252"/>
        <v>0</v>
      </c>
      <c r="AD830" s="411">
        <f t="shared" si="252"/>
        <v>0</v>
      </c>
      <c r="AE830" s="411">
        <f t="shared" si="252"/>
        <v>0</v>
      </c>
      <c r="AF830" s="411">
        <f t="shared" si="252"/>
        <v>0</v>
      </c>
      <c r="AG830" s="411">
        <f t="shared" si="252"/>
        <v>0</v>
      </c>
      <c r="AH830" s="411">
        <f t="shared" si="252"/>
        <v>0</v>
      </c>
      <c r="AI830" s="411">
        <f t="shared" si="252"/>
        <v>0</v>
      </c>
      <c r="AJ830" s="411">
        <f t="shared" si="252"/>
        <v>0</v>
      </c>
      <c r="AK830" s="411">
        <f t="shared" si="252"/>
        <v>0</v>
      </c>
      <c r="AL830" s="411">
        <f t="shared" si="252"/>
        <v>0</v>
      </c>
      <c r="AM830" s="297"/>
    </row>
    <row r="831" spans="1:39"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53">Z832</f>
        <v>0</v>
      </c>
      <c r="AA833" s="411">
        <f t="shared" si="253"/>
        <v>0</v>
      </c>
      <c r="AB833" s="411">
        <f t="shared" si="253"/>
        <v>0</v>
      </c>
      <c r="AC833" s="411">
        <f t="shared" si="253"/>
        <v>0</v>
      </c>
      <c r="AD833" s="411">
        <f t="shared" si="253"/>
        <v>0</v>
      </c>
      <c r="AE833" s="411">
        <f t="shared" si="253"/>
        <v>0</v>
      </c>
      <c r="AF833" s="411">
        <f t="shared" si="253"/>
        <v>0</v>
      </c>
      <c r="AG833" s="411">
        <f t="shared" si="253"/>
        <v>0</v>
      </c>
      <c r="AH833" s="411">
        <f t="shared" si="253"/>
        <v>0</v>
      </c>
      <c r="AI833" s="411">
        <f t="shared" si="253"/>
        <v>0</v>
      </c>
      <c r="AJ833" s="411">
        <f t="shared" si="253"/>
        <v>0</v>
      </c>
      <c r="AK833" s="411">
        <f t="shared" si="253"/>
        <v>0</v>
      </c>
      <c r="AL833" s="411">
        <f t="shared" si="253"/>
        <v>0</v>
      </c>
      <c r="AM833" s="306"/>
    </row>
    <row r="834" spans="1:39" ht="15.7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 t="shared" ref="Y838:AL838" si="254">Y837</f>
        <v>0</v>
      </c>
      <c r="Z838" s="411">
        <f t="shared" si="254"/>
        <v>0</v>
      </c>
      <c r="AA838" s="411">
        <f t="shared" si="254"/>
        <v>0</v>
      </c>
      <c r="AB838" s="411">
        <f t="shared" si="254"/>
        <v>0</v>
      </c>
      <c r="AC838" s="411">
        <f t="shared" si="254"/>
        <v>0</v>
      </c>
      <c r="AD838" s="411">
        <f t="shared" si="254"/>
        <v>0</v>
      </c>
      <c r="AE838" s="411">
        <f t="shared" si="254"/>
        <v>0</v>
      </c>
      <c r="AF838" s="411">
        <f t="shared" si="254"/>
        <v>0</v>
      </c>
      <c r="AG838" s="411">
        <f t="shared" si="254"/>
        <v>0</v>
      </c>
      <c r="AH838" s="411">
        <f t="shared" si="254"/>
        <v>0</v>
      </c>
      <c r="AI838" s="411">
        <f t="shared" si="254"/>
        <v>0</v>
      </c>
      <c r="AJ838" s="411">
        <f t="shared" si="254"/>
        <v>0</v>
      </c>
      <c r="AK838" s="411">
        <f t="shared" si="254"/>
        <v>0</v>
      </c>
      <c r="AL838" s="411">
        <f t="shared" si="254"/>
        <v>0</v>
      </c>
      <c r="AM838" s="306"/>
    </row>
    <row r="839" spans="1:39"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 t="shared" ref="Y841:AL841" si="255">Y840</f>
        <v>0</v>
      </c>
      <c r="Z841" s="411">
        <f t="shared" si="255"/>
        <v>0</v>
      </c>
      <c r="AA841" s="411">
        <f t="shared" si="255"/>
        <v>0</v>
      </c>
      <c r="AB841" s="411">
        <f t="shared" si="255"/>
        <v>0</v>
      </c>
      <c r="AC841" s="411">
        <f t="shared" si="255"/>
        <v>0</v>
      </c>
      <c r="AD841" s="411">
        <f t="shared" si="255"/>
        <v>0</v>
      </c>
      <c r="AE841" s="411">
        <f t="shared" si="255"/>
        <v>0</v>
      </c>
      <c r="AF841" s="411">
        <f t="shared" si="255"/>
        <v>0</v>
      </c>
      <c r="AG841" s="411">
        <f t="shared" si="255"/>
        <v>0</v>
      </c>
      <c r="AH841" s="411">
        <f t="shared" si="255"/>
        <v>0</v>
      </c>
      <c r="AI841" s="411">
        <f t="shared" si="255"/>
        <v>0</v>
      </c>
      <c r="AJ841" s="411">
        <f t="shared" si="255"/>
        <v>0</v>
      </c>
      <c r="AK841" s="411">
        <f t="shared" si="255"/>
        <v>0</v>
      </c>
      <c r="AL841" s="411">
        <f t="shared" si="255"/>
        <v>0</v>
      </c>
      <c r="AM841" s="306"/>
    </row>
    <row r="842" spans="1:39"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 t="shared" ref="Y844:AL844" si="256">Y843</f>
        <v>0</v>
      </c>
      <c r="Z844" s="411">
        <f t="shared" si="256"/>
        <v>0</v>
      </c>
      <c r="AA844" s="411">
        <f t="shared" si="256"/>
        <v>0</v>
      </c>
      <c r="AB844" s="411">
        <f t="shared" si="256"/>
        <v>0</v>
      </c>
      <c r="AC844" s="411">
        <f t="shared" si="256"/>
        <v>0</v>
      </c>
      <c r="AD844" s="411">
        <f t="shared" si="256"/>
        <v>0</v>
      </c>
      <c r="AE844" s="411">
        <f t="shared" si="256"/>
        <v>0</v>
      </c>
      <c r="AF844" s="411">
        <f t="shared" si="256"/>
        <v>0</v>
      </c>
      <c r="AG844" s="411">
        <f t="shared" si="256"/>
        <v>0</v>
      </c>
      <c r="AH844" s="411">
        <f t="shared" si="256"/>
        <v>0</v>
      </c>
      <c r="AI844" s="411">
        <f t="shared" si="256"/>
        <v>0</v>
      </c>
      <c r="AJ844" s="411">
        <f t="shared" si="256"/>
        <v>0</v>
      </c>
      <c r="AK844" s="411">
        <f t="shared" si="256"/>
        <v>0</v>
      </c>
      <c r="AL844" s="411">
        <f t="shared" si="256"/>
        <v>0</v>
      </c>
      <c r="AM844" s="306"/>
    </row>
    <row r="845" spans="1:39"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 t="shared" ref="Y847:AL847" si="257">Y846</f>
        <v>0</v>
      </c>
      <c r="Z847" s="411">
        <f t="shared" si="257"/>
        <v>0</v>
      </c>
      <c r="AA847" s="411">
        <f t="shared" si="257"/>
        <v>0</v>
      </c>
      <c r="AB847" s="411">
        <f t="shared" si="257"/>
        <v>0</v>
      </c>
      <c r="AC847" s="411">
        <f t="shared" si="257"/>
        <v>0</v>
      </c>
      <c r="AD847" s="411">
        <f t="shared" si="257"/>
        <v>0</v>
      </c>
      <c r="AE847" s="411">
        <f t="shared" si="257"/>
        <v>0</v>
      </c>
      <c r="AF847" s="411">
        <f t="shared" si="257"/>
        <v>0</v>
      </c>
      <c r="AG847" s="411">
        <f t="shared" si="257"/>
        <v>0</v>
      </c>
      <c r="AH847" s="411">
        <f t="shared" si="257"/>
        <v>0</v>
      </c>
      <c r="AI847" s="411">
        <f t="shared" si="257"/>
        <v>0</v>
      </c>
      <c r="AJ847" s="411">
        <f t="shared" si="257"/>
        <v>0</v>
      </c>
      <c r="AK847" s="411">
        <f t="shared" si="257"/>
        <v>0</v>
      </c>
      <c r="AL847" s="411">
        <f t="shared" si="257"/>
        <v>0</v>
      </c>
      <c r="AM847" s="306"/>
    </row>
    <row r="848" spans="1:39"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 t="shared" ref="Y851:AL851" si="258">Y850</f>
        <v>0</v>
      </c>
      <c r="Z851" s="411">
        <f t="shared" si="258"/>
        <v>0</v>
      </c>
      <c r="AA851" s="411">
        <f t="shared" si="258"/>
        <v>0</v>
      </c>
      <c r="AB851" s="411">
        <f t="shared" si="258"/>
        <v>0</v>
      </c>
      <c r="AC851" s="411">
        <f t="shared" si="258"/>
        <v>0</v>
      </c>
      <c r="AD851" s="411">
        <f t="shared" si="258"/>
        <v>0</v>
      </c>
      <c r="AE851" s="411">
        <f t="shared" si="258"/>
        <v>0</v>
      </c>
      <c r="AF851" s="411">
        <f t="shared" si="258"/>
        <v>0</v>
      </c>
      <c r="AG851" s="411">
        <f t="shared" si="258"/>
        <v>0</v>
      </c>
      <c r="AH851" s="411">
        <f t="shared" si="258"/>
        <v>0</v>
      </c>
      <c r="AI851" s="411">
        <f t="shared" si="258"/>
        <v>0</v>
      </c>
      <c r="AJ851" s="411">
        <f t="shared" si="258"/>
        <v>0</v>
      </c>
      <c r="AK851" s="411">
        <f t="shared" si="258"/>
        <v>0</v>
      </c>
      <c r="AL851" s="411">
        <f t="shared" si="258"/>
        <v>0</v>
      </c>
      <c r="AM851" s="306"/>
    </row>
    <row r="852" spans="1:39"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 t="shared" ref="Y854:AL854" si="259">Y853</f>
        <v>0</v>
      </c>
      <c r="Z854" s="411">
        <f t="shared" si="259"/>
        <v>0</v>
      </c>
      <c r="AA854" s="411">
        <f t="shared" si="259"/>
        <v>0</v>
      </c>
      <c r="AB854" s="411">
        <f t="shared" si="259"/>
        <v>0</v>
      </c>
      <c r="AC854" s="411">
        <f t="shared" si="259"/>
        <v>0</v>
      </c>
      <c r="AD854" s="411">
        <f t="shared" si="259"/>
        <v>0</v>
      </c>
      <c r="AE854" s="411">
        <f t="shared" si="259"/>
        <v>0</v>
      </c>
      <c r="AF854" s="411">
        <f t="shared" si="259"/>
        <v>0</v>
      </c>
      <c r="AG854" s="411">
        <f t="shared" si="259"/>
        <v>0</v>
      </c>
      <c r="AH854" s="411">
        <f t="shared" si="259"/>
        <v>0</v>
      </c>
      <c r="AI854" s="411">
        <f t="shared" si="259"/>
        <v>0</v>
      </c>
      <c r="AJ854" s="411">
        <f t="shared" si="259"/>
        <v>0</v>
      </c>
      <c r="AK854" s="411">
        <f t="shared" si="259"/>
        <v>0</v>
      </c>
      <c r="AL854" s="411">
        <f t="shared" si="259"/>
        <v>0</v>
      </c>
      <c r="AM854" s="306"/>
    </row>
    <row r="855" spans="1:39"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 t="shared" ref="Y857:AL857" si="260">Y856</f>
        <v>0</v>
      </c>
      <c r="Z857" s="411">
        <f t="shared" si="260"/>
        <v>0</v>
      </c>
      <c r="AA857" s="411">
        <f t="shared" si="260"/>
        <v>0</v>
      </c>
      <c r="AB857" s="411">
        <f t="shared" si="260"/>
        <v>0</v>
      </c>
      <c r="AC857" s="411">
        <f t="shared" si="260"/>
        <v>0</v>
      </c>
      <c r="AD857" s="411">
        <f t="shared" si="260"/>
        <v>0</v>
      </c>
      <c r="AE857" s="411">
        <f t="shared" si="260"/>
        <v>0</v>
      </c>
      <c r="AF857" s="411">
        <f t="shared" si="260"/>
        <v>0</v>
      </c>
      <c r="AG857" s="411">
        <f t="shared" si="260"/>
        <v>0</v>
      </c>
      <c r="AH857" s="411">
        <f t="shared" si="260"/>
        <v>0</v>
      </c>
      <c r="AI857" s="411">
        <f t="shared" si="260"/>
        <v>0</v>
      </c>
      <c r="AJ857" s="411">
        <f t="shared" si="260"/>
        <v>0</v>
      </c>
      <c r="AK857" s="411">
        <f t="shared" si="260"/>
        <v>0</v>
      </c>
      <c r="AL857" s="411">
        <f t="shared" si="260"/>
        <v>0</v>
      </c>
      <c r="AM857" s="306"/>
    </row>
    <row r="858" spans="1:39"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 t="shared" ref="Y860:AL860" si="261">Y859</f>
        <v>0</v>
      </c>
      <c r="Z860" s="411">
        <f t="shared" si="261"/>
        <v>0</v>
      </c>
      <c r="AA860" s="411">
        <f t="shared" si="261"/>
        <v>0</v>
      </c>
      <c r="AB860" s="411">
        <f t="shared" si="261"/>
        <v>0</v>
      </c>
      <c r="AC860" s="411">
        <f t="shared" si="261"/>
        <v>0</v>
      </c>
      <c r="AD860" s="411">
        <f t="shared" si="261"/>
        <v>0</v>
      </c>
      <c r="AE860" s="411">
        <f t="shared" si="261"/>
        <v>0</v>
      </c>
      <c r="AF860" s="411">
        <f t="shared" si="261"/>
        <v>0</v>
      </c>
      <c r="AG860" s="411">
        <f t="shared" si="261"/>
        <v>0</v>
      </c>
      <c r="AH860" s="411">
        <f t="shared" si="261"/>
        <v>0</v>
      </c>
      <c r="AI860" s="411">
        <f t="shared" si="261"/>
        <v>0</v>
      </c>
      <c r="AJ860" s="411">
        <f t="shared" si="261"/>
        <v>0</v>
      </c>
      <c r="AK860" s="411">
        <f t="shared" si="261"/>
        <v>0</v>
      </c>
      <c r="AL860" s="411">
        <f t="shared" si="261"/>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 t="shared" ref="Y863:AL863" si="262">Y862</f>
        <v>0</v>
      </c>
      <c r="Z863" s="411">
        <f t="shared" si="262"/>
        <v>0</v>
      </c>
      <c r="AA863" s="411">
        <f t="shared" si="262"/>
        <v>0</v>
      </c>
      <c r="AB863" s="411">
        <f t="shared" si="262"/>
        <v>0</v>
      </c>
      <c r="AC863" s="411">
        <f t="shared" si="262"/>
        <v>0</v>
      </c>
      <c r="AD863" s="411">
        <f t="shared" si="262"/>
        <v>0</v>
      </c>
      <c r="AE863" s="411">
        <f t="shared" si="262"/>
        <v>0</v>
      </c>
      <c r="AF863" s="411">
        <f t="shared" si="262"/>
        <v>0</v>
      </c>
      <c r="AG863" s="411">
        <f t="shared" si="262"/>
        <v>0</v>
      </c>
      <c r="AH863" s="411">
        <f t="shared" si="262"/>
        <v>0</v>
      </c>
      <c r="AI863" s="411">
        <f t="shared" si="262"/>
        <v>0</v>
      </c>
      <c r="AJ863" s="411">
        <f t="shared" si="262"/>
        <v>0</v>
      </c>
      <c r="AK863" s="411">
        <f t="shared" si="262"/>
        <v>0</v>
      </c>
      <c r="AL863" s="411">
        <f t="shared" si="262"/>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 t="shared" ref="Y866:AL866" si="263">Y865</f>
        <v>0</v>
      </c>
      <c r="Z866" s="411">
        <f t="shared" si="263"/>
        <v>0</v>
      </c>
      <c r="AA866" s="411">
        <f t="shared" si="263"/>
        <v>0</v>
      </c>
      <c r="AB866" s="411">
        <f t="shared" si="263"/>
        <v>0</v>
      </c>
      <c r="AC866" s="411">
        <f t="shared" si="263"/>
        <v>0</v>
      </c>
      <c r="AD866" s="411">
        <f t="shared" si="263"/>
        <v>0</v>
      </c>
      <c r="AE866" s="411">
        <f t="shared" si="263"/>
        <v>0</v>
      </c>
      <c r="AF866" s="411">
        <f t="shared" si="263"/>
        <v>0</v>
      </c>
      <c r="AG866" s="411">
        <f t="shared" si="263"/>
        <v>0</v>
      </c>
      <c r="AH866" s="411">
        <f t="shared" si="263"/>
        <v>0</v>
      </c>
      <c r="AI866" s="411">
        <f t="shared" si="263"/>
        <v>0</v>
      </c>
      <c r="AJ866" s="411">
        <f t="shared" si="263"/>
        <v>0</v>
      </c>
      <c r="AK866" s="411">
        <f t="shared" si="263"/>
        <v>0</v>
      </c>
      <c r="AL866" s="411">
        <f t="shared" si="263"/>
        <v>0</v>
      </c>
      <c r="AM866" s="306"/>
    </row>
    <row r="867" spans="1:39"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 t="shared" ref="Y869:AL869" si="264">Y868</f>
        <v>0</v>
      </c>
      <c r="Z869" s="411">
        <f t="shared" si="264"/>
        <v>0</v>
      </c>
      <c r="AA869" s="411">
        <f t="shared" si="264"/>
        <v>0</v>
      </c>
      <c r="AB869" s="411">
        <f t="shared" si="264"/>
        <v>0</v>
      </c>
      <c r="AC869" s="411">
        <f t="shared" si="264"/>
        <v>0</v>
      </c>
      <c r="AD869" s="411">
        <f t="shared" si="264"/>
        <v>0</v>
      </c>
      <c r="AE869" s="411">
        <f t="shared" si="264"/>
        <v>0</v>
      </c>
      <c r="AF869" s="411">
        <f t="shared" si="264"/>
        <v>0</v>
      </c>
      <c r="AG869" s="411">
        <f t="shared" si="264"/>
        <v>0</v>
      </c>
      <c r="AH869" s="411">
        <f t="shared" si="264"/>
        <v>0</v>
      </c>
      <c r="AI869" s="411">
        <f t="shared" si="264"/>
        <v>0</v>
      </c>
      <c r="AJ869" s="411">
        <f t="shared" si="264"/>
        <v>0</v>
      </c>
      <c r="AK869" s="411">
        <f t="shared" si="264"/>
        <v>0</v>
      </c>
      <c r="AL869" s="411">
        <f t="shared" si="264"/>
        <v>0</v>
      </c>
      <c r="AM869" s="306"/>
    </row>
    <row r="870" spans="1:39"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 t="shared" ref="Y872:AL872" si="265">Y871</f>
        <v>0</v>
      </c>
      <c r="Z872" s="411">
        <f t="shared" si="265"/>
        <v>0</v>
      </c>
      <c r="AA872" s="411">
        <f t="shared" si="265"/>
        <v>0</v>
      </c>
      <c r="AB872" s="411">
        <f t="shared" si="265"/>
        <v>0</v>
      </c>
      <c r="AC872" s="411">
        <f t="shared" si="265"/>
        <v>0</v>
      </c>
      <c r="AD872" s="411">
        <f t="shared" si="265"/>
        <v>0</v>
      </c>
      <c r="AE872" s="411">
        <f t="shared" si="265"/>
        <v>0</v>
      </c>
      <c r="AF872" s="411">
        <f t="shared" si="265"/>
        <v>0</v>
      </c>
      <c r="AG872" s="411">
        <f t="shared" si="265"/>
        <v>0</v>
      </c>
      <c r="AH872" s="411">
        <f t="shared" si="265"/>
        <v>0</v>
      </c>
      <c r="AI872" s="411">
        <f t="shared" si="265"/>
        <v>0</v>
      </c>
      <c r="AJ872" s="411">
        <f t="shared" si="265"/>
        <v>0</v>
      </c>
      <c r="AK872" s="411">
        <f t="shared" si="265"/>
        <v>0</v>
      </c>
      <c r="AL872" s="411">
        <f t="shared" si="265"/>
        <v>0</v>
      </c>
      <c r="AM872" s="306"/>
    </row>
    <row r="873" spans="1:39"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 t="shared" ref="Y876:AL876" si="266">Y875</f>
        <v>0</v>
      </c>
      <c r="Z876" s="411">
        <f t="shared" si="266"/>
        <v>0</v>
      </c>
      <c r="AA876" s="411">
        <f t="shared" si="266"/>
        <v>0</v>
      </c>
      <c r="AB876" s="411">
        <f t="shared" si="266"/>
        <v>0</v>
      </c>
      <c r="AC876" s="411">
        <f t="shared" si="266"/>
        <v>0</v>
      </c>
      <c r="AD876" s="411">
        <f t="shared" si="266"/>
        <v>0</v>
      </c>
      <c r="AE876" s="411">
        <f t="shared" si="266"/>
        <v>0</v>
      </c>
      <c r="AF876" s="411">
        <f t="shared" si="266"/>
        <v>0</v>
      </c>
      <c r="AG876" s="411">
        <f t="shared" si="266"/>
        <v>0</v>
      </c>
      <c r="AH876" s="411">
        <f t="shared" si="266"/>
        <v>0</v>
      </c>
      <c r="AI876" s="411">
        <f t="shared" si="266"/>
        <v>0</v>
      </c>
      <c r="AJ876" s="411">
        <f t="shared" si="266"/>
        <v>0</v>
      </c>
      <c r="AK876" s="411">
        <f t="shared" si="266"/>
        <v>0</v>
      </c>
      <c r="AL876" s="411">
        <f t="shared" si="266"/>
        <v>0</v>
      </c>
      <c r="AM876" s="306"/>
    </row>
    <row r="877" spans="1:39"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 t="shared" ref="Y879:AL879" si="267">Y878</f>
        <v>0</v>
      </c>
      <c r="Z879" s="411">
        <f t="shared" si="267"/>
        <v>0</v>
      </c>
      <c r="AA879" s="411">
        <f t="shared" si="267"/>
        <v>0</v>
      </c>
      <c r="AB879" s="411">
        <f t="shared" si="267"/>
        <v>0</v>
      </c>
      <c r="AC879" s="411">
        <f t="shared" si="267"/>
        <v>0</v>
      </c>
      <c r="AD879" s="411">
        <f t="shared" si="267"/>
        <v>0</v>
      </c>
      <c r="AE879" s="411">
        <f t="shared" si="267"/>
        <v>0</v>
      </c>
      <c r="AF879" s="411">
        <f t="shared" si="267"/>
        <v>0</v>
      </c>
      <c r="AG879" s="411">
        <f t="shared" si="267"/>
        <v>0</v>
      </c>
      <c r="AH879" s="411">
        <f t="shared" si="267"/>
        <v>0</v>
      </c>
      <c r="AI879" s="411">
        <f t="shared" si="267"/>
        <v>0</v>
      </c>
      <c r="AJ879" s="411">
        <f t="shared" si="267"/>
        <v>0</v>
      </c>
      <c r="AK879" s="411">
        <f t="shared" si="267"/>
        <v>0</v>
      </c>
      <c r="AL879" s="411">
        <f t="shared" si="267"/>
        <v>0</v>
      </c>
      <c r="AM879" s="306"/>
    </row>
    <row r="880" spans="1:39"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 t="shared" ref="Y882:AL882" si="268">Y881</f>
        <v>0</v>
      </c>
      <c r="Z882" s="411">
        <f t="shared" si="268"/>
        <v>0</v>
      </c>
      <c r="AA882" s="411">
        <f t="shared" si="268"/>
        <v>0</v>
      </c>
      <c r="AB882" s="411">
        <f t="shared" si="268"/>
        <v>0</v>
      </c>
      <c r="AC882" s="411">
        <f t="shared" si="268"/>
        <v>0</v>
      </c>
      <c r="AD882" s="411">
        <f t="shared" si="268"/>
        <v>0</v>
      </c>
      <c r="AE882" s="411">
        <f t="shared" si="268"/>
        <v>0</v>
      </c>
      <c r="AF882" s="411">
        <f t="shared" si="268"/>
        <v>0</v>
      </c>
      <c r="AG882" s="411">
        <f t="shared" si="268"/>
        <v>0</v>
      </c>
      <c r="AH882" s="411">
        <f t="shared" si="268"/>
        <v>0</v>
      </c>
      <c r="AI882" s="411">
        <f t="shared" si="268"/>
        <v>0</v>
      </c>
      <c r="AJ882" s="411">
        <f t="shared" si="268"/>
        <v>0</v>
      </c>
      <c r="AK882" s="411">
        <f t="shared" si="268"/>
        <v>0</v>
      </c>
      <c r="AL882" s="411">
        <f t="shared" si="268"/>
        <v>0</v>
      </c>
      <c r="AM882" s="306"/>
    </row>
    <row r="883" spans="1:39"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 t="shared" ref="Y886:AL886" si="269">Y885</f>
        <v>0</v>
      </c>
      <c r="Z886" s="411">
        <f t="shared" si="269"/>
        <v>0</v>
      </c>
      <c r="AA886" s="411">
        <f t="shared" si="269"/>
        <v>0</v>
      </c>
      <c r="AB886" s="411">
        <f t="shared" si="269"/>
        <v>0</v>
      </c>
      <c r="AC886" s="411">
        <f t="shared" si="269"/>
        <v>0</v>
      </c>
      <c r="AD886" s="411">
        <f t="shared" si="269"/>
        <v>0</v>
      </c>
      <c r="AE886" s="411">
        <f t="shared" si="269"/>
        <v>0</v>
      </c>
      <c r="AF886" s="411">
        <f t="shared" si="269"/>
        <v>0</v>
      </c>
      <c r="AG886" s="411">
        <f t="shared" si="269"/>
        <v>0</v>
      </c>
      <c r="AH886" s="411">
        <f t="shared" si="269"/>
        <v>0</v>
      </c>
      <c r="AI886" s="411">
        <f t="shared" si="269"/>
        <v>0</v>
      </c>
      <c r="AJ886" s="411">
        <f t="shared" si="269"/>
        <v>0</v>
      </c>
      <c r="AK886" s="411">
        <f t="shared" si="269"/>
        <v>0</v>
      </c>
      <c r="AL886" s="411">
        <f t="shared" si="269"/>
        <v>0</v>
      </c>
      <c r="AM886" s="306"/>
    </row>
    <row r="887" spans="1:39"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 t="shared" ref="Y889:AL889" si="270">Y888</f>
        <v>0</v>
      </c>
      <c r="Z889" s="411">
        <f t="shared" si="270"/>
        <v>0</v>
      </c>
      <c r="AA889" s="411">
        <f t="shared" si="270"/>
        <v>0</v>
      </c>
      <c r="AB889" s="411">
        <f t="shared" si="270"/>
        <v>0</v>
      </c>
      <c r="AC889" s="411">
        <f t="shared" si="270"/>
        <v>0</v>
      </c>
      <c r="AD889" s="411">
        <f t="shared" si="270"/>
        <v>0</v>
      </c>
      <c r="AE889" s="411">
        <f t="shared" si="270"/>
        <v>0</v>
      </c>
      <c r="AF889" s="411">
        <f t="shared" si="270"/>
        <v>0</v>
      </c>
      <c r="AG889" s="411">
        <f t="shared" si="270"/>
        <v>0</v>
      </c>
      <c r="AH889" s="411">
        <f t="shared" si="270"/>
        <v>0</v>
      </c>
      <c r="AI889" s="411">
        <f t="shared" si="270"/>
        <v>0</v>
      </c>
      <c r="AJ889" s="411">
        <f t="shared" si="270"/>
        <v>0</v>
      </c>
      <c r="AK889" s="411">
        <f t="shared" si="270"/>
        <v>0</v>
      </c>
      <c r="AL889" s="411">
        <f t="shared" si="270"/>
        <v>0</v>
      </c>
      <c r="AM889" s="306"/>
    </row>
    <row r="890" spans="1:39"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 t="shared" ref="Y892:AL892" si="271">Y891</f>
        <v>0</v>
      </c>
      <c r="Z892" s="411">
        <f t="shared" si="271"/>
        <v>0</v>
      </c>
      <c r="AA892" s="411">
        <f t="shared" si="271"/>
        <v>0</v>
      </c>
      <c r="AB892" s="411">
        <f t="shared" si="271"/>
        <v>0</v>
      </c>
      <c r="AC892" s="411">
        <f t="shared" si="271"/>
        <v>0</v>
      </c>
      <c r="AD892" s="411">
        <f t="shared" si="271"/>
        <v>0</v>
      </c>
      <c r="AE892" s="411">
        <f t="shared" si="271"/>
        <v>0</v>
      </c>
      <c r="AF892" s="411">
        <f t="shared" si="271"/>
        <v>0</v>
      </c>
      <c r="AG892" s="411">
        <f t="shared" si="271"/>
        <v>0</v>
      </c>
      <c r="AH892" s="411">
        <f t="shared" si="271"/>
        <v>0</v>
      </c>
      <c r="AI892" s="411">
        <f t="shared" si="271"/>
        <v>0</v>
      </c>
      <c r="AJ892" s="411">
        <f t="shared" si="271"/>
        <v>0</v>
      </c>
      <c r="AK892" s="411">
        <f t="shared" si="271"/>
        <v>0</v>
      </c>
      <c r="AL892" s="411">
        <f t="shared" si="271"/>
        <v>0</v>
      </c>
      <c r="AM892" s="306"/>
    </row>
    <row r="893" spans="1:39"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 t="shared" ref="Y895:AL895" si="272">Y894</f>
        <v>0</v>
      </c>
      <c r="Z895" s="411">
        <f t="shared" si="272"/>
        <v>0</v>
      </c>
      <c r="AA895" s="411">
        <f t="shared" si="272"/>
        <v>0</v>
      </c>
      <c r="AB895" s="411">
        <f t="shared" si="272"/>
        <v>0</v>
      </c>
      <c r="AC895" s="411">
        <f t="shared" si="272"/>
        <v>0</v>
      </c>
      <c r="AD895" s="411">
        <f t="shared" si="272"/>
        <v>0</v>
      </c>
      <c r="AE895" s="411">
        <f t="shared" si="272"/>
        <v>0</v>
      </c>
      <c r="AF895" s="411">
        <f t="shared" si="272"/>
        <v>0</v>
      </c>
      <c r="AG895" s="411">
        <f t="shared" si="272"/>
        <v>0</v>
      </c>
      <c r="AH895" s="411">
        <f t="shared" si="272"/>
        <v>0</v>
      </c>
      <c r="AI895" s="411">
        <f t="shared" si="272"/>
        <v>0</v>
      </c>
      <c r="AJ895" s="411">
        <f t="shared" si="272"/>
        <v>0</v>
      </c>
      <c r="AK895" s="411">
        <f t="shared" si="272"/>
        <v>0</v>
      </c>
      <c r="AL895" s="411">
        <f t="shared" si="272"/>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 t="shared" ref="Y898:AL898" si="273">Y897</f>
        <v>0</v>
      </c>
      <c r="Z898" s="411">
        <f t="shared" si="273"/>
        <v>0</v>
      </c>
      <c r="AA898" s="411">
        <f t="shared" si="273"/>
        <v>0</v>
      </c>
      <c r="AB898" s="411">
        <f t="shared" si="273"/>
        <v>0</v>
      </c>
      <c r="AC898" s="411">
        <f t="shared" si="273"/>
        <v>0</v>
      </c>
      <c r="AD898" s="411">
        <f t="shared" si="273"/>
        <v>0</v>
      </c>
      <c r="AE898" s="411">
        <f t="shared" si="273"/>
        <v>0</v>
      </c>
      <c r="AF898" s="411">
        <f t="shared" si="273"/>
        <v>0</v>
      </c>
      <c r="AG898" s="411">
        <f t="shared" si="273"/>
        <v>0</v>
      </c>
      <c r="AH898" s="411">
        <f t="shared" si="273"/>
        <v>0</v>
      </c>
      <c r="AI898" s="411">
        <f t="shared" si="273"/>
        <v>0</v>
      </c>
      <c r="AJ898" s="411">
        <f t="shared" si="273"/>
        <v>0</v>
      </c>
      <c r="AK898" s="411">
        <f t="shared" si="273"/>
        <v>0</v>
      </c>
      <c r="AL898" s="411">
        <f t="shared" si="273"/>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 t="shared" ref="Y901:AL901" si="274">Y900</f>
        <v>0</v>
      </c>
      <c r="Z901" s="411">
        <f t="shared" si="274"/>
        <v>0</v>
      </c>
      <c r="AA901" s="411">
        <f t="shared" si="274"/>
        <v>0</v>
      </c>
      <c r="AB901" s="411">
        <f t="shared" si="274"/>
        <v>0</v>
      </c>
      <c r="AC901" s="411">
        <f t="shared" si="274"/>
        <v>0</v>
      </c>
      <c r="AD901" s="411">
        <f t="shared" si="274"/>
        <v>0</v>
      </c>
      <c r="AE901" s="411">
        <f t="shared" si="274"/>
        <v>0</v>
      </c>
      <c r="AF901" s="411">
        <f t="shared" si="274"/>
        <v>0</v>
      </c>
      <c r="AG901" s="411">
        <f t="shared" si="274"/>
        <v>0</v>
      </c>
      <c r="AH901" s="411">
        <f t="shared" si="274"/>
        <v>0</v>
      </c>
      <c r="AI901" s="411">
        <f t="shared" si="274"/>
        <v>0</v>
      </c>
      <c r="AJ901" s="411">
        <f t="shared" si="274"/>
        <v>0</v>
      </c>
      <c r="AK901" s="411">
        <f t="shared" si="274"/>
        <v>0</v>
      </c>
      <c r="AL901" s="411">
        <f t="shared" si="274"/>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 t="shared" ref="Y904:AL904" si="275">Y903</f>
        <v>0</v>
      </c>
      <c r="Z904" s="411">
        <f t="shared" si="275"/>
        <v>0</v>
      </c>
      <c r="AA904" s="411">
        <f t="shared" si="275"/>
        <v>0</v>
      </c>
      <c r="AB904" s="411">
        <f t="shared" si="275"/>
        <v>0</v>
      </c>
      <c r="AC904" s="411">
        <f t="shared" si="275"/>
        <v>0</v>
      </c>
      <c r="AD904" s="411">
        <f t="shared" si="275"/>
        <v>0</v>
      </c>
      <c r="AE904" s="411">
        <f t="shared" si="275"/>
        <v>0</v>
      </c>
      <c r="AF904" s="411">
        <f t="shared" si="275"/>
        <v>0</v>
      </c>
      <c r="AG904" s="411">
        <f t="shared" si="275"/>
        <v>0</v>
      </c>
      <c r="AH904" s="411">
        <f t="shared" si="275"/>
        <v>0</v>
      </c>
      <c r="AI904" s="411">
        <f t="shared" si="275"/>
        <v>0</v>
      </c>
      <c r="AJ904" s="411">
        <f t="shared" si="275"/>
        <v>0</v>
      </c>
      <c r="AK904" s="411">
        <f t="shared" si="275"/>
        <v>0</v>
      </c>
      <c r="AL904" s="411">
        <f t="shared" si="275"/>
        <v>0</v>
      </c>
      <c r="AM904" s="306"/>
    </row>
    <row r="905" spans="1:39"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 t="shared" ref="Y907:AL907" si="276">Y906</f>
        <v>0</v>
      </c>
      <c r="Z907" s="411">
        <f t="shared" si="276"/>
        <v>0</v>
      </c>
      <c r="AA907" s="411">
        <f t="shared" si="276"/>
        <v>0</v>
      </c>
      <c r="AB907" s="411">
        <f t="shared" si="276"/>
        <v>0</v>
      </c>
      <c r="AC907" s="411">
        <f t="shared" si="276"/>
        <v>0</v>
      </c>
      <c r="AD907" s="411">
        <f t="shared" si="276"/>
        <v>0</v>
      </c>
      <c r="AE907" s="411">
        <f t="shared" si="276"/>
        <v>0</v>
      </c>
      <c r="AF907" s="411">
        <f t="shared" si="276"/>
        <v>0</v>
      </c>
      <c r="AG907" s="411">
        <f t="shared" si="276"/>
        <v>0</v>
      </c>
      <c r="AH907" s="411">
        <f t="shared" si="276"/>
        <v>0</v>
      </c>
      <c r="AI907" s="411">
        <f t="shared" si="276"/>
        <v>0</v>
      </c>
      <c r="AJ907" s="411">
        <f t="shared" si="276"/>
        <v>0</v>
      </c>
      <c r="AK907" s="411">
        <f t="shared" si="276"/>
        <v>0</v>
      </c>
      <c r="AL907" s="411">
        <f t="shared" si="276"/>
        <v>0</v>
      </c>
      <c r="AM907" s="306"/>
    </row>
    <row r="908" spans="1:39"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 t="shared" ref="Y910:AL910" si="277">Y909</f>
        <v>0</v>
      </c>
      <c r="Z910" s="411">
        <f t="shared" si="277"/>
        <v>0</v>
      </c>
      <c r="AA910" s="411">
        <f t="shared" si="277"/>
        <v>0</v>
      </c>
      <c r="AB910" s="411">
        <f t="shared" si="277"/>
        <v>0</v>
      </c>
      <c r="AC910" s="411">
        <f t="shared" si="277"/>
        <v>0</v>
      </c>
      <c r="AD910" s="411">
        <f t="shared" si="277"/>
        <v>0</v>
      </c>
      <c r="AE910" s="411">
        <f t="shared" si="277"/>
        <v>0</v>
      </c>
      <c r="AF910" s="411">
        <f t="shared" si="277"/>
        <v>0</v>
      </c>
      <c r="AG910" s="411">
        <f t="shared" si="277"/>
        <v>0</v>
      </c>
      <c r="AH910" s="411">
        <f t="shared" si="277"/>
        <v>0</v>
      </c>
      <c r="AI910" s="411">
        <f t="shared" si="277"/>
        <v>0</v>
      </c>
      <c r="AJ910" s="411">
        <f t="shared" si="277"/>
        <v>0</v>
      </c>
      <c r="AK910" s="411">
        <f t="shared" si="277"/>
        <v>0</v>
      </c>
      <c r="AL910" s="411">
        <f t="shared" si="277"/>
        <v>0</v>
      </c>
      <c r="AM910" s="306"/>
    </row>
    <row r="911" spans="1:39"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 t="shared" ref="Y913:AL913" si="278">Y912</f>
        <v>0</v>
      </c>
      <c r="Z913" s="411">
        <f t="shared" si="278"/>
        <v>0</v>
      </c>
      <c r="AA913" s="411">
        <f t="shared" si="278"/>
        <v>0</v>
      </c>
      <c r="AB913" s="411">
        <f t="shared" si="278"/>
        <v>0</v>
      </c>
      <c r="AC913" s="411">
        <f t="shared" si="278"/>
        <v>0</v>
      </c>
      <c r="AD913" s="411">
        <f t="shared" si="278"/>
        <v>0</v>
      </c>
      <c r="AE913" s="411">
        <f t="shared" si="278"/>
        <v>0</v>
      </c>
      <c r="AF913" s="411">
        <f t="shared" si="278"/>
        <v>0</v>
      </c>
      <c r="AG913" s="411">
        <f t="shared" si="278"/>
        <v>0</v>
      </c>
      <c r="AH913" s="411">
        <f t="shared" si="278"/>
        <v>0</v>
      </c>
      <c r="AI913" s="411">
        <f t="shared" si="278"/>
        <v>0</v>
      </c>
      <c r="AJ913" s="411">
        <f t="shared" si="278"/>
        <v>0</v>
      </c>
      <c r="AK913" s="411">
        <f t="shared" si="278"/>
        <v>0</v>
      </c>
      <c r="AL913" s="411">
        <f t="shared" si="278"/>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 t="shared" ref="Y916:AL916" si="279">Y915</f>
        <v>0</v>
      </c>
      <c r="Z916" s="411">
        <f t="shared" si="279"/>
        <v>0</v>
      </c>
      <c r="AA916" s="411">
        <f t="shared" si="279"/>
        <v>0</v>
      </c>
      <c r="AB916" s="411">
        <f t="shared" si="279"/>
        <v>0</v>
      </c>
      <c r="AC916" s="411">
        <f t="shared" si="279"/>
        <v>0</v>
      </c>
      <c r="AD916" s="411">
        <f t="shared" si="279"/>
        <v>0</v>
      </c>
      <c r="AE916" s="411">
        <f t="shared" si="279"/>
        <v>0</v>
      </c>
      <c r="AF916" s="411">
        <f t="shared" si="279"/>
        <v>0</v>
      </c>
      <c r="AG916" s="411">
        <f t="shared" si="279"/>
        <v>0</v>
      </c>
      <c r="AH916" s="411">
        <f t="shared" si="279"/>
        <v>0</v>
      </c>
      <c r="AI916" s="411">
        <f t="shared" si="279"/>
        <v>0</v>
      </c>
      <c r="AJ916" s="411">
        <f t="shared" si="279"/>
        <v>0</v>
      </c>
      <c r="AK916" s="411">
        <f t="shared" si="279"/>
        <v>0</v>
      </c>
      <c r="AL916" s="411">
        <f t="shared" si="279"/>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 t="shared" ref="Y919:AL919" si="280">Y918</f>
        <v>0</v>
      </c>
      <c r="Z919" s="411">
        <f t="shared" si="280"/>
        <v>0</v>
      </c>
      <c r="AA919" s="411">
        <f t="shared" si="280"/>
        <v>0</v>
      </c>
      <c r="AB919" s="411">
        <f t="shared" si="280"/>
        <v>0</v>
      </c>
      <c r="AC919" s="411">
        <f t="shared" si="280"/>
        <v>0</v>
      </c>
      <c r="AD919" s="411">
        <f t="shared" si="280"/>
        <v>0</v>
      </c>
      <c r="AE919" s="411">
        <f t="shared" si="280"/>
        <v>0</v>
      </c>
      <c r="AF919" s="411">
        <f t="shared" si="280"/>
        <v>0</v>
      </c>
      <c r="AG919" s="411">
        <f t="shared" si="280"/>
        <v>0</v>
      </c>
      <c r="AH919" s="411">
        <f t="shared" si="280"/>
        <v>0</v>
      </c>
      <c r="AI919" s="411">
        <f t="shared" si="280"/>
        <v>0</v>
      </c>
      <c r="AJ919" s="411">
        <f t="shared" si="280"/>
        <v>0</v>
      </c>
      <c r="AK919" s="411">
        <f t="shared" si="280"/>
        <v>0</v>
      </c>
      <c r="AL919" s="411">
        <f t="shared" si="280"/>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 t="shared" ref="Y922:AL922" si="281">Y921</f>
        <v>0</v>
      </c>
      <c r="Z922" s="411">
        <f t="shared" si="281"/>
        <v>0</v>
      </c>
      <c r="AA922" s="411">
        <f t="shared" si="281"/>
        <v>0</v>
      </c>
      <c r="AB922" s="411">
        <f t="shared" si="281"/>
        <v>0</v>
      </c>
      <c r="AC922" s="411">
        <f t="shared" si="281"/>
        <v>0</v>
      </c>
      <c r="AD922" s="411">
        <f t="shared" si="281"/>
        <v>0</v>
      </c>
      <c r="AE922" s="411">
        <f t="shared" si="281"/>
        <v>0</v>
      </c>
      <c r="AF922" s="411">
        <f t="shared" si="281"/>
        <v>0</v>
      </c>
      <c r="AG922" s="411">
        <f t="shared" si="281"/>
        <v>0</v>
      </c>
      <c r="AH922" s="411">
        <f t="shared" si="281"/>
        <v>0</v>
      </c>
      <c r="AI922" s="411">
        <f t="shared" si="281"/>
        <v>0</v>
      </c>
      <c r="AJ922" s="411">
        <f t="shared" si="281"/>
        <v>0</v>
      </c>
      <c r="AK922" s="411">
        <f t="shared" si="281"/>
        <v>0</v>
      </c>
      <c r="AL922" s="411">
        <f t="shared" si="281"/>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 t="shared" ref="Y925:AL925" si="282">Y924</f>
        <v>0</v>
      </c>
      <c r="Z925" s="411">
        <f t="shared" si="282"/>
        <v>0</v>
      </c>
      <c r="AA925" s="411">
        <f t="shared" si="282"/>
        <v>0</v>
      </c>
      <c r="AB925" s="411">
        <f t="shared" si="282"/>
        <v>0</v>
      </c>
      <c r="AC925" s="411">
        <f t="shared" si="282"/>
        <v>0</v>
      </c>
      <c r="AD925" s="411">
        <f t="shared" si="282"/>
        <v>0</v>
      </c>
      <c r="AE925" s="411">
        <f t="shared" si="282"/>
        <v>0</v>
      </c>
      <c r="AF925" s="411">
        <f t="shared" si="282"/>
        <v>0</v>
      </c>
      <c r="AG925" s="411">
        <f t="shared" si="282"/>
        <v>0</v>
      </c>
      <c r="AH925" s="411">
        <f t="shared" si="282"/>
        <v>0</v>
      </c>
      <c r="AI925" s="411">
        <f t="shared" si="282"/>
        <v>0</v>
      </c>
      <c r="AJ925" s="411">
        <f t="shared" si="282"/>
        <v>0</v>
      </c>
      <c r="AK925" s="411">
        <f t="shared" si="282"/>
        <v>0</v>
      </c>
      <c r="AL925" s="411">
        <f t="shared" si="282"/>
        <v>0</v>
      </c>
      <c r="AM925" s="306"/>
    </row>
    <row r="926" spans="1:39"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3">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3"/>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3"/>
        <v>0</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3"/>
        <v>0</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4">Y211*Y930</f>
        <v>0</v>
      </c>
      <c r="Z935" s="378">
        <f t="shared" si="284"/>
        <v>0</v>
      </c>
      <c r="AA935" s="378">
        <f t="shared" si="284"/>
        <v>0</v>
      </c>
      <c r="AB935" s="378">
        <f t="shared" si="284"/>
        <v>0</v>
      </c>
      <c r="AC935" s="378">
        <f t="shared" si="284"/>
        <v>0</v>
      </c>
      <c r="AD935" s="378">
        <f t="shared" si="284"/>
        <v>0</v>
      </c>
      <c r="AE935" s="378">
        <f t="shared" si="284"/>
        <v>0</v>
      </c>
      <c r="AF935" s="378">
        <f t="shared" si="284"/>
        <v>0</v>
      </c>
      <c r="AG935" s="378">
        <f t="shared" si="284"/>
        <v>0</v>
      </c>
      <c r="AH935" s="378">
        <f t="shared" si="284"/>
        <v>0</v>
      </c>
      <c r="AI935" s="378">
        <f t="shared" si="284"/>
        <v>0</v>
      </c>
      <c r="AJ935" s="378">
        <f t="shared" si="284"/>
        <v>0</v>
      </c>
      <c r="AK935" s="378">
        <f t="shared" si="284"/>
        <v>0</v>
      </c>
      <c r="AL935" s="378">
        <f t="shared" si="284"/>
        <v>0</v>
      </c>
      <c r="AM935" s="629">
        <f t="shared" si="283"/>
        <v>0</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Y394*Y930</f>
        <v>0</v>
      </c>
      <c r="Z936" s="378">
        <f t="shared" si="285"/>
        <v>0</v>
      </c>
      <c r="AA936" s="378">
        <f t="shared" si="285"/>
        <v>0</v>
      </c>
      <c r="AB936" s="378">
        <f t="shared" si="285"/>
        <v>0</v>
      </c>
      <c r="AC936" s="378">
        <f t="shared" si="285"/>
        <v>0</v>
      </c>
      <c r="AD936" s="378">
        <f t="shared" si="285"/>
        <v>0</v>
      </c>
      <c r="AE936" s="378">
        <f t="shared" si="285"/>
        <v>0</v>
      </c>
      <c r="AF936" s="378">
        <f t="shared" si="285"/>
        <v>0</v>
      </c>
      <c r="AG936" s="378">
        <f t="shared" si="285"/>
        <v>0</v>
      </c>
      <c r="AH936" s="378">
        <f t="shared" si="285"/>
        <v>0</v>
      </c>
      <c r="AI936" s="378">
        <f t="shared" si="285"/>
        <v>0</v>
      </c>
      <c r="AJ936" s="378">
        <f t="shared" si="285"/>
        <v>0</v>
      </c>
      <c r="AK936" s="378">
        <f t="shared" si="285"/>
        <v>0</v>
      </c>
      <c r="AL936" s="378">
        <f t="shared" si="285"/>
        <v>0</v>
      </c>
      <c r="AM936" s="629">
        <f t="shared" si="283"/>
        <v>0</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6">Y577*Y930</f>
        <v>0</v>
      </c>
      <c r="Z937" s="378">
        <f t="shared" si="286"/>
        <v>0</v>
      </c>
      <c r="AA937" s="378">
        <f t="shared" si="286"/>
        <v>0</v>
      </c>
      <c r="AB937" s="378">
        <f t="shared" si="286"/>
        <v>0</v>
      </c>
      <c r="AC937" s="378">
        <f t="shared" si="286"/>
        <v>0</v>
      </c>
      <c r="AD937" s="378">
        <f t="shared" si="286"/>
        <v>0</v>
      </c>
      <c r="AE937" s="378">
        <f t="shared" si="286"/>
        <v>0</v>
      </c>
      <c r="AF937" s="378">
        <f t="shared" si="286"/>
        <v>0</v>
      </c>
      <c r="AG937" s="378">
        <f t="shared" si="286"/>
        <v>0</v>
      </c>
      <c r="AH937" s="378">
        <f t="shared" si="286"/>
        <v>0</v>
      </c>
      <c r="AI937" s="378">
        <f t="shared" si="286"/>
        <v>0</v>
      </c>
      <c r="AJ937" s="378">
        <f t="shared" si="286"/>
        <v>0</v>
      </c>
      <c r="AK937" s="378">
        <f t="shared" si="286"/>
        <v>0</v>
      </c>
      <c r="AL937" s="378">
        <f t="shared" si="286"/>
        <v>0</v>
      </c>
      <c r="AM937" s="629">
        <f t="shared" si="283"/>
        <v>0</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7">Y760*Y930</f>
        <v>0</v>
      </c>
      <c r="Z938" s="378">
        <f t="shared" si="287"/>
        <v>0</v>
      </c>
      <c r="AA938" s="378">
        <f t="shared" si="287"/>
        <v>0</v>
      </c>
      <c r="AB938" s="378">
        <f t="shared" si="287"/>
        <v>0</v>
      </c>
      <c r="AC938" s="378">
        <f t="shared" si="287"/>
        <v>0</v>
      </c>
      <c r="AD938" s="378">
        <f t="shared" si="287"/>
        <v>0</v>
      </c>
      <c r="AE938" s="378">
        <f t="shared" si="287"/>
        <v>0</v>
      </c>
      <c r="AF938" s="378">
        <f t="shared" si="287"/>
        <v>0</v>
      </c>
      <c r="AG938" s="378">
        <f t="shared" si="287"/>
        <v>0</v>
      </c>
      <c r="AH938" s="378">
        <f t="shared" si="287"/>
        <v>0</v>
      </c>
      <c r="AI938" s="378">
        <f t="shared" si="287"/>
        <v>0</v>
      </c>
      <c r="AJ938" s="378">
        <f t="shared" si="287"/>
        <v>0</v>
      </c>
      <c r="AK938" s="378">
        <f t="shared" si="287"/>
        <v>0</v>
      </c>
      <c r="AL938" s="378">
        <f t="shared" si="287"/>
        <v>0</v>
      </c>
      <c r="AM938" s="629">
        <f t="shared" si="283"/>
        <v>0</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8">Z927*Z930</f>
        <v>0</v>
      </c>
      <c r="AA939" s="378">
        <f t="shared" si="288"/>
        <v>0</v>
      </c>
      <c r="AB939" s="378">
        <f t="shared" si="288"/>
        <v>0</v>
      </c>
      <c r="AC939" s="378">
        <f t="shared" si="288"/>
        <v>0</v>
      </c>
      <c r="AD939" s="378">
        <f t="shared" si="288"/>
        <v>0</v>
      </c>
      <c r="AE939" s="378">
        <f t="shared" si="288"/>
        <v>0</v>
      </c>
      <c r="AF939" s="378">
        <f t="shared" si="288"/>
        <v>0</v>
      </c>
      <c r="AG939" s="378">
        <f t="shared" si="288"/>
        <v>0</v>
      </c>
      <c r="AH939" s="378">
        <f t="shared" si="288"/>
        <v>0</v>
      </c>
      <c r="AI939" s="378">
        <f t="shared" si="288"/>
        <v>0</v>
      </c>
      <c r="AJ939" s="378">
        <f t="shared" si="288"/>
        <v>0</v>
      </c>
      <c r="AK939" s="378">
        <f t="shared" si="288"/>
        <v>0</v>
      </c>
      <c r="AL939" s="378">
        <f t="shared" si="288"/>
        <v>0</v>
      </c>
      <c r="AM939" s="629">
        <f t="shared" si="283"/>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9">SUM(Z931:Z939)</f>
        <v>0</v>
      </c>
      <c r="AA940" s="346">
        <f t="shared" si="289"/>
        <v>0</v>
      </c>
      <c r="AB940" s="346">
        <f t="shared" si="289"/>
        <v>0</v>
      </c>
      <c r="AC940" s="346">
        <f t="shared" si="289"/>
        <v>0</v>
      </c>
      <c r="AD940" s="346">
        <f t="shared" si="289"/>
        <v>0</v>
      </c>
      <c r="AE940" s="346">
        <f t="shared" si="289"/>
        <v>0</v>
      </c>
      <c r="AF940" s="346">
        <f>SUM(AF931:AF939)</f>
        <v>0</v>
      </c>
      <c r="AG940" s="346">
        <f t="shared" ref="AG940:AL940" si="290">SUM(AG931:AG939)</f>
        <v>0</v>
      </c>
      <c r="AH940" s="346">
        <f t="shared" si="290"/>
        <v>0</v>
      </c>
      <c r="AI940" s="346">
        <f t="shared" si="290"/>
        <v>0</v>
      </c>
      <c r="AJ940" s="346">
        <f t="shared" si="290"/>
        <v>0</v>
      </c>
      <c r="AK940" s="346">
        <f t="shared" si="290"/>
        <v>0</v>
      </c>
      <c r="AL940" s="346">
        <f t="shared" si="290"/>
        <v>0</v>
      </c>
      <c r="AM940" s="407">
        <f>SUM(AM931:AM939)</f>
        <v>0</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91">Z928*Z930</f>
        <v>0</v>
      </c>
      <c r="AA941" s="347">
        <f t="shared" si="291"/>
        <v>0</v>
      </c>
      <c r="AB941" s="347">
        <f t="shared" si="291"/>
        <v>0</v>
      </c>
      <c r="AC941" s="347">
        <f t="shared" si="291"/>
        <v>0</v>
      </c>
      <c r="AD941" s="347">
        <f t="shared" si="291"/>
        <v>0</v>
      </c>
      <c r="AE941" s="347">
        <f t="shared" si="291"/>
        <v>0</v>
      </c>
      <c r="AF941" s="347">
        <f>AF928*AF930</f>
        <v>0</v>
      </c>
      <c r="AG941" s="347">
        <f t="shared" ref="AG941:AL941" si="292">AG928*AG930</f>
        <v>0</v>
      </c>
      <c r="AH941" s="347">
        <f t="shared" si="292"/>
        <v>0</v>
      </c>
      <c r="AI941" s="347">
        <f t="shared" si="292"/>
        <v>0</v>
      </c>
      <c r="AJ941" s="347">
        <f t="shared" si="292"/>
        <v>0</v>
      </c>
      <c r="AK941" s="347">
        <f t="shared" si="292"/>
        <v>0</v>
      </c>
      <c r="AL941" s="347">
        <f t="shared" si="292"/>
        <v>0</v>
      </c>
      <c r="AM941" s="407">
        <f>SUM(Y941:AL941)</f>
        <v>0</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93">IF(AA768="kw",SUMPRODUCT($N$770:$N$925,$P$770:$P$925,AA770:AA925),SUMPRODUCT($E$770:$E$925,AA770:AA925))</f>
        <v>0</v>
      </c>
      <c r="AB944" s="326">
        <f t="shared" si="293"/>
        <v>0</v>
      </c>
      <c r="AC944" s="326">
        <f t="shared" si="293"/>
        <v>0</v>
      </c>
      <c r="AD944" s="326">
        <f t="shared" si="293"/>
        <v>0</v>
      </c>
      <c r="AE944" s="326">
        <f t="shared" si="293"/>
        <v>0</v>
      </c>
      <c r="AF944" s="326">
        <f t="shared" si="293"/>
        <v>0</v>
      </c>
      <c r="AG944" s="326">
        <f t="shared" si="293"/>
        <v>0</v>
      </c>
      <c r="AH944" s="326">
        <f t="shared" si="293"/>
        <v>0</v>
      </c>
      <c r="AI944" s="326">
        <f t="shared" si="293"/>
        <v>0</v>
      </c>
      <c r="AJ944" s="326">
        <f t="shared" si="293"/>
        <v>0</v>
      </c>
      <c r="AK944" s="326">
        <f t="shared" si="293"/>
        <v>0</v>
      </c>
      <c r="AL944" s="326">
        <f t="shared" si="293"/>
        <v>0</v>
      </c>
      <c r="AM944" s="386"/>
    </row>
    <row r="945" spans="1:39" ht="18.75" customHeight="1">
      <c r="B945" s="368" t="s">
        <v>593</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90" t="s">
        <v>526</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18" t="s">
        <v>211</v>
      </c>
      <c r="C949" s="820" t="s">
        <v>33</v>
      </c>
      <c r="D949" s="284" t="s">
        <v>422</v>
      </c>
      <c r="E949" s="822" t="s">
        <v>209</v>
      </c>
      <c r="F949" s="823"/>
      <c r="G949" s="823"/>
      <c r="H949" s="823"/>
      <c r="I949" s="823"/>
      <c r="J949" s="823"/>
      <c r="K949" s="823"/>
      <c r="L949" s="823"/>
      <c r="M949" s="824"/>
      <c r="N949" s="825" t="s">
        <v>213</v>
      </c>
      <c r="O949" s="284" t="s">
        <v>423</v>
      </c>
      <c r="P949" s="822" t="s">
        <v>212</v>
      </c>
      <c r="Q949" s="823"/>
      <c r="R949" s="823"/>
      <c r="S949" s="823"/>
      <c r="T949" s="823"/>
      <c r="U949" s="823"/>
      <c r="V949" s="823"/>
      <c r="W949" s="823"/>
      <c r="X949" s="824"/>
      <c r="Y949" s="815" t="s">
        <v>243</v>
      </c>
      <c r="Z949" s="816"/>
      <c r="AA949" s="816"/>
      <c r="AB949" s="816"/>
      <c r="AC949" s="816"/>
      <c r="AD949" s="816"/>
      <c r="AE949" s="816"/>
      <c r="AF949" s="816"/>
      <c r="AG949" s="816"/>
      <c r="AH949" s="816"/>
      <c r="AI949" s="816"/>
      <c r="AJ949" s="816"/>
      <c r="AK949" s="816"/>
      <c r="AL949" s="816"/>
      <c r="AM949" s="817"/>
    </row>
    <row r="950" spans="1:39" ht="65.25" customHeight="1">
      <c r="B950" s="819"/>
      <c r="C950" s="821"/>
      <c r="D950" s="285">
        <v>2020</v>
      </c>
      <c r="E950" s="285">
        <v>2021</v>
      </c>
      <c r="F950" s="285">
        <v>2022</v>
      </c>
      <c r="G950" s="285">
        <v>2023</v>
      </c>
      <c r="H950" s="285">
        <v>2024</v>
      </c>
      <c r="I950" s="285">
        <v>2025</v>
      </c>
      <c r="J950" s="285">
        <v>2026</v>
      </c>
      <c r="K950" s="285">
        <v>2027</v>
      </c>
      <c r="L950" s="285">
        <v>2028</v>
      </c>
      <c r="M950" s="285">
        <v>2029</v>
      </c>
      <c r="N950" s="826"/>
      <c r="O950" s="285">
        <v>2020</v>
      </c>
      <c r="P950" s="285">
        <v>2021</v>
      </c>
      <c r="Q950" s="285">
        <v>2022</v>
      </c>
      <c r="R950" s="285">
        <v>2023</v>
      </c>
      <c r="S950" s="285">
        <v>2024</v>
      </c>
      <c r="T950" s="285">
        <v>2025</v>
      </c>
      <c r="U950" s="285">
        <v>2026</v>
      </c>
      <c r="V950" s="285">
        <v>2027</v>
      </c>
      <c r="W950" s="285">
        <v>2028</v>
      </c>
      <c r="X950" s="285">
        <v>2029</v>
      </c>
      <c r="Y950" s="285" t="str">
        <f>'1.  LRAMVA Summary'!D52</f>
        <v xml:space="preserve">Residential </v>
      </c>
      <c r="Z950" s="285" t="str">
        <f>'1.  LRAMVA Summary'!E52</f>
        <v>General Service &lt; 50 kW</v>
      </c>
      <c r="AA950" s="285" t="str">
        <f>'1.  LRAMVA Summary'!F52</f>
        <v>General Service 50 to 4,999 kW</v>
      </c>
      <c r="AB950" s="285" t="str">
        <f>'1.  LRAMVA Summary'!G52</f>
        <v>Large Use</v>
      </c>
      <c r="AC950" s="285" t="str">
        <f>'1.  LRAMVA Summary'!H52</f>
        <v>Unmetered Scattered Load</v>
      </c>
      <c r="AD950" s="285" t="str">
        <f>'1.  LRAMVA Summary'!I52</f>
        <v>Sentinel Lighting</v>
      </c>
      <c r="AE950" s="285" t="str">
        <f>'1.  LRAMVA Summary'!J52</f>
        <v>Street Lighting</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kWh</v>
      </c>
      <c r="AD951" s="291" t="str">
        <f>'1.  LRAMVA Summary'!I53</f>
        <v>kW</v>
      </c>
      <c r="AE951" s="291" t="str">
        <f>'1.  LRAMVA Summary'!J53</f>
        <v>kW</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 t="shared" ref="Y954:AL954" si="294">Y953</f>
        <v>0</v>
      </c>
      <c r="Z954" s="411">
        <f t="shared" si="294"/>
        <v>0</v>
      </c>
      <c r="AA954" s="411">
        <f t="shared" si="294"/>
        <v>0</v>
      </c>
      <c r="AB954" s="411">
        <f t="shared" si="294"/>
        <v>0</v>
      </c>
      <c r="AC954" s="411">
        <f t="shared" si="294"/>
        <v>0</v>
      </c>
      <c r="AD954" s="411">
        <f t="shared" si="294"/>
        <v>0</v>
      </c>
      <c r="AE954" s="411">
        <f t="shared" si="294"/>
        <v>0</v>
      </c>
      <c r="AF954" s="411">
        <f t="shared" si="294"/>
        <v>0</v>
      </c>
      <c r="AG954" s="411">
        <f t="shared" si="294"/>
        <v>0</v>
      </c>
      <c r="AH954" s="411">
        <f t="shared" si="294"/>
        <v>0</v>
      </c>
      <c r="AI954" s="411">
        <f t="shared" si="294"/>
        <v>0</v>
      </c>
      <c r="AJ954" s="411">
        <f t="shared" si="294"/>
        <v>0</v>
      </c>
      <c r="AK954" s="411">
        <f t="shared" si="294"/>
        <v>0</v>
      </c>
      <c r="AL954" s="411">
        <f t="shared" si="294"/>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 t="shared" ref="Y957:AL957" si="295">Y956</f>
        <v>0</v>
      </c>
      <c r="Z957" s="411">
        <f t="shared" si="295"/>
        <v>0</v>
      </c>
      <c r="AA957" s="411">
        <f t="shared" si="295"/>
        <v>0</v>
      </c>
      <c r="AB957" s="411">
        <f t="shared" si="295"/>
        <v>0</v>
      </c>
      <c r="AC957" s="411">
        <f t="shared" si="295"/>
        <v>0</v>
      </c>
      <c r="AD957" s="411">
        <f t="shared" si="295"/>
        <v>0</v>
      </c>
      <c r="AE957" s="411">
        <f t="shared" si="295"/>
        <v>0</v>
      </c>
      <c r="AF957" s="411">
        <f t="shared" si="295"/>
        <v>0</v>
      </c>
      <c r="AG957" s="411">
        <f t="shared" si="295"/>
        <v>0</v>
      </c>
      <c r="AH957" s="411">
        <f t="shared" si="295"/>
        <v>0</v>
      </c>
      <c r="AI957" s="411">
        <f t="shared" si="295"/>
        <v>0</v>
      </c>
      <c r="AJ957" s="411">
        <f t="shared" si="295"/>
        <v>0</v>
      </c>
      <c r="AK957" s="411">
        <f t="shared" si="295"/>
        <v>0</v>
      </c>
      <c r="AL957" s="411">
        <f t="shared" si="295"/>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 t="shared" ref="Y960:AL960" si="296">Y959</f>
        <v>0</v>
      </c>
      <c r="Z960" s="411">
        <f t="shared" si="296"/>
        <v>0</v>
      </c>
      <c r="AA960" s="411">
        <f t="shared" si="296"/>
        <v>0</v>
      </c>
      <c r="AB960" s="411">
        <f t="shared" si="296"/>
        <v>0</v>
      </c>
      <c r="AC960" s="411">
        <f t="shared" si="296"/>
        <v>0</v>
      </c>
      <c r="AD960" s="411">
        <f t="shared" si="296"/>
        <v>0</v>
      </c>
      <c r="AE960" s="411">
        <f t="shared" si="296"/>
        <v>0</v>
      </c>
      <c r="AF960" s="411">
        <f t="shared" si="296"/>
        <v>0</v>
      </c>
      <c r="AG960" s="411">
        <f t="shared" si="296"/>
        <v>0</v>
      </c>
      <c r="AH960" s="411">
        <f t="shared" si="296"/>
        <v>0</v>
      </c>
      <c r="AI960" s="411">
        <f t="shared" si="296"/>
        <v>0</v>
      </c>
      <c r="AJ960" s="411">
        <f t="shared" si="296"/>
        <v>0</v>
      </c>
      <c r="AK960" s="411">
        <f t="shared" si="296"/>
        <v>0</v>
      </c>
      <c r="AL960" s="411">
        <f t="shared" si="296"/>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683</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 t="shared" ref="Y963:AL963" si="297">Y962</f>
        <v>0</v>
      </c>
      <c r="Z963" s="411">
        <f t="shared" si="297"/>
        <v>0</v>
      </c>
      <c r="AA963" s="411">
        <f t="shared" si="297"/>
        <v>0</v>
      </c>
      <c r="AB963" s="411">
        <f t="shared" si="297"/>
        <v>0</v>
      </c>
      <c r="AC963" s="411">
        <f t="shared" si="297"/>
        <v>0</v>
      </c>
      <c r="AD963" s="411">
        <f t="shared" si="297"/>
        <v>0</v>
      </c>
      <c r="AE963" s="411">
        <f t="shared" si="297"/>
        <v>0</v>
      </c>
      <c r="AF963" s="411">
        <f t="shared" si="297"/>
        <v>0</v>
      </c>
      <c r="AG963" s="411">
        <f t="shared" si="297"/>
        <v>0</v>
      </c>
      <c r="AH963" s="411">
        <f t="shared" si="297"/>
        <v>0</v>
      </c>
      <c r="AI963" s="411">
        <f t="shared" si="297"/>
        <v>0</v>
      </c>
      <c r="AJ963" s="411">
        <f t="shared" si="297"/>
        <v>0</v>
      </c>
      <c r="AK963" s="411">
        <f t="shared" si="297"/>
        <v>0</v>
      </c>
      <c r="AL963" s="411">
        <f t="shared" si="297"/>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 t="shared" ref="Y966:AL966" si="298">Y965</f>
        <v>0</v>
      </c>
      <c r="Z966" s="411">
        <f t="shared" si="298"/>
        <v>0</v>
      </c>
      <c r="AA966" s="411">
        <f t="shared" si="298"/>
        <v>0</v>
      </c>
      <c r="AB966" s="411">
        <f t="shared" si="298"/>
        <v>0</v>
      </c>
      <c r="AC966" s="411">
        <f t="shared" si="298"/>
        <v>0</v>
      </c>
      <c r="AD966" s="411">
        <f t="shared" si="298"/>
        <v>0</v>
      </c>
      <c r="AE966" s="411">
        <f t="shared" si="298"/>
        <v>0</v>
      </c>
      <c r="AF966" s="411">
        <f t="shared" si="298"/>
        <v>0</v>
      </c>
      <c r="AG966" s="411">
        <f t="shared" si="298"/>
        <v>0</v>
      </c>
      <c r="AH966" s="411">
        <f t="shared" si="298"/>
        <v>0</v>
      </c>
      <c r="AI966" s="411">
        <f t="shared" si="298"/>
        <v>0</v>
      </c>
      <c r="AJ966" s="411">
        <f t="shared" si="298"/>
        <v>0</v>
      </c>
      <c r="AK966" s="411">
        <f t="shared" si="298"/>
        <v>0</v>
      </c>
      <c r="AL966" s="411">
        <f t="shared" si="298"/>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 t="shared" ref="Y970:AL970" si="299">Y969</f>
        <v>0</v>
      </c>
      <c r="Z970" s="411">
        <f t="shared" si="299"/>
        <v>0</v>
      </c>
      <c r="AA970" s="411">
        <f t="shared" si="299"/>
        <v>0</v>
      </c>
      <c r="AB970" s="411">
        <f t="shared" si="299"/>
        <v>0</v>
      </c>
      <c r="AC970" s="411">
        <f t="shared" si="299"/>
        <v>0</v>
      </c>
      <c r="AD970" s="411">
        <f t="shared" si="299"/>
        <v>0</v>
      </c>
      <c r="AE970" s="411">
        <f t="shared" si="299"/>
        <v>0</v>
      </c>
      <c r="AF970" s="411">
        <f t="shared" si="299"/>
        <v>0</v>
      </c>
      <c r="AG970" s="411">
        <f t="shared" si="299"/>
        <v>0</v>
      </c>
      <c r="AH970" s="411">
        <f t="shared" si="299"/>
        <v>0</v>
      </c>
      <c r="AI970" s="411">
        <f t="shared" si="299"/>
        <v>0</v>
      </c>
      <c r="AJ970" s="411">
        <f t="shared" si="299"/>
        <v>0</v>
      </c>
      <c r="AK970" s="411">
        <f t="shared" si="299"/>
        <v>0</v>
      </c>
      <c r="AL970" s="411">
        <f t="shared" si="299"/>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 t="shared" ref="Y973:AL973" si="300">Y972</f>
        <v>0</v>
      </c>
      <c r="Z973" s="411">
        <f t="shared" si="300"/>
        <v>0</v>
      </c>
      <c r="AA973" s="411">
        <f t="shared" si="300"/>
        <v>0</v>
      </c>
      <c r="AB973" s="411">
        <f t="shared" si="300"/>
        <v>0</v>
      </c>
      <c r="AC973" s="411">
        <f t="shared" si="300"/>
        <v>0</v>
      </c>
      <c r="AD973" s="411">
        <f t="shared" si="300"/>
        <v>0</v>
      </c>
      <c r="AE973" s="411">
        <f t="shared" si="300"/>
        <v>0</v>
      </c>
      <c r="AF973" s="411">
        <f t="shared" si="300"/>
        <v>0</v>
      </c>
      <c r="AG973" s="411">
        <f t="shared" si="300"/>
        <v>0</v>
      </c>
      <c r="AH973" s="411">
        <f t="shared" si="300"/>
        <v>0</v>
      </c>
      <c r="AI973" s="411">
        <f t="shared" si="300"/>
        <v>0</v>
      </c>
      <c r="AJ973" s="411">
        <f t="shared" si="300"/>
        <v>0</v>
      </c>
      <c r="AK973" s="411">
        <f t="shared" si="300"/>
        <v>0</v>
      </c>
      <c r="AL973" s="411">
        <f t="shared" si="300"/>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 t="shared" ref="Y976:AL976" si="301">Y975</f>
        <v>0</v>
      </c>
      <c r="Z976" s="411">
        <f t="shared" si="301"/>
        <v>0</v>
      </c>
      <c r="AA976" s="411">
        <f t="shared" si="301"/>
        <v>0</v>
      </c>
      <c r="AB976" s="411">
        <f t="shared" si="301"/>
        <v>0</v>
      </c>
      <c r="AC976" s="411">
        <f t="shared" si="301"/>
        <v>0</v>
      </c>
      <c r="AD976" s="411">
        <f t="shared" si="301"/>
        <v>0</v>
      </c>
      <c r="AE976" s="411">
        <f t="shared" si="301"/>
        <v>0</v>
      </c>
      <c r="AF976" s="411">
        <f t="shared" si="301"/>
        <v>0</v>
      </c>
      <c r="AG976" s="411">
        <f t="shared" si="301"/>
        <v>0</v>
      </c>
      <c r="AH976" s="411">
        <f t="shared" si="301"/>
        <v>0</v>
      </c>
      <c r="AI976" s="411">
        <f t="shared" si="301"/>
        <v>0</v>
      </c>
      <c r="AJ976" s="411">
        <f t="shared" si="301"/>
        <v>0</v>
      </c>
      <c r="AK976" s="411">
        <f t="shared" si="301"/>
        <v>0</v>
      </c>
      <c r="AL976" s="411">
        <f t="shared" si="301"/>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 t="shared" ref="Y979:AL979" si="302">Y978</f>
        <v>0</v>
      </c>
      <c r="Z979" s="411">
        <f t="shared" si="302"/>
        <v>0</v>
      </c>
      <c r="AA979" s="411">
        <f t="shared" si="302"/>
        <v>0</v>
      </c>
      <c r="AB979" s="411">
        <f t="shared" si="302"/>
        <v>0</v>
      </c>
      <c r="AC979" s="411">
        <f t="shared" si="302"/>
        <v>0</v>
      </c>
      <c r="AD979" s="411">
        <f t="shared" si="302"/>
        <v>0</v>
      </c>
      <c r="AE979" s="411">
        <f t="shared" si="302"/>
        <v>0</v>
      </c>
      <c r="AF979" s="411">
        <f t="shared" si="302"/>
        <v>0</v>
      </c>
      <c r="AG979" s="411">
        <f t="shared" si="302"/>
        <v>0</v>
      </c>
      <c r="AH979" s="411">
        <f t="shared" si="302"/>
        <v>0</v>
      </c>
      <c r="AI979" s="411">
        <f t="shared" si="302"/>
        <v>0</v>
      </c>
      <c r="AJ979" s="411">
        <f t="shared" si="302"/>
        <v>0</v>
      </c>
      <c r="AK979" s="411">
        <f t="shared" si="302"/>
        <v>0</v>
      </c>
      <c r="AL979" s="411">
        <f t="shared" si="302"/>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 t="shared" ref="Y982:AL982" si="303">Y981</f>
        <v>0</v>
      </c>
      <c r="Z982" s="411">
        <f t="shared" si="303"/>
        <v>0</v>
      </c>
      <c r="AA982" s="411">
        <f t="shared" si="303"/>
        <v>0</v>
      </c>
      <c r="AB982" s="411">
        <f t="shared" si="303"/>
        <v>0</v>
      </c>
      <c r="AC982" s="411">
        <f t="shared" si="303"/>
        <v>0</v>
      </c>
      <c r="AD982" s="411">
        <f t="shared" si="303"/>
        <v>0</v>
      </c>
      <c r="AE982" s="411">
        <f t="shared" si="303"/>
        <v>0</v>
      </c>
      <c r="AF982" s="411">
        <f t="shared" si="303"/>
        <v>0</v>
      </c>
      <c r="AG982" s="411">
        <f t="shared" si="303"/>
        <v>0</v>
      </c>
      <c r="AH982" s="411">
        <f t="shared" si="303"/>
        <v>0</v>
      </c>
      <c r="AI982" s="411">
        <f t="shared" si="303"/>
        <v>0</v>
      </c>
      <c r="AJ982" s="411">
        <f t="shared" si="303"/>
        <v>0</v>
      </c>
      <c r="AK982" s="411">
        <f t="shared" si="303"/>
        <v>0</v>
      </c>
      <c r="AL982" s="411">
        <f t="shared" si="303"/>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 t="shared" ref="Y986:AL986" si="304">Y985</f>
        <v>0</v>
      </c>
      <c r="Z986" s="411">
        <f t="shared" si="304"/>
        <v>0</v>
      </c>
      <c r="AA986" s="411">
        <f t="shared" si="304"/>
        <v>0</v>
      </c>
      <c r="AB986" s="411">
        <f t="shared" si="304"/>
        <v>0</v>
      </c>
      <c r="AC986" s="411">
        <f t="shared" si="304"/>
        <v>0</v>
      </c>
      <c r="AD986" s="411">
        <f t="shared" si="304"/>
        <v>0</v>
      </c>
      <c r="AE986" s="411">
        <f t="shared" si="304"/>
        <v>0</v>
      </c>
      <c r="AF986" s="411">
        <f t="shared" si="304"/>
        <v>0</v>
      </c>
      <c r="AG986" s="411">
        <f t="shared" si="304"/>
        <v>0</v>
      </c>
      <c r="AH986" s="411">
        <f t="shared" si="304"/>
        <v>0</v>
      </c>
      <c r="AI986" s="411">
        <f t="shared" si="304"/>
        <v>0</v>
      </c>
      <c r="AJ986" s="411">
        <f t="shared" si="304"/>
        <v>0</v>
      </c>
      <c r="AK986" s="411">
        <f t="shared" si="304"/>
        <v>0</v>
      </c>
      <c r="AL986" s="411">
        <f t="shared" si="304"/>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 t="shared" ref="Y989:AL989" si="305">Y988</f>
        <v>0</v>
      </c>
      <c r="Z989" s="411">
        <f t="shared" si="305"/>
        <v>0</v>
      </c>
      <c r="AA989" s="411">
        <f t="shared" si="305"/>
        <v>0</v>
      </c>
      <c r="AB989" s="411">
        <f t="shared" si="305"/>
        <v>0</v>
      </c>
      <c r="AC989" s="411">
        <f t="shared" si="305"/>
        <v>0</v>
      </c>
      <c r="AD989" s="411">
        <f t="shared" si="305"/>
        <v>0</v>
      </c>
      <c r="AE989" s="411">
        <f t="shared" si="305"/>
        <v>0</v>
      </c>
      <c r="AF989" s="411">
        <f t="shared" si="305"/>
        <v>0</v>
      </c>
      <c r="AG989" s="411">
        <f t="shared" si="305"/>
        <v>0</v>
      </c>
      <c r="AH989" s="411">
        <f t="shared" si="305"/>
        <v>0</v>
      </c>
      <c r="AI989" s="411">
        <f t="shared" si="305"/>
        <v>0</v>
      </c>
      <c r="AJ989" s="411">
        <f t="shared" si="305"/>
        <v>0</v>
      </c>
      <c r="AK989" s="411">
        <f t="shared" si="305"/>
        <v>0</v>
      </c>
      <c r="AL989" s="411">
        <f t="shared" si="305"/>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 t="shared" ref="Y992:AL992" si="306">Y991</f>
        <v>0</v>
      </c>
      <c r="Z992" s="411">
        <f t="shared" si="306"/>
        <v>0</v>
      </c>
      <c r="AA992" s="411">
        <f t="shared" si="306"/>
        <v>0</v>
      </c>
      <c r="AB992" s="411">
        <f t="shared" si="306"/>
        <v>0</v>
      </c>
      <c r="AC992" s="411">
        <f t="shared" si="306"/>
        <v>0</v>
      </c>
      <c r="AD992" s="411">
        <f t="shared" si="306"/>
        <v>0</v>
      </c>
      <c r="AE992" s="411">
        <f t="shared" si="306"/>
        <v>0</v>
      </c>
      <c r="AF992" s="411">
        <f t="shared" si="306"/>
        <v>0</v>
      </c>
      <c r="AG992" s="411">
        <f t="shared" si="306"/>
        <v>0</v>
      </c>
      <c r="AH992" s="411">
        <f t="shared" si="306"/>
        <v>0</v>
      </c>
      <c r="AI992" s="411">
        <f t="shared" si="306"/>
        <v>0</v>
      </c>
      <c r="AJ992" s="411">
        <f t="shared" si="306"/>
        <v>0</v>
      </c>
      <c r="AK992" s="411">
        <f t="shared" si="306"/>
        <v>0</v>
      </c>
      <c r="AL992" s="411">
        <f t="shared" si="306"/>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 t="shared" ref="Y996:AL996" si="307">Y995</f>
        <v>0</v>
      </c>
      <c r="Z996" s="411">
        <f t="shared" si="307"/>
        <v>0</v>
      </c>
      <c r="AA996" s="411">
        <f t="shared" si="307"/>
        <v>0</v>
      </c>
      <c r="AB996" s="411">
        <f t="shared" si="307"/>
        <v>0</v>
      </c>
      <c r="AC996" s="411">
        <f t="shared" si="307"/>
        <v>0</v>
      </c>
      <c r="AD996" s="411">
        <f t="shared" si="307"/>
        <v>0</v>
      </c>
      <c r="AE996" s="411">
        <f t="shared" si="307"/>
        <v>0</v>
      </c>
      <c r="AF996" s="411">
        <f t="shared" si="307"/>
        <v>0</v>
      </c>
      <c r="AG996" s="411">
        <f t="shared" si="307"/>
        <v>0</v>
      </c>
      <c r="AH996" s="411">
        <f t="shared" si="307"/>
        <v>0</v>
      </c>
      <c r="AI996" s="411">
        <f t="shared" si="307"/>
        <v>0</v>
      </c>
      <c r="AJ996" s="411">
        <f t="shared" si="307"/>
        <v>0</v>
      </c>
      <c r="AK996" s="411">
        <f t="shared" si="307"/>
        <v>0</v>
      </c>
      <c r="AL996" s="411">
        <f t="shared" si="307"/>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8">AA999</f>
        <v>0</v>
      </c>
      <c r="AB1000" s="411">
        <f t="shared" si="308"/>
        <v>0</v>
      </c>
      <c r="AC1000" s="411">
        <f t="shared" si="308"/>
        <v>0</v>
      </c>
      <c r="AD1000" s="411">
        <f>AD999</f>
        <v>0</v>
      </c>
      <c r="AE1000" s="411">
        <f t="shared" si="308"/>
        <v>0</v>
      </c>
      <c r="AF1000" s="411">
        <f t="shared" si="308"/>
        <v>0</v>
      </c>
      <c r="AG1000" s="411">
        <f t="shared" si="308"/>
        <v>0</v>
      </c>
      <c r="AH1000" s="411">
        <f t="shared" si="308"/>
        <v>0</v>
      </c>
      <c r="AI1000" s="411">
        <f t="shared" si="308"/>
        <v>0</v>
      </c>
      <c r="AJ1000" s="411">
        <f t="shared" si="308"/>
        <v>0</v>
      </c>
      <c r="AK1000" s="411">
        <f t="shared" si="308"/>
        <v>0</v>
      </c>
      <c r="AL1000" s="411">
        <f t="shared" si="308"/>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9">Z1002</f>
        <v>0</v>
      </c>
      <c r="AA1003" s="411">
        <f t="shared" si="309"/>
        <v>0</v>
      </c>
      <c r="AB1003" s="411">
        <f t="shared" si="309"/>
        <v>0</v>
      </c>
      <c r="AC1003" s="411">
        <f t="shared" si="309"/>
        <v>0</v>
      </c>
      <c r="AD1003" s="411">
        <f t="shared" si="309"/>
        <v>0</v>
      </c>
      <c r="AE1003" s="411">
        <f t="shared" si="309"/>
        <v>0</v>
      </c>
      <c r="AF1003" s="411">
        <f t="shared" si="309"/>
        <v>0</v>
      </c>
      <c r="AG1003" s="411">
        <f t="shared" si="309"/>
        <v>0</v>
      </c>
      <c r="AH1003" s="411">
        <f t="shared" si="309"/>
        <v>0</v>
      </c>
      <c r="AI1003" s="411">
        <f t="shared" si="309"/>
        <v>0</v>
      </c>
      <c r="AJ1003" s="411">
        <f t="shared" si="309"/>
        <v>0</v>
      </c>
      <c r="AK1003" s="411">
        <f t="shared" si="309"/>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10">Z1006</f>
        <v>0</v>
      </c>
      <c r="AA1007" s="411">
        <f t="shared" si="310"/>
        <v>0</v>
      </c>
      <c r="AB1007" s="411">
        <f t="shared" si="310"/>
        <v>0</v>
      </c>
      <c r="AC1007" s="411">
        <f t="shared" si="310"/>
        <v>0</v>
      </c>
      <c r="AD1007" s="411">
        <f t="shared" si="310"/>
        <v>0</v>
      </c>
      <c r="AE1007" s="411">
        <f t="shared" si="310"/>
        <v>0</v>
      </c>
      <c r="AF1007" s="411">
        <f t="shared" si="310"/>
        <v>0</v>
      </c>
      <c r="AG1007" s="411">
        <f t="shared" si="310"/>
        <v>0</v>
      </c>
      <c r="AH1007" s="411">
        <f t="shared" si="310"/>
        <v>0</v>
      </c>
      <c r="AI1007" s="411">
        <f t="shared" si="310"/>
        <v>0</v>
      </c>
      <c r="AJ1007" s="411">
        <f t="shared" si="310"/>
        <v>0</v>
      </c>
      <c r="AK1007" s="411">
        <f t="shared" si="310"/>
        <v>0</v>
      </c>
      <c r="AL1007" s="411">
        <f t="shared" si="310"/>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11">Z1009</f>
        <v>0</v>
      </c>
      <c r="AA1010" s="411">
        <f t="shared" si="311"/>
        <v>0</v>
      </c>
      <c r="AB1010" s="411">
        <f t="shared" si="311"/>
        <v>0</v>
      </c>
      <c r="AC1010" s="411">
        <f t="shared" si="311"/>
        <v>0</v>
      </c>
      <c r="AD1010" s="411">
        <f t="shared" si="311"/>
        <v>0</v>
      </c>
      <c r="AE1010" s="411">
        <f t="shared" si="311"/>
        <v>0</v>
      </c>
      <c r="AF1010" s="411">
        <f t="shared" si="311"/>
        <v>0</v>
      </c>
      <c r="AG1010" s="411">
        <f t="shared" si="311"/>
        <v>0</v>
      </c>
      <c r="AH1010" s="411">
        <f t="shared" si="311"/>
        <v>0</v>
      </c>
      <c r="AI1010" s="411">
        <f t="shared" si="311"/>
        <v>0</v>
      </c>
      <c r="AJ1010" s="411">
        <f t="shared" si="311"/>
        <v>0</v>
      </c>
      <c r="AK1010" s="411">
        <f t="shared" si="311"/>
        <v>0</v>
      </c>
      <c r="AL1010" s="411">
        <f t="shared" si="311"/>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12">Z1012</f>
        <v>0</v>
      </c>
      <c r="AA1013" s="411">
        <f t="shared" si="312"/>
        <v>0</v>
      </c>
      <c r="AB1013" s="411">
        <f t="shared" si="312"/>
        <v>0</v>
      </c>
      <c r="AC1013" s="411">
        <f t="shared" si="312"/>
        <v>0</v>
      </c>
      <c r="AD1013" s="411">
        <f t="shared" si="312"/>
        <v>0</v>
      </c>
      <c r="AE1013" s="411">
        <f t="shared" si="312"/>
        <v>0</v>
      </c>
      <c r="AF1013" s="411">
        <f t="shared" si="312"/>
        <v>0</v>
      </c>
      <c r="AG1013" s="411">
        <f t="shared" si="312"/>
        <v>0</v>
      </c>
      <c r="AH1013" s="411">
        <f t="shared" si="312"/>
        <v>0</v>
      </c>
      <c r="AI1013" s="411">
        <f t="shared" si="312"/>
        <v>0</v>
      </c>
      <c r="AJ1013" s="411">
        <f t="shared" si="312"/>
        <v>0</v>
      </c>
      <c r="AK1013" s="411">
        <f t="shared" si="312"/>
        <v>0</v>
      </c>
      <c r="AL1013" s="411">
        <f t="shared" si="312"/>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13">Y1015</f>
        <v>0</v>
      </c>
      <c r="Z1016" s="411">
        <f t="shared" si="313"/>
        <v>0</v>
      </c>
      <c r="AA1016" s="411">
        <f t="shared" si="313"/>
        <v>0</v>
      </c>
      <c r="AB1016" s="411">
        <f t="shared" si="313"/>
        <v>0</v>
      </c>
      <c r="AC1016" s="411">
        <f t="shared" si="313"/>
        <v>0</v>
      </c>
      <c r="AD1016" s="411">
        <f t="shared" si="313"/>
        <v>0</v>
      </c>
      <c r="AE1016" s="411">
        <f t="shared" si="313"/>
        <v>0</v>
      </c>
      <c r="AF1016" s="411">
        <f t="shared" si="313"/>
        <v>0</v>
      </c>
      <c r="AG1016" s="411">
        <f t="shared" si="313"/>
        <v>0</v>
      </c>
      <c r="AH1016" s="411">
        <f t="shared" si="313"/>
        <v>0</v>
      </c>
      <c r="AI1016" s="411">
        <f t="shared" si="313"/>
        <v>0</v>
      </c>
      <c r="AJ1016" s="411">
        <f t="shared" si="313"/>
        <v>0</v>
      </c>
      <c r="AK1016" s="411">
        <f t="shared" si="313"/>
        <v>0</v>
      </c>
      <c r="AL1016" s="411">
        <f t="shared" si="313"/>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 t="shared" ref="Y1021:AL1021" si="314">Y1020</f>
        <v>0</v>
      </c>
      <c r="Z1021" s="411">
        <f t="shared" si="314"/>
        <v>0</v>
      </c>
      <c r="AA1021" s="411">
        <f t="shared" si="314"/>
        <v>0</v>
      </c>
      <c r="AB1021" s="411">
        <f t="shared" si="314"/>
        <v>0</v>
      </c>
      <c r="AC1021" s="411">
        <f t="shared" si="314"/>
        <v>0</v>
      </c>
      <c r="AD1021" s="411">
        <f t="shared" si="314"/>
        <v>0</v>
      </c>
      <c r="AE1021" s="411">
        <f t="shared" si="314"/>
        <v>0</v>
      </c>
      <c r="AF1021" s="411">
        <f t="shared" si="314"/>
        <v>0</v>
      </c>
      <c r="AG1021" s="411">
        <f t="shared" si="314"/>
        <v>0</v>
      </c>
      <c r="AH1021" s="411">
        <f t="shared" si="314"/>
        <v>0</v>
      </c>
      <c r="AI1021" s="411">
        <f t="shared" si="314"/>
        <v>0</v>
      </c>
      <c r="AJ1021" s="411">
        <f t="shared" si="314"/>
        <v>0</v>
      </c>
      <c r="AK1021" s="411">
        <f t="shared" si="314"/>
        <v>0</v>
      </c>
      <c r="AL1021" s="411">
        <f t="shared" si="314"/>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 t="shared" ref="Y1024:AL1024" si="315">Y1023</f>
        <v>0</v>
      </c>
      <c r="Z1024" s="411">
        <f t="shared" si="315"/>
        <v>0</v>
      </c>
      <c r="AA1024" s="411">
        <f t="shared" si="315"/>
        <v>0</v>
      </c>
      <c r="AB1024" s="411">
        <f t="shared" si="315"/>
        <v>0</v>
      </c>
      <c r="AC1024" s="411">
        <f t="shared" si="315"/>
        <v>0</v>
      </c>
      <c r="AD1024" s="411">
        <f t="shared" si="315"/>
        <v>0</v>
      </c>
      <c r="AE1024" s="411">
        <f t="shared" si="315"/>
        <v>0</v>
      </c>
      <c r="AF1024" s="411">
        <f t="shared" si="315"/>
        <v>0</v>
      </c>
      <c r="AG1024" s="411">
        <f t="shared" si="315"/>
        <v>0</v>
      </c>
      <c r="AH1024" s="411">
        <f t="shared" si="315"/>
        <v>0</v>
      </c>
      <c r="AI1024" s="411">
        <f t="shared" si="315"/>
        <v>0</v>
      </c>
      <c r="AJ1024" s="411">
        <f t="shared" si="315"/>
        <v>0</v>
      </c>
      <c r="AK1024" s="411">
        <f t="shared" si="315"/>
        <v>0</v>
      </c>
      <c r="AL1024" s="411">
        <f t="shared" si="315"/>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 t="shared" ref="Y1027:AL1027" si="316">Y1026</f>
        <v>0</v>
      </c>
      <c r="Z1027" s="411">
        <f t="shared" si="316"/>
        <v>0</v>
      </c>
      <c r="AA1027" s="411">
        <f t="shared" si="316"/>
        <v>0</v>
      </c>
      <c r="AB1027" s="411">
        <f t="shared" si="316"/>
        <v>0</v>
      </c>
      <c r="AC1027" s="411">
        <f t="shared" si="316"/>
        <v>0</v>
      </c>
      <c r="AD1027" s="411">
        <f t="shared" si="316"/>
        <v>0</v>
      </c>
      <c r="AE1027" s="411">
        <f t="shared" si="316"/>
        <v>0</v>
      </c>
      <c r="AF1027" s="411">
        <f t="shared" si="316"/>
        <v>0</v>
      </c>
      <c r="AG1027" s="411">
        <f t="shared" si="316"/>
        <v>0</v>
      </c>
      <c r="AH1027" s="411">
        <f t="shared" si="316"/>
        <v>0</v>
      </c>
      <c r="AI1027" s="411">
        <f t="shared" si="316"/>
        <v>0</v>
      </c>
      <c r="AJ1027" s="411">
        <f t="shared" si="316"/>
        <v>0</v>
      </c>
      <c r="AK1027" s="411">
        <f t="shared" si="316"/>
        <v>0</v>
      </c>
      <c r="AL1027" s="411">
        <f t="shared" si="316"/>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 t="shared" ref="Y1030:AL1030" si="317">Y1029</f>
        <v>0</v>
      </c>
      <c r="Z1030" s="411">
        <f t="shared" si="317"/>
        <v>0</v>
      </c>
      <c r="AA1030" s="411">
        <f t="shared" si="317"/>
        <v>0</v>
      </c>
      <c r="AB1030" s="411">
        <f t="shared" si="317"/>
        <v>0</v>
      </c>
      <c r="AC1030" s="411">
        <f t="shared" si="317"/>
        <v>0</v>
      </c>
      <c r="AD1030" s="411">
        <f t="shared" si="317"/>
        <v>0</v>
      </c>
      <c r="AE1030" s="411">
        <f t="shared" si="317"/>
        <v>0</v>
      </c>
      <c r="AF1030" s="411">
        <f t="shared" si="317"/>
        <v>0</v>
      </c>
      <c r="AG1030" s="411">
        <f t="shared" si="317"/>
        <v>0</v>
      </c>
      <c r="AH1030" s="411">
        <f t="shared" si="317"/>
        <v>0</v>
      </c>
      <c r="AI1030" s="411">
        <f t="shared" si="317"/>
        <v>0</v>
      </c>
      <c r="AJ1030" s="411">
        <f t="shared" si="317"/>
        <v>0</v>
      </c>
      <c r="AK1030" s="411">
        <f t="shared" si="317"/>
        <v>0</v>
      </c>
      <c r="AL1030" s="411">
        <f t="shared" si="317"/>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 t="shared" ref="Y1034:AL1034" si="318">Y1033</f>
        <v>0</v>
      </c>
      <c r="Z1034" s="411">
        <f t="shared" si="318"/>
        <v>0</v>
      </c>
      <c r="AA1034" s="411">
        <f t="shared" si="318"/>
        <v>0</v>
      </c>
      <c r="AB1034" s="411">
        <f t="shared" si="318"/>
        <v>0</v>
      </c>
      <c r="AC1034" s="411">
        <f t="shared" si="318"/>
        <v>0</v>
      </c>
      <c r="AD1034" s="411">
        <f t="shared" si="318"/>
        <v>0</v>
      </c>
      <c r="AE1034" s="411">
        <f t="shared" si="318"/>
        <v>0</v>
      </c>
      <c r="AF1034" s="411">
        <f t="shared" si="318"/>
        <v>0</v>
      </c>
      <c r="AG1034" s="411">
        <f t="shared" si="318"/>
        <v>0</v>
      </c>
      <c r="AH1034" s="411">
        <f t="shared" si="318"/>
        <v>0</v>
      </c>
      <c r="AI1034" s="411">
        <f t="shared" si="318"/>
        <v>0</v>
      </c>
      <c r="AJ1034" s="411">
        <f t="shared" si="318"/>
        <v>0</v>
      </c>
      <c r="AK1034" s="411">
        <f t="shared" si="318"/>
        <v>0</v>
      </c>
      <c r="AL1034" s="411">
        <f t="shared" si="318"/>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 t="shared" ref="Y1037:AL1037" si="319">Y1036</f>
        <v>0</v>
      </c>
      <c r="Z1037" s="411">
        <f t="shared" si="319"/>
        <v>0</v>
      </c>
      <c r="AA1037" s="411">
        <f t="shared" si="319"/>
        <v>0</v>
      </c>
      <c r="AB1037" s="411">
        <f t="shared" si="319"/>
        <v>0</v>
      </c>
      <c r="AC1037" s="411">
        <f t="shared" si="319"/>
        <v>0</v>
      </c>
      <c r="AD1037" s="411">
        <f t="shared" si="319"/>
        <v>0</v>
      </c>
      <c r="AE1037" s="411">
        <f t="shared" si="319"/>
        <v>0</v>
      </c>
      <c r="AF1037" s="411">
        <f t="shared" si="319"/>
        <v>0</v>
      </c>
      <c r="AG1037" s="411">
        <f t="shared" si="319"/>
        <v>0</v>
      </c>
      <c r="AH1037" s="411">
        <f t="shared" si="319"/>
        <v>0</v>
      </c>
      <c r="AI1037" s="411">
        <f t="shared" si="319"/>
        <v>0</v>
      </c>
      <c r="AJ1037" s="411">
        <f t="shared" si="319"/>
        <v>0</v>
      </c>
      <c r="AK1037" s="411">
        <f t="shared" si="319"/>
        <v>0</v>
      </c>
      <c r="AL1037" s="411">
        <f t="shared" si="319"/>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 t="shared" ref="Y1040:AL1040" si="320">Y1039</f>
        <v>0</v>
      </c>
      <c r="Z1040" s="411">
        <f t="shared" si="320"/>
        <v>0</v>
      </c>
      <c r="AA1040" s="411">
        <f t="shared" si="320"/>
        <v>0</v>
      </c>
      <c r="AB1040" s="411">
        <f t="shared" si="320"/>
        <v>0</v>
      </c>
      <c r="AC1040" s="411">
        <f t="shared" si="320"/>
        <v>0</v>
      </c>
      <c r="AD1040" s="411">
        <f t="shared" si="320"/>
        <v>0</v>
      </c>
      <c r="AE1040" s="411">
        <f t="shared" si="320"/>
        <v>0</v>
      </c>
      <c r="AF1040" s="411">
        <f t="shared" si="320"/>
        <v>0</v>
      </c>
      <c r="AG1040" s="411">
        <f t="shared" si="320"/>
        <v>0</v>
      </c>
      <c r="AH1040" s="411">
        <f t="shared" si="320"/>
        <v>0</v>
      </c>
      <c r="AI1040" s="411">
        <f t="shared" si="320"/>
        <v>0</v>
      </c>
      <c r="AJ1040" s="411">
        <f t="shared" si="320"/>
        <v>0</v>
      </c>
      <c r="AK1040" s="411">
        <f t="shared" si="320"/>
        <v>0</v>
      </c>
      <c r="AL1040" s="411">
        <f t="shared" si="320"/>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 t="shared" ref="Y1043:AL1043" si="321">Y1042</f>
        <v>0</v>
      </c>
      <c r="Z1043" s="411">
        <f t="shared" si="321"/>
        <v>0</v>
      </c>
      <c r="AA1043" s="411">
        <f t="shared" si="321"/>
        <v>0</v>
      </c>
      <c r="AB1043" s="411">
        <f t="shared" si="321"/>
        <v>0</v>
      </c>
      <c r="AC1043" s="411">
        <f t="shared" si="321"/>
        <v>0</v>
      </c>
      <c r="AD1043" s="411">
        <f t="shared" si="321"/>
        <v>0</v>
      </c>
      <c r="AE1043" s="411">
        <f t="shared" si="321"/>
        <v>0</v>
      </c>
      <c r="AF1043" s="411">
        <f t="shared" si="321"/>
        <v>0</v>
      </c>
      <c r="AG1043" s="411">
        <f t="shared" si="321"/>
        <v>0</v>
      </c>
      <c r="AH1043" s="411">
        <f t="shared" si="321"/>
        <v>0</v>
      </c>
      <c r="AI1043" s="411">
        <f t="shared" si="321"/>
        <v>0</v>
      </c>
      <c r="AJ1043" s="411">
        <f t="shared" si="321"/>
        <v>0</v>
      </c>
      <c r="AK1043" s="411">
        <f t="shared" si="321"/>
        <v>0</v>
      </c>
      <c r="AL1043" s="411">
        <f t="shared" si="321"/>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 t="shared" ref="Y1046:AL1046" si="322">Y1045</f>
        <v>0</v>
      </c>
      <c r="Z1046" s="411">
        <f t="shared" si="322"/>
        <v>0</v>
      </c>
      <c r="AA1046" s="411">
        <f t="shared" si="322"/>
        <v>0</v>
      </c>
      <c r="AB1046" s="411">
        <f t="shared" si="322"/>
        <v>0</v>
      </c>
      <c r="AC1046" s="411">
        <f t="shared" si="322"/>
        <v>0</v>
      </c>
      <c r="AD1046" s="411">
        <f t="shared" si="322"/>
        <v>0</v>
      </c>
      <c r="AE1046" s="411">
        <f t="shared" si="322"/>
        <v>0</v>
      </c>
      <c r="AF1046" s="411">
        <f t="shared" si="322"/>
        <v>0</v>
      </c>
      <c r="AG1046" s="411">
        <f t="shared" si="322"/>
        <v>0</v>
      </c>
      <c r="AH1046" s="411">
        <f t="shared" si="322"/>
        <v>0</v>
      </c>
      <c r="AI1046" s="411">
        <f t="shared" si="322"/>
        <v>0</v>
      </c>
      <c r="AJ1046" s="411">
        <f t="shared" si="322"/>
        <v>0</v>
      </c>
      <c r="AK1046" s="411">
        <f t="shared" si="322"/>
        <v>0</v>
      </c>
      <c r="AL1046" s="411">
        <f t="shared" si="322"/>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 t="shared" ref="Y1049:AL1049" si="323">Y1048</f>
        <v>0</v>
      </c>
      <c r="Z1049" s="411">
        <f t="shared" si="323"/>
        <v>0</v>
      </c>
      <c r="AA1049" s="411">
        <f t="shared" si="323"/>
        <v>0</v>
      </c>
      <c r="AB1049" s="411">
        <f t="shared" si="323"/>
        <v>0</v>
      </c>
      <c r="AC1049" s="411">
        <f t="shared" si="323"/>
        <v>0</v>
      </c>
      <c r="AD1049" s="411">
        <f t="shared" si="323"/>
        <v>0</v>
      </c>
      <c r="AE1049" s="411">
        <f t="shared" si="323"/>
        <v>0</v>
      </c>
      <c r="AF1049" s="411">
        <f t="shared" si="323"/>
        <v>0</v>
      </c>
      <c r="AG1049" s="411">
        <f t="shared" si="323"/>
        <v>0</v>
      </c>
      <c r="AH1049" s="411">
        <f t="shared" si="323"/>
        <v>0</v>
      </c>
      <c r="AI1049" s="411">
        <f t="shared" si="323"/>
        <v>0</v>
      </c>
      <c r="AJ1049" s="411">
        <f t="shared" si="323"/>
        <v>0</v>
      </c>
      <c r="AK1049" s="411">
        <f t="shared" si="323"/>
        <v>0</v>
      </c>
      <c r="AL1049" s="411">
        <f t="shared" si="323"/>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 t="shared" ref="Y1052:AL1052" si="324">Y1051</f>
        <v>0</v>
      </c>
      <c r="Z1052" s="411">
        <f t="shared" si="324"/>
        <v>0</v>
      </c>
      <c r="AA1052" s="411">
        <f t="shared" si="324"/>
        <v>0</v>
      </c>
      <c r="AB1052" s="411">
        <f t="shared" si="324"/>
        <v>0</v>
      </c>
      <c r="AC1052" s="411">
        <f t="shared" si="324"/>
        <v>0</v>
      </c>
      <c r="AD1052" s="411">
        <f t="shared" si="324"/>
        <v>0</v>
      </c>
      <c r="AE1052" s="411">
        <f t="shared" si="324"/>
        <v>0</v>
      </c>
      <c r="AF1052" s="411">
        <f t="shared" si="324"/>
        <v>0</v>
      </c>
      <c r="AG1052" s="411">
        <f t="shared" si="324"/>
        <v>0</v>
      </c>
      <c r="AH1052" s="411">
        <f t="shared" si="324"/>
        <v>0</v>
      </c>
      <c r="AI1052" s="411">
        <f t="shared" si="324"/>
        <v>0</v>
      </c>
      <c r="AJ1052" s="411">
        <f t="shared" si="324"/>
        <v>0</v>
      </c>
      <c r="AK1052" s="411">
        <f t="shared" si="324"/>
        <v>0</v>
      </c>
      <c r="AL1052" s="411">
        <f t="shared" si="324"/>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 t="shared" ref="Y1055:AL1055" si="325">Y1054</f>
        <v>0</v>
      </c>
      <c r="Z1055" s="411">
        <f t="shared" si="325"/>
        <v>0</v>
      </c>
      <c r="AA1055" s="411">
        <f t="shared" si="325"/>
        <v>0</v>
      </c>
      <c r="AB1055" s="411">
        <f t="shared" si="325"/>
        <v>0</v>
      </c>
      <c r="AC1055" s="411">
        <f t="shared" si="325"/>
        <v>0</v>
      </c>
      <c r="AD1055" s="411">
        <f t="shared" si="325"/>
        <v>0</v>
      </c>
      <c r="AE1055" s="411">
        <f t="shared" si="325"/>
        <v>0</v>
      </c>
      <c r="AF1055" s="411">
        <f t="shared" si="325"/>
        <v>0</v>
      </c>
      <c r="AG1055" s="411">
        <f t="shared" si="325"/>
        <v>0</v>
      </c>
      <c r="AH1055" s="411">
        <f t="shared" si="325"/>
        <v>0</v>
      </c>
      <c r="AI1055" s="411">
        <f t="shared" si="325"/>
        <v>0</v>
      </c>
      <c r="AJ1055" s="411">
        <f t="shared" si="325"/>
        <v>0</v>
      </c>
      <c r="AK1055" s="411">
        <f t="shared" si="325"/>
        <v>0</v>
      </c>
      <c r="AL1055" s="411">
        <f t="shared" si="325"/>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 t="shared" ref="Y1059:AL1059" si="326">Y1058</f>
        <v>0</v>
      </c>
      <c r="Z1059" s="411">
        <f t="shared" si="326"/>
        <v>0</v>
      </c>
      <c r="AA1059" s="411">
        <f t="shared" si="326"/>
        <v>0</v>
      </c>
      <c r="AB1059" s="411">
        <f t="shared" si="326"/>
        <v>0</v>
      </c>
      <c r="AC1059" s="411">
        <f t="shared" si="326"/>
        <v>0</v>
      </c>
      <c r="AD1059" s="411">
        <f t="shared" si="326"/>
        <v>0</v>
      </c>
      <c r="AE1059" s="411">
        <f t="shared" si="326"/>
        <v>0</v>
      </c>
      <c r="AF1059" s="411">
        <f t="shared" si="326"/>
        <v>0</v>
      </c>
      <c r="AG1059" s="411">
        <f t="shared" si="326"/>
        <v>0</v>
      </c>
      <c r="AH1059" s="411">
        <f t="shared" si="326"/>
        <v>0</v>
      </c>
      <c r="AI1059" s="411">
        <f t="shared" si="326"/>
        <v>0</v>
      </c>
      <c r="AJ1059" s="411">
        <f t="shared" si="326"/>
        <v>0</v>
      </c>
      <c r="AK1059" s="411">
        <f t="shared" si="326"/>
        <v>0</v>
      </c>
      <c r="AL1059" s="411">
        <f t="shared" si="326"/>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 t="shared" ref="Y1062:AL1062" si="327">Y1061</f>
        <v>0</v>
      </c>
      <c r="Z1062" s="411">
        <f t="shared" si="327"/>
        <v>0</v>
      </c>
      <c r="AA1062" s="411">
        <f t="shared" si="327"/>
        <v>0</v>
      </c>
      <c r="AB1062" s="411">
        <f t="shared" si="327"/>
        <v>0</v>
      </c>
      <c r="AC1062" s="411">
        <f t="shared" si="327"/>
        <v>0</v>
      </c>
      <c r="AD1062" s="411">
        <f t="shared" si="327"/>
        <v>0</v>
      </c>
      <c r="AE1062" s="411">
        <f t="shared" si="327"/>
        <v>0</v>
      </c>
      <c r="AF1062" s="411">
        <f t="shared" si="327"/>
        <v>0</v>
      </c>
      <c r="AG1062" s="411">
        <f t="shared" si="327"/>
        <v>0</v>
      </c>
      <c r="AH1062" s="411">
        <f t="shared" si="327"/>
        <v>0</v>
      </c>
      <c r="AI1062" s="411">
        <f t="shared" si="327"/>
        <v>0</v>
      </c>
      <c r="AJ1062" s="411">
        <f t="shared" si="327"/>
        <v>0</v>
      </c>
      <c r="AK1062" s="411">
        <f t="shared" si="327"/>
        <v>0</v>
      </c>
      <c r="AL1062" s="411">
        <f t="shared" si="327"/>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 t="shared" ref="Y1065:AL1065" si="328">Y1064</f>
        <v>0</v>
      </c>
      <c r="Z1065" s="411">
        <f t="shared" si="328"/>
        <v>0</v>
      </c>
      <c r="AA1065" s="411">
        <f t="shared" si="328"/>
        <v>0</v>
      </c>
      <c r="AB1065" s="411">
        <f t="shared" si="328"/>
        <v>0</v>
      </c>
      <c r="AC1065" s="411">
        <f t="shared" si="328"/>
        <v>0</v>
      </c>
      <c r="AD1065" s="411">
        <f t="shared" si="328"/>
        <v>0</v>
      </c>
      <c r="AE1065" s="411">
        <f t="shared" si="328"/>
        <v>0</v>
      </c>
      <c r="AF1065" s="411">
        <f t="shared" si="328"/>
        <v>0</v>
      </c>
      <c r="AG1065" s="411">
        <f t="shared" si="328"/>
        <v>0</v>
      </c>
      <c r="AH1065" s="411">
        <f t="shared" si="328"/>
        <v>0</v>
      </c>
      <c r="AI1065" s="411">
        <f t="shared" si="328"/>
        <v>0</v>
      </c>
      <c r="AJ1065" s="411">
        <f t="shared" si="328"/>
        <v>0</v>
      </c>
      <c r="AK1065" s="411">
        <f t="shared" si="328"/>
        <v>0</v>
      </c>
      <c r="AL1065" s="411">
        <f t="shared" si="328"/>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 t="shared" ref="Y1069:AL1069" si="329">Y1068</f>
        <v>0</v>
      </c>
      <c r="Z1069" s="411">
        <f t="shared" si="329"/>
        <v>0</v>
      </c>
      <c r="AA1069" s="411">
        <f t="shared" si="329"/>
        <v>0</v>
      </c>
      <c r="AB1069" s="411">
        <f t="shared" si="329"/>
        <v>0</v>
      </c>
      <c r="AC1069" s="411">
        <f t="shared" si="329"/>
        <v>0</v>
      </c>
      <c r="AD1069" s="411">
        <f t="shared" si="329"/>
        <v>0</v>
      </c>
      <c r="AE1069" s="411">
        <f t="shared" si="329"/>
        <v>0</v>
      </c>
      <c r="AF1069" s="411">
        <f t="shared" si="329"/>
        <v>0</v>
      </c>
      <c r="AG1069" s="411">
        <f t="shared" si="329"/>
        <v>0</v>
      </c>
      <c r="AH1069" s="411">
        <f t="shared" si="329"/>
        <v>0</v>
      </c>
      <c r="AI1069" s="411">
        <f t="shared" si="329"/>
        <v>0</v>
      </c>
      <c r="AJ1069" s="411">
        <f t="shared" si="329"/>
        <v>0</v>
      </c>
      <c r="AK1069" s="411">
        <f t="shared" si="329"/>
        <v>0</v>
      </c>
      <c r="AL1069" s="411">
        <f t="shared" si="329"/>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 t="shared" ref="Y1072:AL1072" si="330">Y1071</f>
        <v>0</v>
      </c>
      <c r="Z1072" s="411">
        <f t="shared" si="330"/>
        <v>0</v>
      </c>
      <c r="AA1072" s="411">
        <f t="shared" si="330"/>
        <v>0</v>
      </c>
      <c r="AB1072" s="411">
        <f t="shared" si="330"/>
        <v>0</v>
      </c>
      <c r="AC1072" s="411">
        <f t="shared" si="330"/>
        <v>0</v>
      </c>
      <c r="AD1072" s="411">
        <f t="shared" si="330"/>
        <v>0</v>
      </c>
      <c r="AE1072" s="411">
        <f t="shared" si="330"/>
        <v>0</v>
      </c>
      <c r="AF1072" s="411">
        <f t="shared" si="330"/>
        <v>0</v>
      </c>
      <c r="AG1072" s="411">
        <f t="shared" si="330"/>
        <v>0</v>
      </c>
      <c r="AH1072" s="411">
        <f t="shared" si="330"/>
        <v>0</v>
      </c>
      <c r="AI1072" s="411">
        <f t="shared" si="330"/>
        <v>0</v>
      </c>
      <c r="AJ1072" s="411">
        <f t="shared" si="330"/>
        <v>0</v>
      </c>
      <c r="AK1072" s="411">
        <f t="shared" si="330"/>
        <v>0</v>
      </c>
      <c r="AL1072" s="411">
        <f t="shared" si="330"/>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 t="shared" ref="Y1075:AL1075" si="331">Y1074</f>
        <v>0</v>
      </c>
      <c r="Z1075" s="411">
        <f t="shared" si="331"/>
        <v>0</v>
      </c>
      <c r="AA1075" s="411">
        <f t="shared" si="331"/>
        <v>0</v>
      </c>
      <c r="AB1075" s="411">
        <f t="shared" si="331"/>
        <v>0</v>
      </c>
      <c r="AC1075" s="411">
        <f t="shared" si="331"/>
        <v>0</v>
      </c>
      <c r="AD1075" s="411">
        <f t="shared" si="331"/>
        <v>0</v>
      </c>
      <c r="AE1075" s="411">
        <f t="shared" si="331"/>
        <v>0</v>
      </c>
      <c r="AF1075" s="411">
        <f t="shared" si="331"/>
        <v>0</v>
      </c>
      <c r="AG1075" s="411">
        <f t="shared" si="331"/>
        <v>0</v>
      </c>
      <c r="AH1075" s="411">
        <f t="shared" si="331"/>
        <v>0</v>
      </c>
      <c r="AI1075" s="411">
        <f t="shared" si="331"/>
        <v>0</v>
      </c>
      <c r="AJ1075" s="411">
        <f t="shared" si="331"/>
        <v>0</v>
      </c>
      <c r="AK1075" s="411">
        <f t="shared" si="331"/>
        <v>0</v>
      </c>
      <c r="AL1075" s="411">
        <f t="shared" si="331"/>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 t="shared" ref="Y1078:AL1078" si="332">Y1077</f>
        <v>0</v>
      </c>
      <c r="Z1078" s="411">
        <f t="shared" si="332"/>
        <v>0</v>
      </c>
      <c r="AA1078" s="411">
        <f t="shared" si="332"/>
        <v>0</v>
      </c>
      <c r="AB1078" s="411">
        <f t="shared" si="332"/>
        <v>0</v>
      </c>
      <c r="AC1078" s="411">
        <f t="shared" si="332"/>
        <v>0</v>
      </c>
      <c r="AD1078" s="411">
        <f t="shared" si="332"/>
        <v>0</v>
      </c>
      <c r="AE1078" s="411">
        <f t="shared" si="332"/>
        <v>0</v>
      </c>
      <c r="AF1078" s="411">
        <f t="shared" si="332"/>
        <v>0</v>
      </c>
      <c r="AG1078" s="411">
        <f t="shared" si="332"/>
        <v>0</v>
      </c>
      <c r="AH1078" s="411">
        <f t="shared" si="332"/>
        <v>0</v>
      </c>
      <c r="AI1078" s="411">
        <f t="shared" si="332"/>
        <v>0</v>
      </c>
      <c r="AJ1078" s="411">
        <f t="shared" si="332"/>
        <v>0</v>
      </c>
      <c r="AK1078" s="411">
        <f t="shared" si="332"/>
        <v>0</v>
      </c>
      <c r="AL1078" s="411">
        <f t="shared" si="332"/>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 t="shared" ref="Y1081:AL1081" si="333">Y1080</f>
        <v>0</v>
      </c>
      <c r="Z1081" s="411">
        <f t="shared" si="333"/>
        <v>0</v>
      </c>
      <c r="AA1081" s="411">
        <f t="shared" si="333"/>
        <v>0</v>
      </c>
      <c r="AB1081" s="411">
        <f t="shared" si="333"/>
        <v>0</v>
      </c>
      <c r="AC1081" s="411">
        <f t="shared" si="333"/>
        <v>0</v>
      </c>
      <c r="AD1081" s="411">
        <f t="shared" si="333"/>
        <v>0</v>
      </c>
      <c r="AE1081" s="411">
        <f t="shared" si="333"/>
        <v>0</v>
      </c>
      <c r="AF1081" s="411">
        <f t="shared" si="333"/>
        <v>0</v>
      </c>
      <c r="AG1081" s="411">
        <f t="shared" si="333"/>
        <v>0</v>
      </c>
      <c r="AH1081" s="411">
        <f t="shared" si="333"/>
        <v>0</v>
      </c>
      <c r="AI1081" s="411">
        <f t="shared" si="333"/>
        <v>0</v>
      </c>
      <c r="AJ1081" s="411">
        <f t="shared" si="333"/>
        <v>0</v>
      </c>
      <c r="AK1081" s="411">
        <f t="shared" si="333"/>
        <v>0</v>
      </c>
      <c r="AL1081" s="411">
        <f t="shared" si="333"/>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 t="shared" ref="Y1084:AL1084" si="334">Y1083</f>
        <v>0</v>
      </c>
      <c r="Z1084" s="411">
        <f t="shared" si="334"/>
        <v>0</v>
      </c>
      <c r="AA1084" s="411">
        <f t="shared" si="334"/>
        <v>0</v>
      </c>
      <c r="AB1084" s="411">
        <f t="shared" si="334"/>
        <v>0</v>
      </c>
      <c r="AC1084" s="411">
        <f t="shared" si="334"/>
        <v>0</v>
      </c>
      <c r="AD1084" s="411">
        <f t="shared" si="334"/>
        <v>0</v>
      </c>
      <c r="AE1084" s="411">
        <f t="shared" si="334"/>
        <v>0</v>
      </c>
      <c r="AF1084" s="411">
        <f t="shared" si="334"/>
        <v>0</v>
      </c>
      <c r="AG1084" s="411">
        <f t="shared" si="334"/>
        <v>0</v>
      </c>
      <c r="AH1084" s="411">
        <f t="shared" si="334"/>
        <v>0</v>
      </c>
      <c r="AI1084" s="411">
        <f t="shared" si="334"/>
        <v>0</v>
      </c>
      <c r="AJ1084" s="411">
        <f t="shared" si="334"/>
        <v>0</v>
      </c>
      <c r="AK1084" s="411">
        <f t="shared" si="334"/>
        <v>0</v>
      </c>
      <c r="AL1084" s="411">
        <f t="shared" si="334"/>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 t="shared" ref="Y1087:AL1087" si="335">Y1086</f>
        <v>0</v>
      </c>
      <c r="Z1087" s="411">
        <f t="shared" si="335"/>
        <v>0</v>
      </c>
      <c r="AA1087" s="411">
        <f t="shared" si="335"/>
        <v>0</v>
      </c>
      <c r="AB1087" s="411">
        <f t="shared" si="335"/>
        <v>0</v>
      </c>
      <c r="AC1087" s="411">
        <f t="shared" si="335"/>
        <v>0</v>
      </c>
      <c r="AD1087" s="411">
        <f t="shared" si="335"/>
        <v>0</v>
      </c>
      <c r="AE1087" s="411">
        <f t="shared" si="335"/>
        <v>0</v>
      </c>
      <c r="AF1087" s="411">
        <f t="shared" si="335"/>
        <v>0</v>
      </c>
      <c r="AG1087" s="411">
        <f t="shared" si="335"/>
        <v>0</v>
      </c>
      <c r="AH1087" s="411">
        <f t="shared" si="335"/>
        <v>0</v>
      </c>
      <c r="AI1087" s="411">
        <f t="shared" si="335"/>
        <v>0</v>
      </c>
      <c r="AJ1087" s="411">
        <f t="shared" si="335"/>
        <v>0</v>
      </c>
      <c r="AK1087" s="411">
        <f t="shared" si="335"/>
        <v>0</v>
      </c>
      <c r="AL1087" s="411">
        <f t="shared" si="335"/>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 t="shared" ref="Y1090:AL1090" si="336">Y1089</f>
        <v>0</v>
      </c>
      <c r="Z1090" s="411">
        <f t="shared" si="336"/>
        <v>0</v>
      </c>
      <c r="AA1090" s="411">
        <f t="shared" si="336"/>
        <v>0</v>
      </c>
      <c r="AB1090" s="411">
        <f t="shared" si="336"/>
        <v>0</v>
      </c>
      <c r="AC1090" s="411">
        <f t="shared" si="336"/>
        <v>0</v>
      </c>
      <c r="AD1090" s="411">
        <f t="shared" si="336"/>
        <v>0</v>
      </c>
      <c r="AE1090" s="411">
        <f t="shared" si="336"/>
        <v>0</v>
      </c>
      <c r="AF1090" s="411">
        <f t="shared" si="336"/>
        <v>0</v>
      </c>
      <c r="AG1090" s="411">
        <f t="shared" si="336"/>
        <v>0</v>
      </c>
      <c r="AH1090" s="411">
        <f t="shared" si="336"/>
        <v>0</v>
      </c>
      <c r="AI1090" s="411">
        <f t="shared" si="336"/>
        <v>0</v>
      </c>
      <c r="AJ1090" s="411">
        <f t="shared" si="336"/>
        <v>0</v>
      </c>
      <c r="AK1090" s="411">
        <f t="shared" si="336"/>
        <v>0</v>
      </c>
      <c r="AL1090" s="411">
        <f t="shared" si="336"/>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 t="shared" ref="Y1093:AL1093" si="337">Y1092</f>
        <v>0</v>
      </c>
      <c r="Z1093" s="411">
        <f t="shared" si="337"/>
        <v>0</v>
      </c>
      <c r="AA1093" s="411">
        <f t="shared" si="337"/>
        <v>0</v>
      </c>
      <c r="AB1093" s="411">
        <f t="shared" si="337"/>
        <v>0</v>
      </c>
      <c r="AC1093" s="411">
        <f t="shared" si="337"/>
        <v>0</v>
      </c>
      <c r="AD1093" s="411">
        <f t="shared" si="337"/>
        <v>0</v>
      </c>
      <c r="AE1093" s="411">
        <f t="shared" si="337"/>
        <v>0</v>
      </c>
      <c r="AF1093" s="411">
        <f t="shared" si="337"/>
        <v>0</v>
      </c>
      <c r="AG1093" s="411">
        <f t="shared" si="337"/>
        <v>0</v>
      </c>
      <c r="AH1093" s="411">
        <f t="shared" si="337"/>
        <v>0</v>
      </c>
      <c r="AI1093" s="411">
        <f t="shared" si="337"/>
        <v>0</v>
      </c>
      <c r="AJ1093" s="411">
        <f t="shared" si="337"/>
        <v>0</v>
      </c>
      <c r="AK1093" s="411">
        <f t="shared" si="337"/>
        <v>0</v>
      </c>
      <c r="AL1093" s="411">
        <f t="shared" si="337"/>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 t="shared" ref="Y1096:AL1096" si="338">Y1095</f>
        <v>0</v>
      </c>
      <c r="Z1096" s="411">
        <f t="shared" si="338"/>
        <v>0</v>
      </c>
      <c r="AA1096" s="411">
        <f t="shared" si="338"/>
        <v>0</v>
      </c>
      <c r="AB1096" s="411">
        <f t="shared" si="338"/>
        <v>0</v>
      </c>
      <c r="AC1096" s="411">
        <f t="shared" si="338"/>
        <v>0</v>
      </c>
      <c r="AD1096" s="411">
        <f t="shared" si="338"/>
        <v>0</v>
      </c>
      <c r="AE1096" s="411">
        <f t="shared" si="338"/>
        <v>0</v>
      </c>
      <c r="AF1096" s="411">
        <f t="shared" si="338"/>
        <v>0</v>
      </c>
      <c r="AG1096" s="411">
        <f t="shared" si="338"/>
        <v>0</v>
      </c>
      <c r="AH1096" s="411">
        <f t="shared" si="338"/>
        <v>0</v>
      </c>
      <c r="AI1096" s="411">
        <f t="shared" si="338"/>
        <v>0</v>
      </c>
      <c r="AJ1096" s="411">
        <f t="shared" si="338"/>
        <v>0</v>
      </c>
      <c r="AK1096" s="411">
        <f t="shared" si="338"/>
        <v>0</v>
      </c>
      <c r="AL1096" s="411">
        <f t="shared" si="338"/>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 t="shared" ref="Y1099:AL1099" si="339">Y1098</f>
        <v>0</v>
      </c>
      <c r="Z1099" s="411">
        <f t="shared" si="339"/>
        <v>0</v>
      </c>
      <c r="AA1099" s="411">
        <f t="shared" si="339"/>
        <v>0</v>
      </c>
      <c r="AB1099" s="411">
        <f t="shared" si="339"/>
        <v>0</v>
      </c>
      <c r="AC1099" s="411">
        <f t="shared" si="339"/>
        <v>0</v>
      </c>
      <c r="AD1099" s="411">
        <f t="shared" si="339"/>
        <v>0</v>
      </c>
      <c r="AE1099" s="411">
        <f t="shared" si="339"/>
        <v>0</v>
      </c>
      <c r="AF1099" s="411">
        <f t="shared" si="339"/>
        <v>0</v>
      </c>
      <c r="AG1099" s="411">
        <f t="shared" si="339"/>
        <v>0</v>
      </c>
      <c r="AH1099" s="411">
        <f t="shared" si="339"/>
        <v>0</v>
      </c>
      <c r="AI1099" s="411">
        <f t="shared" si="339"/>
        <v>0</v>
      </c>
      <c r="AJ1099" s="411">
        <f t="shared" si="339"/>
        <v>0</v>
      </c>
      <c r="AK1099" s="411">
        <f t="shared" si="339"/>
        <v>0</v>
      </c>
      <c r="AL1099" s="411">
        <f t="shared" si="339"/>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 t="shared" ref="Y1102:AL1102" si="340">Y1101</f>
        <v>0</v>
      </c>
      <c r="Z1102" s="411">
        <f t="shared" si="340"/>
        <v>0</v>
      </c>
      <c r="AA1102" s="411">
        <f t="shared" si="340"/>
        <v>0</v>
      </c>
      <c r="AB1102" s="411">
        <f t="shared" si="340"/>
        <v>0</v>
      </c>
      <c r="AC1102" s="411">
        <f t="shared" si="340"/>
        <v>0</v>
      </c>
      <c r="AD1102" s="411">
        <f t="shared" si="340"/>
        <v>0</v>
      </c>
      <c r="AE1102" s="411">
        <f t="shared" si="340"/>
        <v>0</v>
      </c>
      <c r="AF1102" s="411">
        <f t="shared" si="340"/>
        <v>0</v>
      </c>
      <c r="AG1102" s="411">
        <f t="shared" si="340"/>
        <v>0</v>
      </c>
      <c r="AH1102" s="411">
        <f t="shared" si="340"/>
        <v>0</v>
      </c>
      <c r="AI1102" s="411">
        <f t="shared" si="340"/>
        <v>0</v>
      </c>
      <c r="AJ1102" s="411">
        <f t="shared" si="340"/>
        <v>0</v>
      </c>
      <c r="AK1102" s="411">
        <f t="shared" si="340"/>
        <v>0</v>
      </c>
      <c r="AL1102" s="411">
        <f t="shared" si="340"/>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 t="shared" ref="Y1105:AL1105" si="341">Y1104</f>
        <v>0</v>
      </c>
      <c r="Z1105" s="411">
        <f t="shared" si="341"/>
        <v>0</v>
      </c>
      <c r="AA1105" s="411">
        <f t="shared" si="341"/>
        <v>0</v>
      </c>
      <c r="AB1105" s="411">
        <f t="shared" si="341"/>
        <v>0</v>
      </c>
      <c r="AC1105" s="411">
        <f t="shared" si="341"/>
        <v>0</v>
      </c>
      <c r="AD1105" s="411">
        <f t="shared" si="341"/>
        <v>0</v>
      </c>
      <c r="AE1105" s="411">
        <f t="shared" si="341"/>
        <v>0</v>
      </c>
      <c r="AF1105" s="411">
        <f t="shared" si="341"/>
        <v>0</v>
      </c>
      <c r="AG1105" s="411">
        <f t="shared" si="341"/>
        <v>0</v>
      </c>
      <c r="AH1105" s="411">
        <f t="shared" si="341"/>
        <v>0</v>
      </c>
      <c r="AI1105" s="411">
        <f t="shared" si="341"/>
        <v>0</v>
      </c>
      <c r="AJ1105" s="411">
        <f t="shared" si="341"/>
        <v>0</v>
      </c>
      <c r="AK1105" s="411">
        <f t="shared" si="341"/>
        <v>0</v>
      </c>
      <c r="AL1105" s="411">
        <f t="shared" si="341"/>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 t="shared" ref="Y1108:AL1108" si="342">Y1107</f>
        <v>0</v>
      </c>
      <c r="Z1108" s="411">
        <f t="shared" si="342"/>
        <v>0</v>
      </c>
      <c r="AA1108" s="411">
        <f t="shared" si="342"/>
        <v>0</v>
      </c>
      <c r="AB1108" s="411">
        <f t="shared" si="342"/>
        <v>0</v>
      </c>
      <c r="AC1108" s="411">
        <f t="shared" si="342"/>
        <v>0</v>
      </c>
      <c r="AD1108" s="411">
        <f t="shared" si="342"/>
        <v>0</v>
      </c>
      <c r="AE1108" s="411">
        <f t="shared" si="342"/>
        <v>0</v>
      </c>
      <c r="AF1108" s="411">
        <f t="shared" si="342"/>
        <v>0</v>
      </c>
      <c r="AG1108" s="411">
        <f t="shared" si="342"/>
        <v>0</v>
      </c>
      <c r="AH1108" s="411">
        <f t="shared" si="342"/>
        <v>0</v>
      </c>
      <c r="AI1108" s="411">
        <f t="shared" si="342"/>
        <v>0</v>
      </c>
      <c r="AJ1108" s="411">
        <f t="shared" si="342"/>
        <v>0</v>
      </c>
      <c r="AK1108" s="411">
        <f t="shared" si="342"/>
        <v>0</v>
      </c>
      <c r="AL1108" s="411">
        <f t="shared" si="342"/>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3">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3"/>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3"/>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3"/>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4">Y212*Y1113</f>
        <v>0</v>
      </c>
      <c r="Z1118" s="378">
        <f t="shared" si="344"/>
        <v>0</v>
      </c>
      <c r="AA1118" s="378">
        <f t="shared" si="344"/>
        <v>0</v>
      </c>
      <c r="AB1118" s="378">
        <f t="shared" si="344"/>
        <v>0</v>
      </c>
      <c r="AC1118" s="378">
        <f t="shared" si="344"/>
        <v>0</v>
      </c>
      <c r="AD1118" s="378">
        <f t="shared" si="344"/>
        <v>0</v>
      </c>
      <c r="AE1118" s="378">
        <f t="shared" si="344"/>
        <v>0</v>
      </c>
      <c r="AF1118" s="378">
        <f t="shared" si="344"/>
        <v>0</v>
      </c>
      <c r="AG1118" s="378">
        <f t="shared" si="344"/>
        <v>0</v>
      </c>
      <c r="AH1118" s="378">
        <f t="shared" si="344"/>
        <v>0</v>
      </c>
      <c r="AI1118" s="378">
        <f t="shared" si="344"/>
        <v>0</v>
      </c>
      <c r="AJ1118" s="378">
        <f t="shared" si="344"/>
        <v>0</v>
      </c>
      <c r="AK1118" s="378">
        <f t="shared" si="344"/>
        <v>0</v>
      </c>
      <c r="AL1118" s="378">
        <f t="shared" si="344"/>
        <v>0</v>
      </c>
      <c r="AM1118" s="629">
        <f t="shared" si="343"/>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5">Y395*Y1113</f>
        <v>0</v>
      </c>
      <c r="Z1119" s="378">
        <f t="shared" si="345"/>
        <v>0</v>
      </c>
      <c r="AA1119" s="378">
        <f t="shared" si="345"/>
        <v>0</v>
      </c>
      <c r="AB1119" s="378">
        <f t="shared" si="345"/>
        <v>0</v>
      </c>
      <c r="AC1119" s="378">
        <f t="shared" si="345"/>
        <v>0</v>
      </c>
      <c r="AD1119" s="378">
        <f t="shared" si="345"/>
        <v>0</v>
      </c>
      <c r="AE1119" s="378">
        <f t="shared" si="345"/>
        <v>0</v>
      </c>
      <c r="AF1119" s="378">
        <f t="shared" si="345"/>
        <v>0</v>
      </c>
      <c r="AG1119" s="378">
        <f t="shared" si="345"/>
        <v>0</v>
      </c>
      <c r="AH1119" s="378">
        <f t="shared" si="345"/>
        <v>0</v>
      </c>
      <c r="AI1119" s="378">
        <f t="shared" si="345"/>
        <v>0</v>
      </c>
      <c r="AJ1119" s="378">
        <f t="shared" si="345"/>
        <v>0</v>
      </c>
      <c r="AK1119" s="378">
        <f t="shared" si="345"/>
        <v>0</v>
      </c>
      <c r="AL1119" s="378">
        <f t="shared" si="345"/>
        <v>0</v>
      </c>
      <c r="AM1119" s="629">
        <f t="shared" si="343"/>
        <v>0</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6">Y578*Y1113</f>
        <v>0</v>
      </c>
      <c r="Z1120" s="378">
        <f t="shared" si="346"/>
        <v>0</v>
      </c>
      <c r="AA1120" s="378">
        <f t="shared" si="346"/>
        <v>0</v>
      </c>
      <c r="AB1120" s="378">
        <f t="shared" si="346"/>
        <v>0</v>
      </c>
      <c r="AC1120" s="378">
        <f t="shared" si="346"/>
        <v>0</v>
      </c>
      <c r="AD1120" s="378">
        <f t="shared" si="346"/>
        <v>0</v>
      </c>
      <c r="AE1120" s="378">
        <f t="shared" si="346"/>
        <v>0</v>
      </c>
      <c r="AF1120" s="378">
        <f t="shared" si="346"/>
        <v>0</v>
      </c>
      <c r="AG1120" s="378">
        <f t="shared" si="346"/>
        <v>0</v>
      </c>
      <c r="AH1120" s="378">
        <f t="shared" si="346"/>
        <v>0</v>
      </c>
      <c r="AI1120" s="378">
        <f t="shared" si="346"/>
        <v>0</v>
      </c>
      <c r="AJ1120" s="378">
        <f t="shared" si="346"/>
        <v>0</v>
      </c>
      <c r="AK1120" s="378">
        <f t="shared" si="346"/>
        <v>0</v>
      </c>
      <c r="AL1120" s="378">
        <f t="shared" si="346"/>
        <v>0</v>
      </c>
      <c r="AM1120" s="629">
        <f t="shared" si="343"/>
        <v>0</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7">Y761*Y1113</f>
        <v>0</v>
      </c>
      <c r="Z1121" s="378">
        <f t="shared" si="347"/>
        <v>0</v>
      </c>
      <c r="AA1121" s="378">
        <f t="shared" si="347"/>
        <v>0</v>
      </c>
      <c r="AB1121" s="378">
        <f t="shared" si="347"/>
        <v>0</v>
      </c>
      <c r="AC1121" s="378">
        <f t="shared" si="347"/>
        <v>0</v>
      </c>
      <c r="AD1121" s="378">
        <f t="shared" si="347"/>
        <v>0</v>
      </c>
      <c r="AE1121" s="378">
        <f t="shared" si="347"/>
        <v>0</v>
      </c>
      <c r="AF1121" s="378">
        <f t="shared" si="347"/>
        <v>0</v>
      </c>
      <c r="AG1121" s="378">
        <f t="shared" si="347"/>
        <v>0</v>
      </c>
      <c r="AH1121" s="378">
        <f t="shared" si="347"/>
        <v>0</v>
      </c>
      <c r="AI1121" s="378">
        <f t="shared" si="347"/>
        <v>0</v>
      </c>
      <c r="AJ1121" s="378">
        <f t="shared" si="347"/>
        <v>0</v>
      </c>
      <c r="AK1121" s="378">
        <f t="shared" si="347"/>
        <v>0</v>
      </c>
      <c r="AL1121" s="378">
        <f t="shared" si="347"/>
        <v>0</v>
      </c>
      <c r="AM1121" s="629">
        <f t="shared" si="343"/>
        <v>0</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8">Y944*Y1113</f>
        <v>0</v>
      </c>
      <c r="Z1122" s="378">
        <f t="shared" si="348"/>
        <v>0</v>
      </c>
      <c r="AA1122" s="378">
        <f t="shared" si="348"/>
        <v>0</v>
      </c>
      <c r="AB1122" s="378">
        <f t="shared" si="348"/>
        <v>0</v>
      </c>
      <c r="AC1122" s="378">
        <f t="shared" si="348"/>
        <v>0</v>
      </c>
      <c r="AD1122" s="378">
        <f t="shared" si="348"/>
        <v>0</v>
      </c>
      <c r="AE1122" s="378">
        <f t="shared" si="348"/>
        <v>0</v>
      </c>
      <c r="AF1122" s="378">
        <f t="shared" si="348"/>
        <v>0</v>
      </c>
      <c r="AG1122" s="378">
        <f t="shared" si="348"/>
        <v>0</v>
      </c>
      <c r="AH1122" s="378">
        <f t="shared" si="348"/>
        <v>0</v>
      </c>
      <c r="AI1122" s="378">
        <f t="shared" si="348"/>
        <v>0</v>
      </c>
      <c r="AJ1122" s="378">
        <f t="shared" si="348"/>
        <v>0</v>
      </c>
      <c r="AK1122" s="378">
        <f t="shared" si="348"/>
        <v>0</v>
      </c>
      <c r="AL1122" s="378">
        <f t="shared" si="348"/>
        <v>0</v>
      </c>
      <c r="AM1122" s="629">
        <f t="shared" si="343"/>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9">AA1110*AA1113</f>
        <v>0</v>
      </c>
      <c r="AB1123" s="378">
        <f t="shared" si="349"/>
        <v>0</v>
      </c>
      <c r="AC1123" s="378">
        <f t="shared" si="349"/>
        <v>0</v>
      </c>
      <c r="AD1123" s="378">
        <f t="shared" si="349"/>
        <v>0</v>
      </c>
      <c r="AE1123" s="378">
        <f t="shared" si="349"/>
        <v>0</v>
      </c>
      <c r="AF1123" s="378">
        <f t="shared" si="349"/>
        <v>0</v>
      </c>
      <c r="AG1123" s="378">
        <f t="shared" si="349"/>
        <v>0</v>
      </c>
      <c r="AH1123" s="378">
        <f t="shared" si="349"/>
        <v>0</v>
      </c>
      <c r="AI1123" s="378">
        <f t="shared" si="349"/>
        <v>0</v>
      </c>
      <c r="AJ1123" s="378">
        <f t="shared" si="349"/>
        <v>0</v>
      </c>
      <c r="AK1123" s="378">
        <f t="shared" si="349"/>
        <v>0</v>
      </c>
      <c r="AL1123" s="378">
        <f t="shared" si="349"/>
        <v>0</v>
      </c>
      <c r="AM1123" s="629">
        <f t="shared" si="343"/>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50">SUM(Z1114:Z1123)</f>
        <v>0</v>
      </c>
      <c r="AA1124" s="346">
        <f t="shared" si="350"/>
        <v>0</v>
      </c>
      <c r="AB1124" s="346">
        <f t="shared" si="350"/>
        <v>0</v>
      </c>
      <c r="AC1124" s="346">
        <f t="shared" si="350"/>
        <v>0</v>
      </c>
      <c r="AD1124" s="346">
        <f t="shared" si="350"/>
        <v>0</v>
      </c>
      <c r="AE1124" s="346">
        <f t="shared" si="350"/>
        <v>0</v>
      </c>
      <c r="AF1124" s="346">
        <f>SUM(AF1114:AF1123)</f>
        <v>0</v>
      </c>
      <c r="AG1124" s="346">
        <f t="shared" ref="AG1124:AL1124" si="351">SUM(AG1114:AG1123)</f>
        <v>0</v>
      </c>
      <c r="AH1124" s="346">
        <f t="shared" si="351"/>
        <v>0</v>
      </c>
      <c r="AI1124" s="346">
        <f t="shared" si="351"/>
        <v>0</v>
      </c>
      <c r="AJ1124" s="346">
        <f t="shared" si="351"/>
        <v>0</v>
      </c>
      <c r="AK1124" s="346">
        <f t="shared" si="351"/>
        <v>0</v>
      </c>
      <c r="AL1124" s="346">
        <f t="shared" si="351"/>
        <v>0</v>
      </c>
      <c r="AM1124" s="407">
        <f>SUM(AM1114:AM1123)</f>
        <v>0</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52">Z1111*Z1113</f>
        <v>0</v>
      </c>
      <c r="AA1125" s="347">
        <f>AA1111*AA1113</f>
        <v>0</v>
      </c>
      <c r="AB1125" s="347">
        <f t="shared" si="352"/>
        <v>0</v>
      </c>
      <c r="AC1125" s="347">
        <f t="shared" si="352"/>
        <v>0</v>
      </c>
      <c r="AD1125" s="347">
        <f t="shared" si="352"/>
        <v>0</v>
      </c>
      <c r="AE1125" s="347">
        <f t="shared" si="352"/>
        <v>0</v>
      </c>
      <c r="AF1125" s="347">
        <f t="shared" ref="AF1125:AL1125" si="353">AF1111*AF1113</f>
        <v>0</v>
      </c>
      <c r="AG1125" s="347">
        <f t="shared" si="353"/>
        <v>0</v>
      </c>
      <c r="AH1125" s="347">
        <f t="shared" si="353"/>
        <v>0</v>
      </c>
      <c r="AI1125" s="347">
        <f t="shared" si="353"/>
        <v>0</v>
      </c>
      <c r="AJ1125" s="347">
        <f t="shared" si="353"/>
        <v>0</v>
      </c>
      <c r="AK1125" s="347">
        <f t="shared" si="353"/>
        <v>0</v>
      </c>
      <c r="AL1125" s="347">
        <f t="shared" si="353"/>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593</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scale="44"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144" zoomScale="90" zoomScaleNormal="90" workbookViewId="0">
      <selection activeCell="E104" sqref="E104:W162"/>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hidden="1" customWidth="1"/>
    <col min="17" max="17" width="14" style="12" hidden="1" customWidth="1"/>
    <col min="18" max="18" width="15.7109375" style="12" hidden="1" customWidth="1"/>
    <col min="19" max="19" width="14.140625" style="12" hidden="1" customWidth="1"/>
    <col min="20" max="22" width="15" style="12" hidden="1"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30" t="s">
        <v>670</v>
      </c>
      <c r="D8" s="830"/>
      <c r="E8" s="830"/>
      <c r="F8" s="830"/>
      <c r="G8" s="830"/>
      <c r="H8" s="830"/>
      <c r="I8" s="830"/>
      <c r="J8" s="830"/>
      <c r="K8" s="830"/>
      <c r="L8" s="830"/>
      <c r="M8" s="830"/>
      <c r="N8" s="830"/>
      <c r="O8" s="830"/>
      <c r="P8" s="830"/>
      <c r="Q8" s="830"/>
      <c r="R8" s="830"/>
      <c r="S8" s="830"/>
      <c r="T8" s="105"/>
      <c r="U8" s="105"/>
      <c r="V8" s="105"/>
      <c r="W8" s="105"/>
    </row>
    <row r="9" spans="1:28" s="9" customFormat="1" ht="46.9" customHeight="1">
      <c r="B9" s="55"/>
      <c r="C9" s="792" t="s">
        <v>681</v>
      </c>
      <c r="D9" s="792"/>
      <c r="E9" s="792"/>
      <c r="F9" s="792"/>
      <c r="G9" s="792"/>
      <c r="H9" s="792"/>
      <c r="I9" s="792"/>
      <c r="J9" s="792"/>
      <c r="K9" s="792"/>
      <c r="L9" s="792"/>
      <c r="M9" s="792"/>
      <c r="N9" s="792"/>
      <c r="O9" s="792"/>
      <c r="P9" s="792"/>
      <c r="Q9" s="792"/>
      <c r="R9" s="792"/>
      <c r="S9" s="792"/>
      <c r="T9" s="105"/>
      <c r="U9" s="105"/>
      <c r="V9" s="105"/>
      <c r="W9" s="105"/>
    </row>
    <row r="10" spans="1:28" s="9" customFormat="1" ht="37.9" customHeight="1">
      <c r="B10" s="88"/>
      <c r="C10" s="813" t="s">
        <v>682</v>
      </c>
      <c r="D10" s="792"/>
      <c r="E10" s="792"/>
      <c r="F10" s="792"/>
      <c r="G10" s="792"/>
      <c r="H10" s="792"/>
      <c r="I10" s="792"/>
      <c r="J10" s="792"/>
      <c r="K10" s="792"/>
      <c r="L10" s="792"/>
      <c r="M10" s="792"/>
      <c r="N10" s="792"/>
      <c r="O10" s="792"/>
      <c r="P10" s="792"/>
      <c r="Q10" s="792"/>
      <c r="R10" s="792"/>
      <c r="S10" s="792"/>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29" t="s">
        <v>235</v>
      </c>
      <c r="C12" s="829"/>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 xml:space="preserve">Residential </v>
      </c>
      <c r="J14" s="204" t="str">
        <f>'1.  LRAMVA Summary'!E52</f>
        <v>General Service &lt; 50 kW</v>
      </c>
      <c r="K14" s="204" t="str">
        <f>'1.  LRAMVA Summary'!F52</f>
        <v>General Service 50 to 4,999 kW</v>
      </c>
      <c r="L14" s="204" t="str">
        <f>'1.  LRAMVA Summary'!G52</f>
        <v>Large Use</v>
      </c>
      <c r="M14" s="204" t="str">
        <f>'1.  LRAMVA Summary'!H52</f>
        <v>Unmetered Scattered Load</v>
      </c>
      <c r="N14" s="204" t="str">
        <f>'1.  LRAMVA Summary'!I52</f>
        <v>Sentinel Lighting</v>
      </c>
      <c r="O14" s="204" t="str">
        <f>'1.  LRAMVA Summary'!J52</f>
        <v>Street Lighting</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 t="shared" ref="I29:O29" si="3">I27+I28</f>
        <v>0</v>
      </c>
      <c r="J29" s="228">
        <f t="shared" si="3"/>
        <v>0</v>
      </c>
      <c r="K29" s="228">
        <f t="shared" si="3"/>
        <v>0</v>
      </c>
      <c r="L29" s="228">
        <f t="shared" si="3"/>
        <v>0</v>
      </c>
      <c r="M29" s="228">
        <f t="shared" si="3"/>
        <v>0</v>
      </c>
      <c r="N29" s="228">
        <f t="shared" si="3"/>
        <v>0</v>
      </c>
      <c r="O29" s="228">
        <f t="shared" si="3"/>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7">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7">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834">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834">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C$31/12</f>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19">SUM(I78:V78)</f>
        <v>0</v>
      </c>
    </row>
    <row r="79" spans="2:23" s="9" customFormat="1">
      <c r="B79" s="66"/>
      <c r="E79" s="214">
        <v>42125</v>
      </c>
      <c r="F79" s="214" t="s">
        <v>181</v>
      </c>
      <c r="G79" s="215" t="s">
        <v>66</v>
      </c>
      <c r="H79" s="229">
        <f>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19"/>
        <v>0</v>
      </c>
    </row>
    <row r="80" spans="2:23" s="9" customFormat="1">
      <c r="B80" s="66"/>
      <c r="E80" s="214">
        <v>42156</v>
      </c>
      <c r="F80" s="214" t="s">
        <v>181</v>
      </c>
      <c r="G80" s="215" t="s">
        <v>66</v>
      </c>
      <c r="H80" s="229">
        <f>C$32/12</f>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19"/>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19"/>
        <v>0</v>
      </c>
    </row>
    <row r="82" spans="2:23" s="9" customFormat="1">
      <c r="B82" s="66"/>
      <c r="E82" s="214">
        <v>42217</v>
      </c>
      <c r="F82" s="214" t="s">
        <v>181</v>
      </c>
      <c r="G82" s="215" t="s">
        <v>68</v>
      </c>
      <c r="H82" s="229">
        <f>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19"/>
        <v>0</v>
      </c>
    </row>
    <row r="83" spans="2:23" s="9" customFormat="1">
      <c r="B83" s="66"/>
      <c r="E83" s="214">
        <v>42248</v>
      </c>
      <c r="F83" s="214" t="s">
        <v>181</v>
      </c>
      <c r="G83" s="215" t="s">
        <v>68</v>
      </c>
      <c r="H83" s="229">
        <f>C$33/12</f>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19"/>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19"/>
        <v>0</v>
      </c>
    </row>
    <row r="85" spans="2:23" s="9" customFormat="1">
      <c r="B85" s="66"/>
      <c r="E85" s="214">
        <v>42309</v>
      </c>
      <c r="F85" s="214" t="s">
        <v>181</v>
      </c>
      <c r="G85" s="215" t="s">
        <v>69</v>
      </c>
      <c r="H85" s="229">
        <f>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19"/>
        <v>0</v>
      </c>
    </row>
    <row r="86" spans="2:23" s="9" customFormat="1">
      <c r="B86" s="66"/>
      <c r="E86" s="214">
        <v>42339</v>
      </c>
      <c r="F86" s="214" t="s">
        <v>181</v>
      </c>
      <c r="G86" s="215" t="s">
        <v>69</v>
      </c>
      <c r="H86" s="229">
        <f>C$34/12</f>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19"/>
        <v>0</v>
      </c>
    </row>
    <row r="87" spans="2:23" s="9" customFormat="1" ht="15.75" thickBot="1">
      <c r="B87" s="66"/>
      <c r="E87" s="216" t="s">
        <v>465</v>
      </c>
      <c r="F87" s="216"/>
      <c r="G87" s="217"/>
      <c r="H87" s="218"/>
      <c r="I87" s="219">
        <f t="shared" ref="I87:O87" si="20">SUM(I74:I86)</f>
        <v>0</v>
      </c>
      <c r="J87" s="219">
        <f t="shared" si="20"/>
        <v>0</v>
      </c>
      <c r="K87" s="219">
        <f t="shared" si="20"/>
        <v>0</v>
      </c>
      <c r="L87" s="219">
        <f t="shared" si="20"/>
        <v>0</v>
      </c>
      <c r="M87" s="219">
        <f t="shared" si="20"/>
        <v>0</v>
      </c>
      <c r="N87" s="219">
        <f t="shared" si="20"/>
        <v>0</v>
      </c>
      <c r="O87" s="219">
        <f t="shared" si="20"/>
        <v>0</v>
      </c>
      <c r="P87" s="219">
        <f t="shared" ref="P87:V87" si="21">SUM(P74:P86)</f>
        <v>0</v>
      </c>
      <c r="Q87" s="219">
        <f t="shared" si="21"/>
        <v>0</v>
      </c>
      <c r="R87" s="219">
        <f t="shared" si="21"/>
        <v>0</v>
      </c>
      <c r="S87" s="219">
        <f t="shared" si="21"/>
        <v>0</v>
      </c>
      <c r="T87" s="219">
        <f t="shared" si="21"/>
        <v>0</v>
      </c>
      <c r="U87" s="219">
        <f t="shared" si="21"/>
        <v>0</v>
      </c>
      <c r="V87" s="219">
        <f t="shared" si="21"/>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 t="shared" ref="I89:N89" si="22">I87+I88</f>
        <v>0</v>
      </c>
      <c r="J89" s="228">
        <f t="shared" si="22"/>
        <v>0</v>
      </c>
      <c r="K89" s="228">
        <f t="shared" si="22"/>
        <v>0</v>
      </c>
      <c r="L89" s="228">
        <f t="shared" si="22"/>
        <v>0</v>
      </c>
      <c r="M89" s="228">
        <f t="shared" si="22"/>
        <v>0</v>
      </c>
      <c r="N89" s="228">
        <f t="shared" si="22"/>
        <v>0</v>
      </c>
      <c r="O89" s="228">
        <f t="shared" ref="O89:U89" si="23">O87+O88</f>
        <v>0</v>
      </c>
      <c r="P89" s="228">
        <f t="shared" si="23"/>
        <v>0</v>
      </c>
      <c r="Q89" s="228">
        <f t="shared" si="23"/>
        <v>0</v>
      </c>
      <c r="R89" s="228">
        <f t="shared" si="23"/>
        <v>0</v>
      </c>
      <c r="S89" s="228">
        <f t="shared" si="23"/>
        <v>0</v>
      </c>
      <c r="T89" s="228">
        <f t="shared" si="23"/>
        <v>0</v>
      </c>
      <c r="U89" s="228">
        <f t="shared" si="23"/>
        <v>0</v>
      </c>
      <c r="V89" s="228">
        <f>V87+V88</f>
        <v>0</v>
      </c>
      <c r="W89" s="228">
        <f>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24">SUM(I91:V91)</f>
        <v>0</v>
      </c>
    </row>
    <row r="92" spans="2:23" s="9" customFormat="1" ht="14.25" customHeight="1">
      <c r="B92" s="66"/>
      <c r="E92" s="214">
        <v>42430</v>
      </c>
      <c r="F92" s="214" t="s">
        <v>183</v>
      </c>
      <c r="G92" s="215" t="s">
        <v>65</v>
      </c>
      <c r="H92" s="229">
        <f>$C$35/12</f>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24"/>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24"/>
        <v>0</v>
      </c>
    </row>
    <row r="94" spans="2:23" s="9" customFormat="1">
      <c r="B94" s="66"/>
      <c r="E94" s="214">
        <v>42491</v>
      </c>
      <c r="F94" s="214" t="s">
        <v>183</v>
      </c>
      <c r="G94" s="215" t="s">
        <v>66</v>
      </c>
      <c r="H94" s="229">
        <f>$C$36/12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24"/>
        <v>0</v>
      </c>
    </row>
    <row r="95" spans="2:23" s="238" customFormat="1">
      <c r="B95" s="237"/>
      <c r="D95" s="9"/>
      <c r="E95" s="214">
        <v>42522</v>
      </c>
      <c r="F95" s="214" t="s">
        <v>183</v>
      </c>
      <c r="G95" s="215" t="s">
        <v>66</v>
      </c>
      <c r="H95" s="229">
        <f>$C$36/12</f>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24"/>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24"/>
        <v>0</v>
      </c>
    </row>
    <row r="97" spans="2:23" s="9" customFormat="1">
      <c r="B97" s="66"/>
      <c r="E97" s="214">
        <v>42583</v>
      </c>
      <c r="F97" s="214" t="s">
        <v>183</v>
      </c>
      <c r="G97" s="215" t="s">
        <v>68</v>
      </c>
      <c r="H97" s="229">
        <f>$C$37/12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24"/>
        <v>0</v>
      </c>
    </row>
    <row r="98" spans="2:23" s="9" customFormat="1">
      <c r="B98" s="66"/>
      <c r="E98" s="214">
        <v>42614</v>
      </c>
      <c r="F98" s="214" t="s">
        <v>183</v>
      </c>
      <c r="G98" s="215" t="s">
        <v>68</v>
      </c>
      <c r="H98" s="229">
        <f>$C$37/12</f>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24"/>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24"/>
        <v>0</v>
      </c>
    </row>
    <row r="100" spans="2:23" s="9" customFormat="1">
      <c r="B100" s="66"/>
      <c r="E100" s="214">
        <v>42675</v>
      </c>
      <c r="F100" s="214" t="s">
        <v>183</v>
      </c>
      <c r="G100" s="215" t="s">
        <v>69</v>
      </c>
      <c r="H100" s="210">
        <f>$C$38/12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24"/>
        <v>0</v>
      </c>
    </row>
    <row r="101" spans="2:23" s="9" customFormat="1">
      <c r="B101" s="66"/>
      <c r="E101" s="214">
        <v>42705</v>
      </c>
      <c r="F101" s="214" t="s">
        <v>183</v>
      </c>
      <c r="G101" s="215" t="s">
        <v>69</v>
      </c>
      <c r="H101" s="210">
        <f>$C$38/12</f>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24"/>
        <v>0</v>
      </c>
    </row>
    <row r="102" spans="2:23" s="9" customFormat="1" ht="15.75" thickBot="1">
      <c r="B102" s="66"/>
      <c r="E102" s="216" t="s">
        <v>466</v>
      </c>
      <c r="F102" s="216"/>
      <c r="G102" s="217"/>
      <c r="H102" s="218"/>
      <c r="I102" s="219">
        <f t="shared" ref="I102:O102" si="25">SUM(I89:I101)</f>
        <v>0</v>
      </c>
      <c r="J102" s="219">
        <f t="shared" si="25"/>
        <v>0</v>
      </c>
      <c r="K102" s="219">
        <f t="shared" si="25"/>
        <v>0</v>
      </c>
      <c r="L102" s="219">
        <f t="shared" si="25"/>
        <v>0</v>
      </c>
      <c r="M102" s="219">
        <f t="shared" si="25"/>
        <v>0</v>
      </c>
      <c r="N102" s="219">
        <f t="shared" si="25"/>
        <v>0</v>
      </c>
      <c r="O102" s="219">
        <f t="shared" si="25"/>
        <v>0</v>
      </c>
      <c r="P102" s="219">
        <f t="shared" ref="P102:V102" si="26">SUM(P89:P101)</f>
        <v>0</v>
      </c>
      <c r="Q102" s="219">
        <f t="shared" si="26"/>
        <v>0</v>
      </c>
      <c r="R102" s="219">
        <f t="shared" si="26"/>
        <v>0</v>
      </c>
      <c r="S102" s="219">
        <f t="shared" si="26"/>
        <v>0</v>
      </c>
      <c r="T102" s="219">
        <f t="shared" si="26"/>
        <v>0</v>
      </c>
      <c r="U102" s="219">
        <f t="shared" si="26"/>
        <v>0</v>
      </c>
      <c r="V102" s="219">
        <f t="shared" si="26"/>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 t="shared" ref="I104:N104" si="27">I102+I103</f>
        <v>0</v>
      </c>
      <c r="J104" s="228">
        <f t="shared" si="27"/>
        <v>0</v>
      </c>
      <c r="K104" s="228">
        <f t="shared" si="27"/>
        <v>0</v>
      </c>
      <c r="L104" s="228">
        <f t="shared" si="27"/>
        <v>0</v>
      </c>
      <c r="M104" s="228">
        <f t="shared" si="27"/>
        <v>0</v>
      </c>
      <c r="N104" s="228">
        <f t="shared" si="27"/>
        <v>0</v>
      </c>
      <c r="O104" s="228">
        <f t="shared" ref="O104:V104" si="28">O102+O103</f>
        <v>0</v>
      </c>
      <c r="P104" s="228">
        <f t="shared" si="28"/>
        <v>0</v>
      </c>
      <c r="Q104" s="228">
        <f t="shared" si="28"/>
        <v>0</v>
      </c>
      <c r="R104" s="228">
        <f t="shared" si="28"/>
        <v>0</v>
      </c>
      <c r="S104" s="228">
        <f t="shared" si="28"/>
        <v>0</v>
      </c>
      <c r="T104" s="228">
        <f t="shared" si="28"/>
        <v>0</v>
      </c>
      <c r="U104" s="228">
        <f t="shared" si="28"/>
        <v>0</v>
      </c>
      <c r="V104" s="228">
        <f t="shared" si="28"/>
        <v>0</v>
      </c>
      <c r="W104" s="228">
        <f>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$C$39/12</f>
        <v>9.1666666666666665E-4</v>
      </c>
      <c r="I106" s="230">
        <f>(SUM('1.  LRAMVA Summary'!D$54:D$71)+SUM('1.  LRAMVA Summary'!D$72:D$73)*(MONTH($E106)-1)/12)*$H106</f>
        <v>1.3767651333333331</v>
      </c>
      <c r="J106" s="230">
        <f>(SUM('1.  LRAMVA Summary'!E$54:E$71)+SUM('1.  LRAMVA Summary'!E$72:E$73)*(MONTH($E106)-1)/12)*$H106</f>
        <v>-0.1873731895138889</v>
      </c>
      <c r="K106" s="230">
        <f>(SUM('1.  LRAMVA Summary'!F$54:F$71)+SUM('1.  LRAMVA Summary'!F$72:F$73)*(MONTH($E106)-1)/12)*$H106</f>
        <v>-0.80801803652777759</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-0.5623215965277778</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29">SUM(I106:V106)</f>
        <v>-0.18094768923611115</v>
      </c>
    </row>
    <row r="107" spans="2:23" s="9" customFormat="1">
      <c r="B107" s="66"/>
      <c r="E107" s="214">
        <v>42795</v>
      </c>
      <c r="F107" s="214" t="s">
        <v>184</v>
      </c>
      <c r="G107" s="215" t="s">
        <v>65</v>
      </c>
      <c r="H107" s="240">
        <f>$C$39/12</f>
        <v>9.1666666666666665E-4</v>
      </c>
      <c r="I107" s="230">
        <f>(SUM('1.  LRAMVA Summary'!D$54:D$71)+SUM('1.  LRAMVA Summary'!D$72:D$73)*(MONTH($E107)-1)/12)*$H107</f>
        <v>2.7535302666666661</v>
      </c>
      <c r="J107" s="230">
        <f>(SUM('1.  LRAMVA Summary'!E$54:E$71)+SUM('1.  LRAMVA Summary'!E$72:E$73)*(MONTH($E107)-1)/12)*$H107</f>
        <v>-0.3747463790277778</v>
      </c>
      <c r="K107" s="230">
        <f>(SUM('1.  LRAMVA Summary'!F$54:F$71)+SUM('1.  LRAMVA Summary'!F$72:F$73)*(MONTH($E107)-1)/12)*$H107</f>
        <v>-1.6160360730555552</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-1.1246431930555556</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29"/>
        <v>-0.36189537847222231</v>
      </c>
    </row>
    <row r="108" spans="2:23" s="8" customFormat="1">
      <c r="B108" s="239"/>
      <c r="E108" s="214">
        <v>42826</v>
      </c>
      <c r="F108" s="214" t="s">
        <v>184</v>
      </c>
      <c r="G108" s="215" t="s">
        <v>66</v>
      </c>
      <c r="H108" s="240">
        <f>$C$40/12</f>
        <v>9.1666666666666665E-4</v>
      </c>
      <c r="I108" s="230">
        <f>(SUM('1.  LRAMVA Summary'!D$54:D$71)+SUM('1.  LRAMVA Summary'!D$72:D$73)*(MONTH($E108)-1)/12)*$H108</f>
        <v>4.1302953999999996</v>
      </c>
      <c r="J108" s="230">
        <f>(SUM('1.  LRAMVA Summary'!E$54:E$71)+SUM('1.  LRAMVA Summary'!E$72:E$73)*(MONTH($E108)-1)/12)*$H108</f>
        <v>-0.56211956854166667</v>
      </c>
      <c r="K108" s="230">
        <f>(SUM('1.  LRAMVA Summary'!F$54:F$71)+SUM('1.  LRAMVA Summary'!F$72:F$73)*(MONTH($E108)-1)/12)*$H108</f>
        <v>-2.424054109583333</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-1.6869647895833331</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29"/>
        <v>-0.54284306770833313</v>
      </c>
    </row>
    <row r="109" spans="2:23" s="9" customFormat="1">
      <c r="B109" s="66"/>
      <c r="E109" s="214">
        <v>42856</v>
      </c>
      <c r="F109" s="214" t="s">
        <v>184</v>
      </c>
      <c r="G109" s="215" t="s">
        <v>66</v>
      </c>
      <c r="H109" s="240">
        <f>$C$40/12</f>
        <v>9.1666666666666665E-4</v>
      </c>
      <c r="I109" s="230">
        <f>(SUM('1.  LRAMVA Summary'!D$54:D$71)+SUM('1.  LRAMVA Summary'!D$72:D$73)*(MONTH($E109)-1)/12)*$H109</f>
        <v>5.5070605333333322</v>
      </c>
      <c r="J109" s="230">
        <f>(SUM('1.  LRAMVA Summary'!E$54:E$71)+SUM('1.  LRAMVA Summary'!E$72:E$73)*(MONTH($E109)-1)/12)*$H109</f>
        <v>-0.7494927580555556</v>
      </c>
      <c r="K109" s="230">
        <f>(SUM('1.  LRAMVA Summary'!F$54:F$71)+SUM('1.  LRAMVA Summary'!F$72:F$73)*(MONTH($E109)-1)/12)*$H109</f>
        <v>-3.2320721461111104</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-2.2492863861111112</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29"/>
        <v>-0.72379075694444461</v>
      </c>
    </row>
    <row r="110" spans="2:23" s="238" customFormat="1">
      <c r="B110" s="237"/>
      <c r="E110" s="214">
        <v>42887</v>
      </c>
      <c r="F110" s="214" t="s">
        <v>184</v>
      </c>
      <c r="G110" s="215" t="s">
        <v>66</v>
      </c>
      <c r="H110" s="240">
        <f>$C$40/12</f>
        <v>9.1666666666666665E-4</v>
      </c>
      <c r="I110" s="230">
        <f>(SUM('1.  LRAMVA Summary'!D$54:D$71)+SUM('1.  LRAMVA Summary'!D$72:D$73)*(MONTH($E110)-1)/12)*$H110</f>
        <v>6.8838256666666666</v>
      </c>
      <c r="J110" s="230">
        <f>(SUM('1.  LRAMVA Summary'!E$54:E$71)+SUM('1.  LRAMVA Summary'!E$72:E$73)*(MONTH($E110)-1)/12)*$H110</f>
        <v>-0.93686594756944441</v>
      </c>
      <c r="K110" s="230">
        <f>(SUM('1.  LRAMVA Summary'!F$54:F$71)+SUM('1.  LRAMVA Summary'!F$72:F$73)*(MONTH($E110)-1)/12)*$H110</f>
        <v>-4.0400901826388882</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-2.8116079826388889</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29"/>
        <v>-0.90473844618055477</v>
      </c>
    </row>
    <row r="111" spans="2:23" s="9" customFormat="1">
      <c r="B111" s="66"/>
      <c r="E111" s="214">
        <v>42917</v>
      </c>
      <c r="F111" s="214" t="s">
        <v>184</v>
      </c>
      <c r="G111" s="215" t="s">
        <v>68</v>
      </c>
      <c r="H111" s="240">
        <f>$C$41/12</f>
        <v>9.1666666666666665E-4</v>
      </c>
      <c r="I111" s="230">
        <f>(SUM('1.  LRAMVA Summary'!D$54:D$71)+SUM('1.  LRAMVA Summary'!D$72:D$73)*(MONTH($E111)-1)/12)*$H111</f>
        <v>8.2605907999999992</v>
      </c>
      <c r="J111" s="230">
        <f>(SUM('1.  LRAMVA Summary'!E$54:E$71)+SUM('1.  LRAMVA Summary'!E$72:E$73)*(MONTH($E111)-1)/12)*$H111</f>
        <v>-1.1242391370833333</v>
      </c>
      <c r="K111" s="230">
        <f>(SUM('1.  LRAMVA Summary'!F$54:F$71)+SUM('1.  LRAMVA Summary'!F$72:F$73)*(MONTH($E111)-1)/12)*$H111</f>
        <v>-4.848108219166666</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-3.3739295791666661</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29"/>
        <v>-1.0856861354166663</v>
      </c>
    </row>
    <row r="112" spans="2:23" s="9" customFormat="1">
      <c r="B112" s="66"/>
      <c r="E112" s="214">
        <v>42948</v>
      </c>
      <c r="F112" s="214" t="s">
        <v>184</v>
      </c>
      <c r="G112" s="215" t="s">
        <v>68</v>
      </c>
      <c r="H112" s="240">
        <f>$C$41/12</f>
        <v>9.1666666666666665E-4</v>
      </c>
      <c r="I112" s="230">
        <f>(SUM('1.  LRAMVA Summary'!D$54:D$71)+SUM('1.  LRAMVA Summary'!D$72:D$73)*(MONTH($E112)-1)/12)*$H112</f>
        <v>9.6373559333333336</v>
      </c>
      <c r="J112" s="230">
        <f>(SUM('1.  LRAMVA Summary'!E$54:E$71)+SUM('1.  LRAMVA Summary'!E$72:E$73)*(MONTH($E112)-1)/12)*$H112</f>
        <v>-1.3116123265972222</v>
      </c>
      <c r="K112" s="230">
        <f>(SUM('1.  LRAMVA Summary'!F$54:F$71)+SUM('1.  LRAMVA Summary'!F$72:F$73)*(MONTH($E112)-1)/12)*$H112</f>
        <v>-5.6561262556944438</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-3.9362511756944443</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29"/>
        <v>-1.2666338246527769</v>
      </c>
    </row>
    <row r="113" spans="2:23" s="9" customFormat="1">
      <c r="B113" s="66"/>
      <c r="E113" s="214">
        <v>42979</v>
      </c>
      <c r="F113" s="214" t="s">
        <v>184</v>
      </c>
      <c r="G113" s="215" t="s">
        <v>68</v>
      </c>
      <c r="H113" s="240">
        <f>$C$41/12</f>
        <v>9.1666666666666665E-4</v>
      </c>
      <c r="I113" s="230">
        <f>(SUM('1.  LRAMVA Summary'!D$54:D$71)+SUM('1.  LRAMVA Summary'!D$72:D$73)*(MONTH($E113)-1)/12)*$H113</f>
        <v>11.014121066666664</v>
      </c>
      <c r="J113" s="230">
        <f>(SUM('1.  LRAMVA Summary'!E$54:E$71)+SUM('1.  LRAMVA Summary'!E$72:E$73)*(MONTH($E113)-1)/12)*$H113</f>
        <v>-1.4989855161111112</v>
      </c>
      <c r="K113" s="230">
        <f>(SUM('1.  LRAMVA Summary'!F$54:F$71)+SUM('1.  LRAMVA Summary'!F$72:F$73)*(MONTH($E113)-1)/12)*$H113</f>
        <v>-6.4641442922222208</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-4.4985727722222224</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29"/>
        <v>-1.4475815138888892</v>
      </c>
    </row>
    <row r="114" spans="2:23" s="9" customFormat="1">
      <c r="B114" s="66"/>
      <c r="E114" s="214">
        <v>43009</v>
      </c>
      <c r="F114" s="214" t="s">
        <v>184</v>
      </c>
      <c r="G114" s="215" t="s">
        <v>69</v>
      </c>
      <c r="H114" s="240">
        <f>$C$42/12</f>
        <v>1.25E-3</v>
      </c>
      <c r="I114" s="230">
        <f>(SUM('1.  LRAMVA Summary'!D$54:D$71)+SUM('1.  LRAMVA Summary'!D$72:D$73)*(MONTH($E114)-1)/12)*$H114</f>
        <v>16.896663</v>
      </c>
      <c r="J114" s="230">
        <f>(SUM('1.  LRAMVA Summary'!E$54:E$71)+SUM('1.  LRAMVA Summary'!E$72:E$73)*(MONTH($E114)-1)/12)*$H114</f>
        <v>-2.2995800531249997</v>
      </c>
      <c r="K114" s="230">
        <f>(SUM('1.  LRAMVA Summary'!F$54:F$71)+SUM('1.  LRAMVA Summary'!F$72:F$73)*(MONTH($E114)-1)/12)*$H114</f>
        <v>-9.9165849937499981</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-6.9012195937500005</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29"/>
        <v>-2.2207216406249985</v>
      </c>
    </row>
    <row r="115" spans="2:23" s="9" customFormat="1">
      <c r="B115" s="66"/>
      <c r="E115" s="214">
        <v>43040</v>
      </c>
      <c r="F115" s="214" t="s">
        <v>184</v>
      </c>
      <c r="G115" s="215" t="s">
        <v>69</v>
      </c>
      <c r="H115" s="240">
        <f>$C$42/12</f>
        <v>1.25E-3</v>
      </c>
      <c r="I115" s="230">
        <f>(SUM('1.  LRAMVA Summary'!D$54:D$71)+SUM('1.  LRAMVA Summary'!D$72:D$73)*(MONTH($E115)-1)/12)*$H115</f>
        <v>18.774069999999998</v>
      </c>
      <c r="J115" s="230">
        <f>(SUM('1.  LRAMVA Summary'!E$54:E$71)+SUM('1.  LRAMVA Summary'!E$72:E$73)*(MONTH($E115)-1)/12)*$H115</f>
        <v>-2.5550889479166665</v>
      </c>
      <c r="K115" s="230">
        <f>(SUM('1.  LRAMVA Summary'!F$54:F$71)+SUM('1.  LRAMVA Summary'!F$72:F$73)*(MONTH($E115)-1)/12)*$H115</f>
        <v>-11.018427770833332</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-7.6680217708333345</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29"/>
        <v>-2.4674684895833341</v>
      </c>
    </row>
    <row r="116" spans="2:23" s="9" customFormat="1">
      <c r="B116" s="66"/>
      <c r="E116" s="214">
        <v>43070</v>
      </c>
      <c r="F116" s="214" t="s">
        <v>184</v>
      </c>
      <c r="G116" s="215" t="s">
        <v>69</v>
      </c>
      <c r="H116" s="240">
        <f>$C$42/12</f>
        <v>1.25E-3</v>
      </c>
      <c r="I116" s="230">
        <f>(SUM('1.  LRAMVA Summary'!D$54:D$71)+SUM('1.  LRAMVA Summary'!D$72:D$73)*(MONTH($E116)-1)/12)*$H116</f>
        <v>20.651477</v>
      </c>
      <c r="J116" s="230">
        <f>(SUM('1.  LRAMVA Summary'!E$54:E$71)+SUM('1.  LRAMVA Summary'!E$72:E$73)*(MONTH($E116)-1)/12)*$H116</f>
        <v>-2.8105978427083329</v>
      </c>
      <c r="K116" s="230">
        <f>(SUM('1.  LRAMVA Summary'!F$54:F$71)+SUM('1.  LRAMVA Summary'!F$72:F$73)*(MONTH($E116)-1)/12)*$H116</f>
        <v>-12.120270547916665</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-8.4348239479166676</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29"/>
        <v>-2.7142153385416652</v>
      </c>
    </row>
    <row r="117" spans="2:23" s="9" customFormat="1" ht="15.75" thickBot="1">
      <c r="B117" s="66"/>
      <c r="E117" s="216" t="s">
        <v>467</v>
      </c>
      <c r="F117" s="216"/>
      <c r="G117" s="217"/>
      <c r="H117" s="218"/>
      <c r="I117" s="219">
        <f t="shared" ref="I117:O117" si="30">SUM(I104:I116)</f>
        <v>105.8857548</v>
      </c>
      <c r="J117" s="219">
        <f t="shared" si="30"/>
        <v>-14.410701666249999</v>
      </c>
      <c r="K117" s="219">
        <f t="shared" si="30"/>
        <v>-62.143932627499993</v>
      </c>
      <c r="L117" s="219">
        <f t="shared" si="30"/>
        <v>0</v>
      </c>
      <c r="M117" s="219">
        <f t="shared" si="30"/>
        <v>0</v>
      </c>
      <c r="N117" s="219">
        <f t="shared" si="30"/>
        <v>0</v>
      </c>
      <c r="O117" s="219">
        <f t="shared" si="30"/>
        <v>-43.247642787499998</v>
      </c>
      <c r="P117" s="219">
        <f t="shared" ref="P117:V117" si="31">SUM(P104:P116)</f>
        <v>0</v>
      </c>
      <c r="Q117" s="219">
        <f t="shared" si="31"/>
        <v>0</v>
      </c>
      <c r="R117" s="219">
        <f t="shared" si="31"/>
        <v>0</v>
      </c>
      <c r="S117" s="219">
        <f t="shared" si="31"/>
        <v>0</v>
      </c>
      <c r="T117" s="219">
        <f t="shared" si="31"/>
        <v>0</v>
      </c>
      <c r="U117" s="219">
        <f t="shared" si="31"/>
        <v>0</v>
      </c>
      <c r="V117" s="219">
        <f t="shared" si="31"/>
        <v>0</v>
      </c>
      <c r="W117" s="219">
        <f>SUM(W104:W116)</f>
        <v>-13.916522281249996</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 t="shared" ref="I119:N119" si="32">I117+I118</f>
        <v>105.8857548</v>
      </c>
      <c r="J119" s="228">
        <f t="shared" si="32"/>
        <v>-14.410701666249999</v>
      </c>
      <c r="K119" s="228">
        <f t="shared" si="32"/>
        <v>-62.143932627499993</v>
      </c>
      <c r="L119" s="228">
        <f t="shared" si="32"/>
        <v>0</v>
      </c>
      <c r="M119" s="228">
        <f t="shared" si="32"/>
        <v>0</v>
      </c>
      <c r="N119" s="228">
        <f t="shared" si="32"/>
        <v>0</v>
      </c>
      <c r="O119" s="228">
        <f t="shared" ref="O119:V119" si="33">O117+O118</f>
        <v>-43.247642787499998</v>
      </c>
      <c r="P119" s="228">
        <f t="shared" si="33"/>
        <v>0</v>
      </c>
      <c r="Q119" s="228">
        <f t="shared" si="33"/>
        <v>0</v>
      </c>
      <c r="R119" s="228">
        <f t="shared" si="33"/>
        <v>0</v>
      </c>
      <c r="S119" s="228">
        <f t="shared" si="33"/>
        <v>0</v>
      </c>
      <c r="T119" s="228">
        <f t="shared" si="33"/>
        <v>0</v>
      </c>
      <c r="U119" s="228">
        <f t="shared" si="33"/>
        <v>0</v>
      </c>
      <c r="V119" s="228">
        <f t="shared" si="33"/>
        <v>0</v>
      </c>
      <c r="W119" s="228">
        <f>W117+W118</f>
        <v>-13.916522281249996</v>
      </c>
    </row>
    <row r="120" spans="2:23" s="9" customFormat="1">
      <c r="B120" s="66"/>
      <c r="E120" s="214">
        <v>43101</v>
      </c>
      <c r="F120" s="214" t="s">
        <v>185</v>
      </c>
      <c r="G120" s="215" t="s">
        <v>65</v>
      </c>
      <c r="H120" s="240">
        <f>$C$43/12</f>
        <v>1.25E-3</v>
      </c>
      <c r="I120" s="230">
        <f>(SUM('1.  LRAMVA Summary'!D$54:D$74)+SUM('1.  LRAMVA Summary'!D$75:D$76)*(MONTH($E120)-1)/12)*$H120</f>
        <v>22.528883999999998</v>
      </c>
      <c r="J120" s="230">
        <f>(SUM('1.  LRAMVA Summary'!E$54:E$74)+SUM('1.  LRAMVA Summary'!E$75:E$76)*(MONTH($E120)-1)/12)*$H120</f>
        <v>-3.0661067375000002</v>
      </c>
      <c r="K120" s="230">
        <f>(SUM('1.  LRAMVA Summary'!F$54:F$74)+SUM('1.  LRAMVA Summary'!F$75:F$76)*(MONTH($E120)-1)/12)*$H120</f>
        <v>-13.222113324999999</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-9.2016261250000007</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-2.9609621875000016</v>
      </c>
    </row>
    <row r="121" spans="2:23" s="9" customFormat="1">
      <c r="B121" s="66"/>
      <c r="E121" s="214">
        <v>43132</v>
      </c>
      <c r="F121" s="214" t="s">
        <v>185</v>
      </c>
      <c r="G121" s="215" t="s">
        <v>65</v>
      </c>
      <c r="H121" s="240">
        <f>$C$43/12</f>
        <v>1.25E-3</v>
      </c>
      <c r="I121" s="230">
        <f>(SUM('1.  LRAMVA Summary'!D$54:D$74)+SUM('1.  LRAMVA Summary'!D$75:D$76)*(MONTH($E121)-1)/12)*$H121</f>
        <v>23.644637479166665</v>
      </c>
      <c r="J121" s="230">
        <f>(SUM('1.  LRAMVA Summary'!E$54:E$74)+SUM('1.  LRAMVA Summary'!E$75:E$76)*(MONTH($E121)-1)/12)*$H121</f>
        <v>-3.0002683750000001</v>
      </c>
      <c r="K121" s="230">
        <f>(SUM('1.  LRAMVA Summary'!F$54:F$74)+SUM('1.  LRAMVA Summary'!F$75:F$76)*(MONTH($E121)-1)/12)*$H121</f>
        <v>-12.974781054166666</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-9.6373400208333333</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34">SUM(I121:V121)</f>
        <v>-1.9677519708333353</v>
      </c>
    </row>
    <row r="122" spans="2:23" s="9" customFormat="1">
      <c r="B122" s="66"/>
      <c r="E122" s="214">
        <v>43160</v>
      </c>
      <c r="F122" s="214" t="s">
        <v>185</v>
      </c>
      <c r="G122" s="215" t="s">
        <v>65</v>
      </c>
      <c r="H122" s="240">
        <f>$C$43/12</f>
        <v>1.25E-3</v>
      </c>
      <c r="I122" s="230">
        <f>(SUM('1.  LRAMVA Summary'!D$54:D$74)+SUM('1.  LRAMVA Summary'!D$75:D$76)*(MONTH($E122)-1)/12)*$H122</f>
        <v>24.760390958333332</v>
      </c>
      <c r="J122" s="230">
        <f>(SUM('1.  LRAMVA Summary'!E$54:E$74)+SUM('1.  LRAMVA Summary'!E$75:E$76)*(MONTH($E122)-1)/12)*$H122</f>
        <v>-2.9344300125</v>
      </c>
      <c r="K122" s="230">
        <f>(SUM('1.  LRAMVA Summary'!F$54:F$74)+SUM('1.  LRAMVA Summary'!F$75:F$76)*(MONTH($E122)-1)/12)*$H122</f>
        <v>-12.727448783333331</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-10.073053916666666</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34"/>
        <v>-0.97454175416666722</v>
      </c>
    </row>
    <row r="123" spans="2:23" s="8" customFormat="1">
      <c r="B123" s="239"/>
      <c r="E123" s="214">
        <v>43191</v>
      </c>
      <c r="F123" s="214" t="s">
        <v>185</v>
      </c>
      <c r="G123" s="215" t="s">
        <v>66</v>
      </c>
      <c r="H123" s="240">
        <f>$C$44/12</f>
        <v>1.575E-3</v>
      </c>
      <c r="I123" s="230">
        <f>(SUM('1.  LRAMVA Summary'!D$54:D$74)+SUM('1.  LRAMVA Summary'!D$75:D$76)*(MONTH($E123)-1)/12)*$H123</f>
        <v>32.603941991249997</v>
      </c>
      <c r="J123" s="230">
        <f>(SUM('1.  LRAMVA Summary'!E$54:E$74)+SUM('1.  LRAMVA Summary'!E$75:E$76)*(MONTH($E123)-1)/12)*$H123</f>
        <v>-3.6144254790000003</v>
      </c>
      <c r="K123" s="230">
        <f>(SUM('1.  LRAMVA Summary'!F$54:F$74)+SUM('1.  LRAMVA Summary'!F$75:F$76)*(MONTH($E123)-1)/12)*$H123</f>
        <v>-15.724946805749999</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-13.24104744375</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34"/>
        <v>2.3522262749995804E-2</v>
      </c>
    </row>
    <row r="124" spans="2:23" s="9" customFormat="1">
      <c r="B124" s="66"/>
      <c r="E124" s="214">
        <v>43221</v>
      </c>
      <c r="F124" s="214" t="s">
        <v>185</v>
      </c>
      <c r="G124" s="215" t="s">
        <v>66</v>
      </c>
      <c r="H124" s="240">
        <f>$C$44/12</f>
        <v>1.575E-3</v>
      </c>
      <c r="I124" s="230">
        <f>(SUM('1.  LRAMVA Summary'!D$54:D$74)+SUM('1.  LRAMVA Summary'!D$75:D$76)*(MONTH($E124)-1)/12)*$H124</f>
        <v>34.009791374999992</v>
      </c>
      <c r="J124" s="230">
        <f>(SUM('1.  LRAMVA Summary'!E$54:E$74)+SUM('1.  LRAMVA Summary'!E$75:E$76)*(MONTH($E124)-1)/12)*$H124</f>
        <v>-3.5314691422500002</v>
      </c>
      <c r="K124" s="230">
        <f>(SUM('1.  LRAMVA Summary'!F$54:F$74)+SUM('1.  LRAMVA Summary'!F$75:F$76)*(MONTH($E124)-1)/12)*$H124</f>
        <v>-15.413308144499997</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-13.790046952499999</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34"/>
        <v>1.2749671357499963</v>
      </c>
    </row>
    <row r="125" spans="2:23" s="238" customFormat="1">
      <c r="B125" s="237"/>
      <c r="E125" s="214">
        <v>43252</v>
      </c>
      <c r="F125" s="214" t="s">
        <v>185</v>
      </c>
      <c r="G125" s="215" t="s">
        <v>66</v>
      </c>
      <c r="H125" s="240">
        <f>$C$44/12</f>
        <v>1.575E-3</v>
      </c>
      <c r="I125" s="230">
        <f>(SUM('1.  LRAMVA Summary'!D$54:D$74)+SUM('1.  LRAMVA Summary'!D$75:D$76)*(MONTH($E125)-1)/12)*$H125</f>
        <v>35.415640758750001</v>
      </c>
      <c r="J125" s="230">
        <f>(SUM('1.  LRAMVA Summary'!E$54:E$74)+SUM('1.  LRAMVA Summary'!E$75:E$76)*(MONTH($E125)-1)/12)*$H125</f>
        <v>-3.4485128055000005</v>
      </c>
      <c r="K125" s="230">
        <f>(SUM('1.  LRAMVA Summary'!F$54:F$74)+SUM('1.  LRAMVA Summary'!F$75:F$76)*(MONTH($E125)-1)/12)*$H125</f>
        <v>-15.101669483249996</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-14.339046461250001</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34"/>
        <v>2.5264120087500022</v>
      </c>
    </row>
    <row r="126" spans="2:23" s="9" customFormat="1">
      <c r="B126" s="66"/>
      <c r="E126" s="214">
        <v>43282</v>
      </c>
      <c r="F126" s="214" t="s">
        <v>185</v>
      </c>
      <c r="G126" s="215" t="s">
        <v>68</v>
      </c>
      <c r="H126" s="240">
        <f>$C$45/12</f>
        <v>1.575E-3</v>
      </c>
      <c r="I126" s="230">
        <f>(SUM('1.  LRAMVA Summary'!D$54:D$74)+SUM('1.  LRAMVA Summary'!D$75:D$76)*(MONTH($E126)-1)/12)*$H126</f>
        <v>36.821490142499997</v>
      </c>
      <c r="J126" s="230">
        <f>(SUM('1.  LRAMVA Summary'!E$54:E$74)+SUM('1.  LRAMVA Summary'!E$75:E$76)*(MONTH($E126)-1)/12)*$H126</f>
        <v>-3.3655564687499999</v>
      </c>
      <c r="K126" s="230">
        <f>(SUM('1.  LRAMVA Summary'!F$54:F$74)+SUM('1.  LRAMVA Summary'!F$75:F$76)*(MONTH($E126)-1)/12)*$H126</f>
        <v>-14.790030821999997</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-14.88804597</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34"/>
        <v>3.7778568817499973</v>
      </c>
    </row>
    <row r="127" spans="2:23" s="9" customFormat="1">
      <c r="B127" s="66"/>
      <c r="E127" s="214">
        <v>43313</v>
      </c>
      <c r="F127" s="214" t="s">
        <v>185</v>
      </c>
      <c r="G127" s="215" t="s">
        <v>68</v>
      </c>
      <c r="H127" s="240">
        <f>$C$45/12</f>
        <v>1.575E-3</v>
      </c>
      <c r="I127" s="230">
        <f>(SUM('1.  LRAMVA Summary'!D$54:D$74)+SUM('1.  LRAMVA Summary'!D$75:D$76)*(MONTH($E127)-1)/12)*$H127</f>
        <v>38.227339526249992</v>
      </c>
      <c r="J127" s="230">
        <f>(SUM('1.  LRAMVA Summary'!E$54:E$74)+SUM('1.  LRAMVA Summary'!E$75:E$76)*(MONTH($E127)-1)/12)*$H127</f>
        <v>-3.2826001320000002</v>
      </c>
      <c r="K127" s="230">
        <f>(SUM('1.  LRAMVA Summary'!F$54:F$74)+SUM('1.  LRAMVA Summary'!F$75:F$76)*(MONTH($E127)-1)/12)*$H127</f>
        <v>-14.478392160749998</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-15.437045478749999</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34"/>
        <v>5.0293017547499961</v>
      </c>
    </row>
    <row r="128" spans="2:23" s="9" customFormat="1">
      <c r="B128" s="66"/>
      <c r="E128" s="214">
        <v>43344</v>
      </c>
      <c r="F128" s="214" t="s">
        <v>185</v>
      </c>
      <c r="G128" s="215" t="s">
        <v>68</v>
      </c>
      <c r="H128" s="240">
        <f>$C$45/12</f>
        <v>1.575E-3</v>
      </c>
      <c r="I128" s="230">
        <f>(SUM('1.  LRAMVA Summary'!D$54:D$74)+SUM('1.  LRAMVA Summary'!D$75:D$76)*(MONTH($E128)-1)/12)*$H128</f>
        <v>39.633188909999994</v>
      </c>
      <c r="J128" s="230">
        <f>(SUM('1.  LRAMVA Summary'!E$54:E$74)+SUM('1.  LRAMVA Summary'!E$75:E$76)*(MONTH($E128)-1)/12)*$H128</f>
        <v>-3.1996437952500005</v>
      </c>
      <c r="K128" s="230">
        <f>(SUM('1.  LRAMVA Summary'!F$54:F$74)+SUM('1.  LRAMVA Summary'!F$75:F$76)*(MONTH($E128)-1)/12)*$H128</f>
        <v>-14.166753499499997</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-15.986044987500001</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34"/>
        <v>6.2807466277499984</v>
      </c>
    </row>
    <row r="129" spans="2:23" s="9" customFormat="1">
      <c r="B129" s="66"/>
      <c r="E129" s="214">
        <v>43374</v>
      </c>
      <c r="F129" s="214" t="s">
        <v>185</v>
      </c>
      <c r="G129" s="215" t="s">
        <v>69</v>
      </c>
      <c r="H129" s="240">
        <f>$C$46/12</f>
        <v>1.8083333333333335E-3</v>
      </c>
      <c r="I129" s="230">
        <f>(SUM('1.  LRAMVA Summary'!D$54:D$74)+SUM('1.  LRAMVA Summary'!D$75:D$76)*(MONTH($E129)-1)/12)*$H129</f>
        <v>47.118895818749998</v>
      </c>
      <c r="J129" s="230">
        <f>(SUM('1.  LRAMVA Summary'!E$54:E$74)+SUM('1.  LRAMVA Summary'!E$75:E$76)*(MONTH($E129)-1)/12)*$H129</f>
        <v>-3.5784189338333343</v>
      </c>
      <c r="K129" s="230">
        <f>(SUM('1.  LRAMVA Summary'!F$54:F$74)+SUM('1.  LRAMVA Summary'!F$75:F$76)*(MONTH($E129)-1)/12)*$H129</f>
        <v>-15.907724443916662</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-18.984680717916667</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34"/>
        <v>8.6480717230833335</v>
      </c>
    </row>
    <row r="130" spans="2:23" s="9" customFormat="1">
      <c r="B130" s="66"/>
      <c r="E130" s="214">
        <v>43405</v>
      </c>
      <c r="F130" s="214" t="s">
        <v>185</v>
      </c>
      <c r="G130" s="215" t="s">
        <v>69</v>
      </c>
      <c r="H130" s="240">
        <f>$C$46/12</f>
        <v>1.8083333333333335E-3</v>
      </c>
      <c r="I130" s="230">
        <f>(SUM('1.  LRAMVA Summary'!D$54:D$74)+SUM('1.  LRAMVA Summary'!D$75:D$76)*(MONTH($E130)-1)/12)*$H130</f>
        <v>48.733019185277776</v>
      </c>
      <c r="J130" s="230">
        <f>(SUM('1.  LRAMVA Summary'!E$54:E$74)+SUM('1.  LRAMVA Summary'!E$75:E$76)*(MONTH($E130)-1)/12)*$H130</f>
        <v>-3.4831727694166674</v>
      </c>
      <c r="K130" s="230">
        <f>(SUM('1.  LRAMVA Summary'!F$54:F$74)+SUM('1.  LRAMVA Summary'!F$75:F$76)*(MONTH($E130)-1)/12)*$H130</f>
        <v>-15.549917092111107</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-19.615013487222221</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34"/>
        <v>10.084915836527777</v>
      </c>
    </row>
    <row r="131" spans="2:23" s="9" customFormat="1">
      <c r="B131" s="66"/>
      <c r="E131" s="214">
        <v>43435</v>
      </c>
      <c r="F131" s="214" t="s">
        <v>185</v>
      </c>
      <c r="G131" s="215" t="s">
        <v>69</v>
      </c>
      <c r="H131" s="240">
        <f>$C$46/12</f>
        <v>1.8083333333333335E-3</v>
      </c>
      <c r="I131" s="230">
        <f>(SUM('1.  LRAMVA Summary'!D$54:D$74)+SUM('1.  LRAMVA Summary'!D$75:D$76)*(MONTH($E131)-1)/12)*$H131</f>
        <v>50.347142551805547</v>
      </c>
      <c r="J131" s="230">
        <f>(SUM('1.  LRAMVA Summary'!E$54:E$74)+SUM('1.  LRAMVA Summary'!E$75:E$76)*(MONTH($E131)-1)/12)*$H131</f>
        <v>-3.387926605000001</v>
      </c>
      <c r="K131" s="230">
        <f>(SUM('1.  LRAMVA Summary'!F$54:F$74)+SUM('1.  LRAMVA Summary'!F$75:F$76)*(MONTH($E131)-1)/12)*$H131</f>
        <v>-15.192109740305552</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-20.245346256527782</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34"/>
        <v>11.521759949972207</v>
      </c>
    </row>
    <row r="132" spans="2:23" s="9" customFormat="1" ht="15.75" thickBot="1">
      <c r="B132" s="66"/>
      <c r="E132" s="216" t="s">
        <v>468</v>
      </c>
      <c r="F132" s="216"/>
      <c r="G132" s="217"/>
      <c r="H132" s="218"/>
      <c r="I132" s="219">
        <f t="shared" ref="I132:O132" si="35">SUM(I119:I131)</f>
        <v>539.73011749708337</v>
      </c>
      <c r="J132" s="219">
        <f t="shared" si="35"/>
        <v>-54.303232922250004</v>
      </c>
      <c r="K132" s="219">
        <f t="shared" si="35"/>
        <v>-237.39312798208329</v>
      </c>
      <c r="L132" s="219">
        <f t="shared" si="35"/>
        <v>0</v>
      </c>
      <c r="M132" s="219">
        <f t="shared" si="35"/>
        <v>0</v>
      </c>
      <c r="N132" s="219">
        <f t="shared" si="35"/>
        <v>0</v>
      </c>
      <c r="O132" s="219">
        <f t="shared" si="35"/>
        <v>-218.68598060541672</v>
      </c>
      <c r="P132" s="219">
        <f t="shared" ref="P132:V132" si="36">SUM(P119:P131)</f>
        <v>0</v>
      </c>
      <c r="Q132" s="219">
        <f t="shared" si="36"/>
        <v>0</v>
      </c>
      <c r="R132" s="219">
        <f t="shared" si="36"/>
        <v>0</v>
      </c>
      <c r="S132" s="219">
        <f t="shared" si="36"/>
        <v>0</v>
      </c>
      <c r="T132" s="219">
        <f t="shared" si="36"/>
        <v>0</v>
      </c>
      <c r="U132" s="219">
        <f t="shared" si="36"/>
        <v>0</v>
      </c>
      <c r="V132" s="219">
        <f t="shared" si="36"/>
        <v>0</v>
      </c>
      <c r="W132" s="219">
        <f>SUM(W119:W131)</f>
        <v>29.347775987333307</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 t="shared" ref="I134:N134" si="37">I132+I133</f>
        <v>539.73011749708337</v>
      </c>
      <c r="J134" s="228">
        <f t="shared" si="37"/>
        <v>-54.303232922250004</v>
      </c>
      <c r="K134" s="228">
        <f t="shared" si="37"/>
        <v>-237.39312798208329</v>
      </c>
      <c r="L134" s="228">
        <f t="shared" si="37"/>
        <v>0</v>
      </c>
      <c r="M134" s="228">
        <f t="shared" si="37"/>
        <v>0</v>
      </c>
      <c r="N134" s="228">
        <f t="shared" si="37"/>
        <v>0</v>
      </c>
      <c r="O134" s="228">
        <f t="shared" ref="O134:V134" si="38">O132+O133</f>
        <v>-218.68598060541672</v>
      </c>
      <c r="P134" s="228">
        <f t="shared" si="38"/>
        <v>0</v>
      </c>
      <c r="Q134" s="228">
        <f t="shared" si="38"/>
        <v>0</v>
      </c>
      <c r="R134" s="228">
        <f t="shared" si="38"/>
        <v>0</v>
      </c>
      <c r="S134" s="228">
        <f t="shared" si="38"/>
        <v>0</v>
      </c>
      <c r="T134" s="228">
        <f t="shared" si="38"/>
        <v>0</v>
      </c>
      <c r="U134" s="228">
        <f t="shared" si="38"/>
        <v>0</v>
      </c>
      <c r="V134" s="228">
        <f t="shared" si="38"/>
        <v>0</v>
      </c>
      <c r="W134" s="228">
        <f>W132+W133</f>
        <v>29.347775987333307</v>
      </c>
    </row>
    <row r="135" spans="2:23" s="9" customFormat="1">
      <c r="B135" s="66"/>
      <c r="E135" s="214">
        <v>43466</v>
      </c>
      <c r="F135" s="214" t="s">
        <v>186</v>
      </c>
      <c r="G135" s="215" t="s">
        <v>65</v>
      </c>
      <c r="H135" s="240">
        <f>$C$47/12</f>
        <v>2.0416666666666669E-3</v>
      </c>
      <c r="I135" s="230">
        <f>(SUM('1.  LRAMVA Summary'!D$54:D$77)+SUM('1.  LRAMVA Summary'!D$78:D$79)*(MONTH($E135)-1)/12)*$H135</f>
        <v>58.665945391666675</v>
      </c>
      <c r="J135" s="230">
        <f>(SUM('1.  LRAMVA Summary'!E$54:E$77)+SUM('1.  LRAMVA Summary'!E$78:E$79)*(MONTH($E135)-1)/12)*$H135</f>
        <v>-3.7175424329166677</v>
      </c>
      <c r="K135" s="230">
        <f>(SUM('1.  LRAMVA Summary'!F$54:F$77)+SUM('1.  LRAMVA Summary'!F$78:F$79)*(MONTH($E135)-1)/12)*$H135</f>
        <v>-16.748405922499998</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-23.56931502916667</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14.63068200708334</v>
      </c>
    </row>
    <row r="136" spans="2:23" s="9" customFormat="1">
      <c r="B136" s="66"/>
      <c r="E136" s="214">
        <v>43497</v>
      </c>
      <c r="F136" s="214" t="s">
        <v>186</v>
      </c>
      <c r="G136" s="215" t="s">
        <v>65</v>
      </c>
      <c r="H136" s="240">
        <f>$C$47/12</f>
        <v>2.0416666666666669E-3</v>
      </c>
      <c r="I136" s="230">
        <f>(SUM('1.  LRAMVA Summary'!D$54:D$77)+SUM('1.  LRAMVA Summary'!D$78:D$79)*(MONTH($E136)-1)/12)*$H136</f>
        <v>58.665945391666675</v>
      </c>
      <c r="J136" s="230">
        <f>(SUM('1.  LRAMVA Summary'!E$54:E$77)+SUM('1.  LRAMVA Summary'!E$78:E$79)*(MONTH($E136)-1)/12)*$H136</f>
        <v>-3.7175424329166677</v>
      </c>
      <c r="K136" s="230">
        <f>(SUM('1.  LRAMVA Summary'!F$54:F$77)+SUM('1.  LRAMVA Summary'!F$78:F$79)*(MONTH($E136)-1)/12)*$H136</f>
        <v>-16.748405922499998</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-23.56931502916667</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39">SUM(I136:V136)</f>
        <v>14.63068200708334</v>
      </c>
    </row>
    <row r="137" spans="2:23" s="9" customFormat="1">
      <c r="B137" s="66"/>
      <c r="E137" s="214">
        <v>43525</v>
      </c>
      <c r="F137" s="214" t="s">
        <v>186</v>
      </c>
      <c r="G137" s="215" t="s">
        <v>65</v>
      </c>
      <c r="H137" s="240">
        <f>$C$47/12</f>
        <v>2.0416666666666669E-3</v>
      </c>
      <c r="I137" s="230">
        <f>(SUM('1.  LRAMVA Summary'!D$54:D$77)+SUM('1.  LRAMVA Summary'!D$78:D$79)*(MONTH($E137)-1)/12)*$H137</f>
        <v>58.665945391666675</v>
      </c>
      <c r="J137" s="230">
        <f>(SUM('1.  LRAMVA Summary'!E$54:E$77)+SUM('1.  LRAMVA Summary'!E$78:E$79)*(MONTH($E137)-1)/12)*$H137</f>
        <v>-3.7175424329166677</v>
      </c>
      <c r="K137" s="230">
        <f>(SUM('1.  LRAMVA Summary'!F$54:F$77)+SUM('1.  LRAMVA Summary'!F$78:F$79)*(MONTH($E137)-1)/12)*$H137</f>
        <v>-16.748405922499998</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-23.56931502916667</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39"/>
        <v>14.63068200708334</v>
      </c>
    </row>
    <row r="138" spans="2:23" s="8" customFormat="1">
      <c r="B138" s="239"/>
      <c r="E138" s="214">
        <v>43556</v>
      </c>
      <c r="F138" s="214" t="s">
        <v>186</v>
      </c>
      <c r="G138" s="215" t="s">
        <v>66</v>
      </c>
      <c r="H138" s="240">
        <f>$C$48/12</f>
        <v>1.8166666666666667E-3</v>
      </c>
      <c r="I138" s="230">
        <f>(SUM('1.  LRAMVA Summary'!D$54:D$77)+SUM('1.  LRAMVA Summary'!D$78:D$79)*(MONTH($E138)-1)/12)*$H138</f>
        <v>52.200718756666667</v>
      </c>
      <c r="J138" s="230">
        <f>(SUM('1.  LRAMVA Summary'!E$54:E$77)+SUM('1.  LRAMVA Summary'!E$78:E$79)*(MONTH($E138)-1)/12)*$H138</f>
        <v>-3.3078540831666676</v>
      </c>
      <c r="K138" s="230">
        <f>(SUM('1.  LRAMVA Summary'!F$54:F$77)+SUM('1.  LRAMVA Summary'!F$78:F$79)*(MONTH($E138)-1)/12)*$H138</f>
        <v>-14.902663228999996</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-20.971880311666666</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39"/>
        <v>13.018321132833336</v>
      </c>
    </row>
    <row r="139" spans="2:23" s="9" customFormat="1">
      <c r="B139" s="66"/>
      <c r="E139" s="214">
        <v>43586</v>
      </c>
      <c r="F139" s="214" t="s">
        <v>186</v>
      </c>
      <c r="G139" s="215" t="s">
        <v>66</v>
      </c>
      <c r="H139" s="240">
        <f>$C$48/12</f>
        <v>1.8166666666666667E-3</v>
      </c>
      <c r="I139" s="230">
        <f>(SUM('1.  LRAMVA Summary'!D$54:D$77)+SUM('1.  LRAMVA Summary'!D$78:D$79)*(MONTH($E139)-1)/12)*$H139</f>
        <v>52.200718756666667</v>
      </c>
      <c r="J139" s="230">
        <f>(SUM('1.  LRAMVA Summary'!E$54:E$77)+SUM('1.  LRAMVA Summary'!E$78:E$79)*(MONTH($E139)-1)/12)*$H139</f>
        <v>-3.3078540831666676</v>
      </c>
      <c r="K139" s="230">
        <f>(SUM('1.  LRAMVA Summary'!F$54:F$77)+SUM('1.  LRAMVA Summary'!F$78:F$79)*(MONTH($E139)-1)/12)*$H139</f>
        <v>-14.902663228999996</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-20.971880311666666</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39"/>
        <v>13.018321132833336</v>
      </c>
    </row>
    <row r="140" spans="2:23" s="9" customFormat="1">
      <c r="B140" s="66"/>
      <c r="E140" s="214">
        <v>43617</v>
      </c>
      <c r="F140" s="214" t="s">
        <v>186</v>
      </c>
      <c r="G140" s="215" t="s">
        <v>66</v>
      </c>
      <c r="H140" s="240">
        <f>$C$48/12</f>
        <v>1.8166666666666667E-3</v>
      </c>
      <c r="I140" s="230">
        <f>(SUM('1.  LRAMVA Summary'!D$54:D$77)+SUM('1.  LRAMVA Summary'!D$78:D$79)*(MONTH($E140)-1)/12)*$H140</f>
        <v>52.200718756666667</v>
      </c>
      <c r="J140" s="230">
        <f>(SUM('1.  LRAMVA Summary'!E$54:E$77)+SUM('1.  LRAMVA Summary'!E$78:E$79)*(MONTH($E140)-1)/12)*$H140</f>
        <v>-3.3078540831666676</v>
      </c>
      <c r="K140" s="230">
        <f>(SUM('1.  LRAMVA Summary'!F$54:F$77)+SUM('1.  LRAMVA Summary'!F$78:F$79)*(MONTH($E140)-1)/12)*$H140</f>
        <v>-14.902663228999996</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-20.971880311666666</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39"/>
        <v>13.018321132833336</v>
      </c>
    </row>
    <row r="141" spans="2:23" s="9" customFormat="1">
      <c r="B141" s="66"/>
      <c r="E141" s="214">
        <v>43647</v>
      </c>
      <c r="F141" s="214" t="s">
        <v>186</v>
      </c>
      <c r="G141" s="215" t="s">
        <v>68</v>
      </c>
      <c r="H141" s="240">
        <f>$C$49/12</f>
        <v>1.8166666666666667E-3</v>
      </c>
      <c r="I141" s="230">
        <f>(SUM('1.  LRAMVA Summary'!D$54:D$77)+SUM('1.  LRAMVA Summary'!D$78:D$79)*(MONTH($E141)-1)/12)*$H141</f>
        <v>52.200718756666667</v>
      </c>
      <c r="J141" s="230">
        <f>(SUM('1.  LRAMVA Summary'!E$54:E$77)+SUM('1.  LRAMVA Summary'!E$78:E$79)*(MONTH($E141)-1)/12)*$H141</f>
        <v>-3.3078540831666676</v>
      </c>
      <c r="K141" s="230">
        <f>(SUM('1.  LRAMVA Summary'!F$54:F$77)+SUM('1.  LRAMVA Summary'!F$78:F$79)*(MONTH($E141)-1)/12)*$H141</f>
        <v>-14.902663228999996</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-20.971880311666666</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39"/>
        <v>13.018321132833336</v>
      </c>
    </row>
    <row r="142" spans="2:23" s="9" customFormat="1">
      <c r="B142" s="66"/>
      <c r="E142" s="214">
        <v>43678</v>
      </c>
      <c r="F142" s="214" t="s">
        <v>186</v>
      </c>
      <c r="G142" s="215" t="s">
        <v>68</v>
      </c>
      <c r="H142" s="240">
        <f>$C$49/12</f>
        <v>1.8166666666666667E-3</v>
      </c>
      <c r="I142" s="230">
        <f>(SUM('1.  LRAMVA Summary'!D$54:D$77)+SUM('1.  LRAMVA Summary'!D$78:D$79)*(MONTH($E142)-1)/12)*$H142</f>
        <v>52.200718756666667</v>
      </c>
      <c r="J142" s="230">
        <f>(SUM('1.  LRAMVA Summary'!E$54:E$77)+SUM('1.  LRAMVA Summary'!E$78:E$79)*(MONTH($E142)-1)/12)*$H142</f>
        <v>-3.3078540831666676</v>
      </c>
      <c r="K142" s="230">
        <f>(SUM('1.  LRAMVA Summary'!F$54:F$77)+SUM('1.  LRAMVA Summary'!F$78:F$79)*(MONTH($E142)-1)/12)*$H142</f>
        <v>-14.902663228999996</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-20.971880311666666</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39"/>
        <v>13.018321132833336</v>
      </c>
    </row>
    <row r="143" spans="2:23" s="9" customFormat="1">
      <c r="B143" s="66"/>
      <c r="E143" s="214">
        <v>43709</v>
      </c>
      <c r="F143" s="214" t="s">
        <v>186</v>
      </c>
      <c r="G143" s="215" t="s">
        <v>68</v>
      </c>
      <c r="H143" s="240">
        <f>$C$49/12</f>
        <v>1.8166666666666667E-3</v>
      </c>
      <c r="I143" s="230">
        <f>(SUM('1.  LRAMVA Summary'!D$54:D$77)+SUM('1.  LRAMVA Summary'!D$78:D$79)*(MONTH($E143)-1)/12)*$H143</f>
        <v>52.200718756666667</v>
      </c>
      <c r="J143" s="230">
        <f>(SUM('1.  LRAMVA Summary'!E$54:E$77)+SUM('1.  LRAMVA Summary'!E$78:E$79)*(MONTH($E143)-1)/12)*$H143</f>
        <v>-3.3078540831666676</v>
      </c>
      <c r="K143" s="230">
        <f>(SUM('1.  LRAMVA Summary'!F$54:F$77)+SUM('1.  LRAMVA Summary'!F$78:F$79)*(MONTH($E143)-1)/12)*$H143</f>
        <v>-14.902663228999996</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-20.971880311666666</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39"/>
        <v>13.018321132833336</v>
      </c>
    </row>
    <row r="144" spans="2:23" s="9" customFormat="1">
      <c r="B144" s="66"/>
      <c r="E144" s="214">
        <v>43739</v>
      </c>
      <c r="F144" s="214" t="s">
        <v>186</v>
      </c>
      <c r="G144" s="215" t="s">
        <v>69</v>
      </c>
      <c r="H144" s="240">
        <f>$C$50/12</f>
        <v>1.8166666666666667E-3</v>
      </c>
      <c r="I144" s="230">
        <f>(SUM('1.  LRAMVA Summary'!D$54:D$77)+SUM('1.  LRAMVA Summary'!D$78:D$79)*(MONTH($E144)-1)/12)*$H144</f>
        <v>52.200718756666667</v>
      </c>
      <c r="J144" s="230">
        <f>(SUM('1.  LRAMVA Summary'!E$54:E$77)+SUM('1.  LRAMVA Summary'!E$78:E$79)*(MONTH($E144)-1)/12)*$H144</f>
        <v>-3.3078540831666676</v>
      </c>
      <c r="K144" s="230">
        <f>(SUM('1.  LRAMVA Summary'!F$54:F$77)+SUM('1.  LRAMVA Summary'!F$78:F$79)*(MONTH($E144)-1)/12)*$H144</f>
        <v>-14.902663228999996</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-20.971880311666666</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39"/>
        <v>13.018321132833336</v>
      </c>
    </row>
    <row r="145" spans="2:23" s="9" customFormat="1">
      <c r="B145" s="66"/>
      <c r="E145" s="214">
        <v>43770</v>
      </c>
      <c r="F145" s="214" t="s">
        <v>186</v>
      </c>
      <c r="G145" s="215" t="s">
        <v>69</v>
      </c>
      <c r="H145" s="240">
        <f>$C$50/12</f>
        <v>1.8166666666666667E-3</v>
      </c>
      <c r="I145" s="230">
        <f>(SUM('1.  LRAMVA Summary'!D$54:D$77)+SUM('1.  LRAMVA Summary'!D$78:D$79)*(MONTH($E145)-1)/12)*$H145</f>
        <v>52.200718756666667</v>
      </c>
      <c r="J145" s="230">
        <f>(SUM('1.  LRAMVA Summary'!E$54:E$77)+SUM('1.  LRAMVA Summary'!E$78:E$79)*(MONTH($E145)-1)/12)*$H145</f>
        <v>-3.3078540831666676</v>
      </c>
      <c r="K145" s="230">
        <f>(SUM('1.  LRAMVA Summary'!F$54:F$77)+SUM('1.  LRAMVA Summary'!F$78:F$79)*(MONTH($E145)-1)/12)*$H145</f>
        <v>-14.902663228999996</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-20.971880311666666</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39"/>
        <v>13.018321132833336</v>
      </c>
    </row>
    <row r="146" spans="2:23" s="9" customFormat="1">
      <c r="B146" s="66"/>
      <c r="E146" s="214">
        <v>43800</v>
      </c>
      <c r="F146" s="214" t="s">
        <v>186</v>
      </c>
      <c r="G146" s="215" t="s">
        <v>69</v>
      </c>
      <c r="H146" s="240">
        <f>$C$50/12</f>
        <v>1.8166666666666667E-3</v>
      </c>
      <c r="I146" s="230">
        <f>(SUM('1.  LRAMVA Summary'!D$54:D$77)+SUM('1.  LRAMVA Summary'!D$78:D$79)*(MONTH($E146)-1)/12)*$H146</f>
        <v>52.200718756666667</v>
      </c>
      <c r="J146" s="230">
        <f>(SUM('1.  LRAMVA Summary'!E$54:E$77)+SUM('1.  LRAMVA Summary'!E$78:E$79)*(MONTH($E146)-1)/12)*$H146</f>
        <v>-3.3078540831666676</v>
      </c>
      <c r="K146" s="230">
        <f>(SUM('1.  LRAMVA Summary'!F$54:F$77)+SUM('1.  LRAMVA Summary'!F$78:F$79)*(MONTH($E146)-1)/12)*$H146</f>
        <v>-14.902663228999996</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-20.971880311666666</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39"/>
        <v>13.018321132833336</v>
      </c>
    </row>
    <row r="147" spans="2:23" s="9" customFormat="1" ht="15.75" thickBot="1">
      <c r="B147" s="66"/>
      <c r="E147" s="216" t="s">
        <v>469</v>
      </c>
      <c r="F147" s="216"/>
      <c r="G147" s="217"/>
      <c r="H147" s="218"/>
      <c r="I147" s="219">
        <f t="shared" ref="I147:O147" si="40">SUM(I134:I146)</f>
        <v>1185.5344224820835</v>
      </c>
      <c r="J147" s="219">
        <f t="shared" si="40"/>
        <v>-95.226546969500077</v>
      </c>
      <c r="K147" s="219">
        <f t="shared" si="40"/>
        <v>-421.76231481058318</v>
      </c>
      <c r="L147" s="219">
        <f t="shared" si="40"/>
        <v>0</v>
      </c>
      <c r="M147" s="219">
        <f t="shared" si="40"/>
        <v>0</v>
      </c>
      <c r="N147" s="219">
        <f t="shared" si="40"/>
        <v>0</v>
      </c>
      <c r="O147" s="219">
        <f t="shared" si="40"/>
        <v>-478.14084849791669</v>
      </c>
      <c r="P147" s="219">
        <f t="shared" ref="P147:V147" si="41">SUM(P134:P146)</f>
        <v>0</v>
      </c>
      <c r="Q147" s="219">
        <f t="shared" si="41"/>
        <v>0</v>
      </c>
      <c r="R147" s="219">
        <f t="shared" si="41"/>
        <v>0</v>
      </c>
      <c r="S147" s="219">
        <f t="shared" si="41"/>
        <v>0</v>
      </c>
      <c r="T147" s="219">
        <f t="shared" si="41"/>
        <v>0</v>
      </c>
      <c r="U147" s="219">
        <f t="shared" si="41"/>
        <v>0</v>
      </c>
      <c r="V147" s="219">
        <f t="shared" si="41"/>
        <v>0</v>
      </c>
      <c r="W147" s="219">
        <f>SUM(W134:W146)</f>
        <v>190.40471220408335</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 t="shared" ref="I149:N149" si="42">I147+I148</f>
        <v>1185.5344224820835</v>
      </c>
      <c r="J149" s="228">
        <f t="shared" si="42"/>
        <v>-95.226546969500077</v>
      </c>
      <c r="K149" s="228">
        <f t="shared" si="42"/>
        <v>-421.76231481058318</v>
      </c>
      <c r="L149" s="228">
        <f t="shared" si="42"/>
        <v>0</v>
      </c>
      <c r="M149" s="228">
        <f t="shared" si="42"/>
        <v>0</v>
      </c>
      <c r="N149" s="228">
        <f t="shared" si="42"/>
        <v>0</v>
      </c>
      <c r="O149" s="228">
        <f t="shared" ref="O149:V149" si="43">O147+O148</f>
        <v>-478.14084849791669</v>
      </c>
      <c r="P149" s="228">
        <f t="shared" si="43"/>
        <v>0</v>
      </c>
      <c r="Q149" s="228">
        <f t="shared" si="43"/>
        <v>0</v>
      </c>
      <c r="R149" s="228">
        <f t="shared" si="43"/>
        <v>0</v>
      </c>
      <c r="S149" s="228">
        <f t="shared" si="43"/>
        <v>0</v>
      </c>
      <c r="T149" s="228">
        <f t="shared" si="43"/>
        <v>0</v>
      </c>
      <c r="U149" s="228">
        <f t="shared" si="43"/>
        <v>0</v>
      </c>
      <c r="V149" s="228">
        <f t="shared" si="43"/>
        <v>0</v>
      </c>
      <c r="W149" s="228">
        <f>W147+W148</f>
        <v>190.40471220408335</v>
      </c>
    </row>
    <row r="150" spans="2:23" s="9" customFormat="1">
      <c r="B150" s="66"/>
      <c r="E150" s="214">
        <v>43831</v>
      </c>
      <c r="F150" s="214" t="s">
        <v>187</v>
      </c>
      <c r="G150" s="215" t="s">
        <v>65</v>
      </c>
      <c r="H150" s="240">
        <f>$C$51/12</f>
        <v>1.8166666666666667E-3</v>
      </c>
      <c r="I150" s="230">
        <f>(SUM('1.  LRAMVA Summary'!D$54:D$80)+SUM('1.  LRAMVA Summary'!D$81:D$82)*(MONTH($E150)-1)/12)*$H150</f>
        <v>52.200718756666667</v>
      </c>
      <c r="J150" s="230">
        <f>(SUM('1.  LRAMVA Summary'!E$54:E$80)+SUM('1.  LRAMVA Summary'!E$81:E$82)*(MONTH($E150)-1)/12)*$H150</f>
        <v>-3.3078540831666676</v>
      </c>
      <c r="K150" s="230">
        <f>(SUM('1.  LRAMVA Summary'!F$54:F$80)+SUM('1.  LRAMVA Summary'!F$81:F$82)*(MONTH($E150)-1)/12)*$H150</f>
        <v>-14.902663228999996</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-20.971880311666666</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13.018321132833336</v>
      </c>
    </row>
    <row r="151" spans="2:23" s="9" customFormat="1">
      <c r="B151" s="66"/>
      <c r="E151" s="214">
        <v>43862</v>
      </c>
      <c r="F151" s="214" t="s">
        <v>187</v>
      </c>
      <c r="G151" s="215" t="s">
        <v>65</v>
      </c>
      <c r="H151" s="240">
        <f>$C$51/12</f>
        <v>1.8166666666666667E-3</v>
      </c>
      <c r="I151" s="230">
        <f>(SUM('1.  LRAMVA Summary'!D$54:D$80)+SUM('1.  LRAMVA Summary'!D$81:D$82)*(MONTH($E151)-1)/12)*$H151</f>
        <v>52.200718756666667</v>
      </c>
      <c r="J151" s="230">
        <f>(SUM('1.  LRAMVA Summary'!E$54:E$80)+SUM('1.  LRAMVA Summary'!E$81:E$82)*(MONTH($E151)-1)/12)*$H151</f>
        <v>-3.3078540831666676</v>
      </c>
      <c r="K151" s="230">
        <f>(SUM('1.  LRAMVA Summary'!F$54:F$80)+SUM('1.  LRAMVA Summary'!F$81:F$82)*(MONTH($E151)-1)/12)*$H151</f>
        <v>-14.902663228999996</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-20.971880311666666</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44">SUM(I151:V151)</f>
        <v>13.018321132833336</v>
      </c>
    </row>
    <row r="152" spans="2:23" s="9" customFormat="1">
      <c r="B152" s="66"/>
      <c r="E152" s="214">
        <v>43891</v>
      </c>
      <c r="F152" s="214" t="s">
        <v>187</v>
      </c>
      <c r="G152" s="215" t="s">
        <v>65</v>
      </c>
      <c r="H152" s="240">
        <f>$C$51/12</f>
        <v>1.8166666666666667E-3</v>
      </c>
      <c r="I152" s="230">
        <f>(SUM('1.  LRAMVA Summary'!D$54:D$80)+SUM('1.  LRAMVA Summary'!D$81:D$82)*(MONTH($E152)-1)/12)*$H152</f>
        <v>52.200718756666667</v>
      </c>
      <c r="J152" s="230">
        <f>(SUM('1.  LRAMVA Summary'!E$54:E$80)+SUM('1.  LRAMVA Summary'!E$81:E$82)*(MONTH($E152)-1)/12)*$H152</f>
        <v>-3.3078540831666676</v>
      </c>
      <c r="K152" s="230">
        <f>(SUM('1.  LRAMVA Summary'!F$54:F$80)+SUM('1.  LRAMVA Summary'!F$81:F$82)*(MONTH($E152)-1)/12)*$H152</f>
        <v>-14.902663228999996</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-20.971880311666666</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44"/>
        <v>13.018321132833336</v>
      </c>
    </row>
    <row r="153" spans="2:23" s="9" customFormat="1">
      <c r="B153" s="66"/>
      <c r="E153" s="214">
        <v>43922</v>
      </c>
      <c r="F153" s="214" t="s">
        <v>187</v>
      </c>
      <c r="G153" s="215" t="s">
        <v>66</v>
      </c>
      <c r="H153" s="240">
        <f>$C$52/12</f>
        <v>1.8166666666666667E-3</v>
      </c>
      <c r="I153" s="230">
        <f>(SUM('1.  LRAMVA Summary'!D$54:D$80)+SUM('1.  LRAMVA Summary'!D$81:D$82)*(MONTH($E153)-1)/12)*$H153</f>
        <v>52.200718756666667</v>
      </c>
      <c r="J153" s="230">
        <f>(SUM('1.  LRAMVA Summary'!E$54:E$80)+SUM('1.  LRAMVA Summary'!E$81:E$82)*(MONTH($E153)-1)/12)*$H153</f>
        <v>-3.3078540831666676</v>
      </c>
      <c r="K153" s="230">
        <f>(SUM('1.  LRAMVA Summary'!F$54:F$80)+SUM('1.  LRAMVA Summary'!F$81:F$82)*(MONTH($E153)-1)/12)*$H153</f>
        <v>-14.902663228999996</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-20.971880311666666</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44"/>
        <v>13.018321132833336</v>
      </c>
    </row>
    <row r="154" spans="2:23" s="9" customFormat="1">
      <c r="B154" s="66"/>
      <c r="E154" s="214">
        <v>43952</v>
      </c>
      <c r="F154" s="214" t="s">
        <v>187</v>
      </c>
      <c r="G154" s="215" t="s">
        <v>66</v>
      </c>
      <c r="H154" s="240">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44"/>
        <v>0</v>
      </c>
    </row>
    <row r="155" spans="2:23" s="9" customFormat="1">
      <c r="B155" s="66"/>
      <c r="E155" s="214">
        <v>43983</v>
      </c>
      <c r="F155" s="214" t="s">
        <v>187</v>
      </c>
      <c r="G155" s="215" t="s">
        <v>66</v>
      </c>
      <c r="H155" s="240">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44"/>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44"/>
        <v>0</v>
      </c>
    </row>
    <row r="157" spans="2:23" s="9" customFormat="1">
      <c r="B157" s="66"/>
      <c r="E157" s="214">
        <v>44044</v>
      </c>
      <c r="F157" s="214" t="s">
        <v>187</v>
      </c>
      <c r="G157" s="215" t="s">
        <v>68</v>
      </c>
      <c r="H157" s="240">
        <f>$C$53/12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44"/>
        <v>0</v>
      </c>
    </row>
    <row r="158" spans="2:23" s="9" customFormat="1">
      <c r="B158" s="66"/>
      <c r="E158" s="214">
        <v>44075</v>
      </c>
      <c r="F158" s="214" t="s">
        <v>187</v>
      </c>
      <c r="G158" s="215" t="s">
        <v>68</v>
      </c>
      <c r="H158" s="240">
        <f>$C$53/12</f>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44"/>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44"/>
        <v>0</v>
      </c>
    </row>
    <row r="160" spans="2:23" s="9" customFormat="1">
      <c r="B160" s="66"/>
      <c r="E160" s="214">
        <v>44136</v>
      </c>
      <c r="F160" s="214" t="s">
        <v>187</v>
      </c>
      <c r="G160" s="215" t="s">
        <v>69</v>
      </c>
      <c r="H160" s="240">
        <f>$C$54/12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44"/>
        <v>0</v>
      </c>
    </row>
    <row r="161" spans="2:23" s="9" customFormat="1">
      <c r="B161" s="66"/>
      <c r="E161" s="214">
        <v>44166</v>
      </c>
      <c r="F161" s="214" t="s">
        <v>187</v>
      </c>
      <c r="G161" s="215" t="s">
        <v>69</v>
      </c>
      <c r="H161" s="240">
        <f>$C$54/12</f>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470</v>
      </c>
      <c r="F162" s="216"/>
      <c r="G162" s="217"/>
      <c r="H162" s="218"/>
      <c r="I162" s="219">
        <f t="shared" ref="I162:O162" si="45">SUM(I149:I161)</f>
        <v>1394.3372975087502</v>
      </c>
      <c r="J162" s="219">
        <f t="shared" si="45"/>
        <v>-108.45796330216677</v>
      </c>
      <c r="K162" s="219">
        <f t="shared" si="45"/>
        <v>-481.37296772658311</v>
      </c>
      <c r="L162" s="219">
        <f t="shared" si="45"/>
        <v>0</v>
      </c>
      <c r="M162" s="219">
        <f t="shared" si="45"/>
        <v>0</v>
      </c>
      <c r="N162" s="219">
        <f t="shared" si="45"/>
        <v>0</v>
      </c>
      <c r="O162" s="219">
        <f t="shared" si="45"/>
        <v>-562.02836974458319</v>
      </c>
      <c r="P162" s="219">
        <f t="shared" ref="P162:V162" si="46">SUM(P149:P161)</f>
        <v>0</v>
      </c>
      <c r="Q162" s="219">
        <f t="shared" si="46"/>
        <v>0</v>
      </c>
      <c r="R162" s="219">
        <f t="shared" si="46"/>
        <v>0</v>
      </c>
      <c r="S162" s="219">
        <f t="shared" si="46"/>
        <v>0</v>
      </c>
      <c r="T162" s="219">
        <f t="shared" si="46"/>
        <v>0</v>
      </c>
      <c r="U162" s="219">
        <f t="shared" si="46"/>
        <v>0</v>
      </c>
      <c r="V162" s="219">
        <f t="shared" si="46"/>
        <v>0</v>
      </c>
      <c r="W162" s="219">
        <f>SUM(W149:W161)</f>
        <v>242.4779967354167</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526</v>
      </c>
    </row>
  </sheetData>
  <dataConsolidate link="1"/>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0866141732283472" right="0.70866141732283472" top="0.74803149606299213" bottom="0.74803149606299213" header="0.31496062992125984" footer="0.31496062992125984"/>
  <pageSetup scale="50"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topLeftCell="A22" zoomScaleNormal="100" workbookViewId="0">
      <selection activeCell="AX44" sqref="B23:AX44"/>
    </sheetView>
  </sheetViews>
  <sheetFormatPr defaultColWidth="9.140625" defaultRowHeight="15" outlineLevelRow="1"/>
  <cols>
    <col min="1" max="1" width="5.85546875" style="12" customWidth="1"/>
    <col min="2" max="2" width="24.28515625" style="12" customWidth="1"/>
    <col min="3" max="3" width="14.42578125" style="12" customWidth="1"/>
    <col min="4" max="4" width="37.7109375" style="12" customWidth="1"/>
    <col min="5" max="5" width="2" style="12" customWidth="1"/>
    <col min="6" max="6" width="26.7109375" style="12" customWidth="1"/>
    <col min="7" max="7" width="2.140625" style="12" customWidth="1"/>
    <col min="8" max="8" width="14.5703125" style="12" customWidth="1"/>
    <col min="9" max="10" width="23" style="635" customWidth="1"/>
    <col min="11" max="11" width="2" style="16" customWidth="1"/>
    <col min="12" max="17" width="9.140625" style="12" hidden="1" customWidth="1"/>
    <col min="18" max="19" width="9.140625" style="12" customWidth="1"/>
    <col min="20" max="41" width="9.140625" style="12" hidden="1" customWidth="1"/>
    <col min="42" max="42" width="2.140625" style="12" customWidth="1"/>
    <col min="43" max="43" width="12.5703125" style="12" hidden="1" customWidth="1"/>
    <col min="44" max="48" width="12" style="12" hidden="1" customWidth="1"/>
    <col min="49"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620</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614</v>
      </c>
      <c r="C17" s="90"/>
      <c r="D17" s="611" t="s">
        <v>592</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627</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626</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628</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638</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597</v>
      </c>
      <c r="H23" s="10"/>
      <c r="I23" s="10"/>
      <c r="J23" s="10"/>
    </row>
    <row r="24" spans="2:73" s="670" customFormat="1" ht="21" customHeight="1">
      <c r="B24" s="702" t="s">
        <v>601</v>
      </c>
      <c r="C24" s="831" t="s">
        <v>602</v>
      </c>
      <c r="D24" s="831"/>
      <c r="E24" s="831"/>
      <c r="F24" s="831"/>
      <c r="G24" s="831"/>
      <c r="H24" s="678" t="s">
        <v>599</v>
      </c>
      <c r="I24" s="678" t="s">
        <v>598</v>
      </c>
      <c r="J24" s="678" t="s">
        <v>600</v>
      </c>
      <c r="K24" s="669"/>
      <c r="L24" s="670" t="s">
        <v>602</v>
      </c>
      <c r="AQ24" s="670" t="s">
        <v>602</v>
      </c>
      <c r="BU24" s="669"/>
    </row>
    <row r="25" spans="2:73" s="250" customFormat="1" ht="49.5" customHeight="1">
      <c r="B25" s="245" t="s">
        <v>473</v>
      </c>
      <c r="C25" s="245" t="s">
        <v>211</v>
      </c>
      <c r="D25" s="628" t="s">
        <v>474</v>
      </c>
      <c r="E25" s="245" t="s">
        <v>208</v>
      </c>
      <c r="F25" s="245" t="s">
        <v>475</v>
      </c>
      <c r="G25" s="245" t="s">
        <v>476</v>
      </c>
      <c r="H25" s="628" t="s">
        <v>477</v>
      </c>
      <c r="I25" s="636" t="s">
        <v>590</v>
      </c>
      <c r="J25" s="643" t="s">
        <v>591</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2"/>
      <c r="C27" s="692" t="s">
        <v>741</v>
      </c>
      <c r="D27" s="757" t="s">
        <v>743</v>
      </c>
      <c r="E27" s="757" t="s">
        <v>740</v>
      </c>
      <c r="F27" s="692" t="s">
        <v>29</v>
      </c>
      <c r="G27" s="757" t="s">
        <v>740</v>
      </c>
      <c r="H27" s="692">
        <v>2017</v>
      </c>
      <c r="I27" s="644" t="s">
        <v>584</v>
      </c>
      <c r="J27" s="644" t="s">
        <v>596</v>
      </c>
      <c r="K27" s="633"/>
      <c r="L27" s="696"/>
      <c r="M27" s="697"/>
      <c r="N27" s="697"/>
      <c r="O27" s="697"/>
      <c r="P27" s="697"/>
      <c r="Q27" s="697"/>
      <c r="R27" s="697">
        <v>101</v>
      </c>
      <c r="S27" s="697">
        <v>82</v>
      </c>
      <c r="T27" s="697">
        <v>82</v>
      </c>
      <c r="U27" s="697">
        <v>82</v>
      </c>
      <c r="V27" s="697">
        <v>82</v>
      </c>
      <c r="W27" s="697">
        <v>82</v>
      </c>
      <c r="X27" s="697">
        <v>82</v>
      </c>
      <c r="Y27" s="697">
        <v>82</v>
      </c>
      <c r="Z27" s="697">
        <v>82</v>
      </c>
      <c r="AA27" s="697">
        <v>82</v>
      </c>
      <c r="AB27" s="697">
        <v>77</v>
      </c>
      <c r="AC27" s="697">
        <v>77</v>
      </c>
      <c r="AD27" s="697">
        <v>77</v>
      </c>
      <c r="AE27" s="697">
        <v>77</v>
      </c>
      <c r="AF27" s="697">
        <v>65</v>
      </c>
      <c r="AG27" s="697">
        <v>65</v>
      </c>
      <c r="AH27" s="697">
        <v>8</v>
      </c>
      <c r="AI27" s="697">
        <v>0</v>
      </c>
      <c r="AJ27" s="697">
        <v>0</v>
      </c>
      <c r="AK27" s="697">
        <v>0</v>
      </c>
      <c r="AL27" s="697"/>
      <c r="AM27" s="697"/>
      <c r="AN27" s="697"/>
      <c r="AO27" s="698"/>
      <c r="AP27" s="633"/>
      <c r="AQ27" s="696"/>
      <c r="AR27" s="697"/>
      <c r="AS27" s="697"/>
      <c r="AT27" s="697"/>
      <c r="AU27" s="697"/>
      <c r="AV27" s="697"/>
      <c r="AW27" s="697">
        <v>1458107</v>
      </c>
      <c r="AX27" s="697">
        <v>1173585</v>
      </c>
      <c r="AY27" s="697">
        <v>1173585</v>
      </c>
      <c r="AZ27" s="697">
        <v>1173585</v>
      </c>
      <c r="BA27" s="697">
        <v>1173585</v>
      </c>
      <c r="BB27" s="697">
        <v>1173585</v>
      </c>
      <c r="BC27" s="697">
        <v>1173585</v>
      </c>
      <c r="BD27" s="697">
        <v>1173573</v>
      </c>
      <c r="BE27" s="697">
        <v>1173573</v>
      </c>
      <c r="BF27" s="697">
        <v>1170663</v>
      </c>
      <c r="BG27" s="697">
        <v>1145964</v>
      </c>
      <c r="BH27" s="697">
        <v>1145774</v>
      </c>
      <c r="BI27" s="697">
        <v>1145774</v>
      </c>
      <c r="BJ27" s="697">
        <v>1145684</v>
      </c>
      <c r="BK27" s="697">
        <v>972385</v>
      </c>
      <c r="BL27" s="697">
        <v>972385</v>
      </c>
      <c r="BM27" s="697">
        <v>115054</v>
      </c>
      <c r="BN27" s="697">
        <v>0</v>
      </c>
      <c r="BO27" s="697">
        <v>0</v>
      </c>
      <c r="BP27" s="697">
        <v>0</v>
      </c>
      <c r="BQ27" s="697"/>
      <c r="BR27" s="697"/>
      <c r="BS27" s="697"/>
      <c r="BT27" s="698"/>
      <c r="BU27" s="16"/>
    </row>
    <row r="28" spans="2:73" s="17" customFormat="1" ht="15.75">
      <c r="B28" s="692"/>
      <c r="C28" s="692" t="s">
        <v>741</v>
      </c>
      <c r="D28" s="757" t="s">
        <v>744</v>
      </c>
      <c r="E28" s="757" t="s">
        <v>740</v>
      </c>
      <c r="F28" s="692" t="s">
        <v>29</v>
      </c>
      <c r="G28" s="757" t="s">
        <v>740</v>
      </c>
      <c r="H28" s="692">
        <v>2017</v>
      </c>
      <c r="I28" s="644" t="s">
        <v>584</v>
      </c>
      <c r="J28" s="644" t="s">
        <v>596</v>
      </c>
      <c r="K28" s="633"/>
      <c r="L28" s="696"/>
      <c r="M28" s="697"/>
      <c r="N28" s="697"/>
      <c r="O28" s="697"/>
      <c r="P28" s="697"/>
      <c r="Q28" s="697"/>
      <c r="R28" s="697">
        <v>94</v>
      </c>
      <c r="S28" s="697">
        <v>69</v>
      </c>
      <c r="T28" s="697">
        <v>69</v>
      </c>
      <c r="U28" s="697">
        <v>69</v>
      </c>
      <c r="V28" s="697">
        <v>69</v>
      </c>
      <c r="W28" s="697">
        <v>69</v>
      </c>
      <c r="X28" s="697">
        <v>69</v>
      </c>
      <c r="Y28" s="697">
        <v>69</v>
      </c>
      <c r="Z28" s="697">
        <v>69</v>
      </c>
      <c r="AA28" s="697">
        <v>69</v>
      </c>
      <c r="AB28" s="697">
        <v>65</v>
      </c>
      <c r="AC28" s="697">
        <v>65</v>
      </c>
      <c r="AD28" s="697">
        <v>65</v>
      </c>
      <c r="AE28" s="697">
        <v>55</v>
      </c>
      <c r="AF28" s="697">
        <v>55</v>
      </c>
      <c r="AG28" s="697">
        <v>43</v>
      </c>
      <c r="AH28" s="697">
        <v>34</v>
      </c>
      <c r="AI28" s="697">
        <v>0</v>
      </c>
      <c r="AJ28" s="697">
        <v>0</v>
      </c>
      <c r="AK28" s="697">
        <v>0</v>
      </c>
      <c r="AL28" s="697"/>
      <c r="AM28" s="697"/>
      <c r="AN28" s="697"/>
      <c r="AO28" s="698"/>
      <c r="AP28" s="633"/>
      <c r="AQ28" s="696"/>
      <c r="AR28" s="697"/>
      <c r="AS28" s="697"/>
      <c r="AT28" s="697"/>
      <c r="AU28" s="697"/>
      <c r="AV28" s="697"/>
      <c r="AW28" s="697">
        <v>1373971</v>
      </c>
      <c r="AX28" s="697">
        <v>995014</v>
      </c>
      <c r="AY28" s="697">
        <v>995014</v>
      </c>
      <c r="AZ28" s="697">
        <v>995014</v>
      </c>
      <c r="BA28" s="697">
        <v>995014</v>
      </c>
      <c r="BB28" s="697">
        <v>995014</v>
      </c>
      <c r="BC28" s="697">
        <v>995014</v>
      </c>
      <c r="BD28" s="697">
        <v>994995</v>
      </c>
      <c r="BE28" s="697">
        <v>994995</v>
      </c>
      <c r="BF28" s="697">
        <v>994995</v>
      </c>
      <c r="BG28" s="697">
        <v>976880</v>
      </c>
      <c r="BH28" s="697">
        <v>975177</v>
      </c>
      <c r="BI28" s="697">
        <v>975177</v>
      </c>
      <c r="BJ28" s="697">
        <v>823405</v>
      </c>
      <c r="BK28" s="697">
        <v>823405</v>
      </c>
      <c r="BL28" s="697">
        <v>637765</v>
      </c>
      <c r="BM28" s="697">
        <v>505475</v>
      </c>
      <c r="BN28" s="697">
        <v>0</v>
      </c>
      <c r="BO28" s="697">
        <v>0</v>
      </c>
      <c r="BP28" s="697">
        <v>0</v>
      </c>
      <c r="BQ28" s="697"/>
      <c r="BR28" s="697"/>
      <c r="BS28" s="697"/>
      <c r="BT28" s="698"/>
      <c r="BU28" s="16"/>
    </row>
    <row r="29" spans="2:73" s="17" customFormat="1" ht="16.5" customHeight="1">
      <c r="B29" s="692"/>
      <c r="C29" s="692" t="s">
        <v>741</v>
      </c>
      <c r="D29" s="757" t="s">
        <v>745</v>
      </c>
      <c r="E29" s="757" t="s">
        <v>740</v>
      </c>
      <c r="F29" s="692" t="s">
        <v>29</v>
      </c>
      <c r="G29" s="757" t="s">
        <v>740</v>
      </c>
      <c r="H29" s="692">
        <v>2017</v>
      </c>
      <c r="I29" s="644" t="s">
        <v>584</v>
      </c>
      <c r="J29" s="644" t="s">
        <v>596</v>
      </c>
      <c r="K29" s="633"/>
      <c r="L29" s="696"/>
      <c r="M29" s="697"/>
      <c r="N29" s="697"/>
      <c r="O29" s="697"/>
      <c r="P29" s="697"/>
      <c r="Q29" s="697"/>
      <c r="R29" s="697">
        <v>64</v>
      </c>
      <c r="S29" s="697">
        <v>64</v>
      </c>
      <c r="T29" s="697">
        <v>64</v>
      </c>
      <c r="U29" s="697">
        <v>64</v>
      </c>
      <c r="V29" s="697">
        <v>64</v>
      </c>
      <c r="W29" s="697">
        <v>64</v>
      </c>
      <c r="X29" s="697">
        <v>64</v>
      </c>
      <c r="Y29" s="697">
        <v>64</v>
      </c>
      <c r="Z29" s="697">
        <v>64</v>
      </c>
      <c r="AA29" s="697">
        <v>64</v>
      </c>
      <c r="AB29" s="697">
        <v>64</v>
      </c>
      <c r="AC29" s="697">
        <v>64</v>
      </c>
      <c r="AD29" s="697">
        <v>64</v>
      </c>
      <c r="AE29" s="697">
        <v>64</v>
      </c>
      <c r="AF29" s="697">
        <v>64</v>
      </c>
      <c r="AG29" s="697">
        <v>64</v>
      </c>
      <c r="AH29" s="697">
        <v>64</v>
      </c>
      <c r="AI29" s="697">
        <v>64</v>
      </c>
      <c r="AJ29" s="697">
        <v>58</v>
      </c>
      <c r="AK29" s="697">
        <v>0</v>
      </c>
      <c r="AL29" s="697"/>
      <c r="AM29" s="697"/>
      <c r="AN29" s="697"/>
      <c r="AO29" s="698"/>
      <c r="AP29" s="633"/>
      <c r="AQ29" s="696"/>
      <c r="AR29" s="697"/>
      <c r="AS29" s="697"/>
      <c r="AT29" s="697"/>
      <c r="AU29" s="697"/>
      <c r="AV29" s="697"/>
      <c r="AW29" s="697">
        <v>223618</v>
      </c>
      <c r="AX29" s="697">
        <v>223618</v>
      </c>
      <c r="AY29" s="697">
        <v>223618</v>
      </c>
      <c r="AZ29" s="697">
        <v>223618</v>
      </c>
      <c r="BA29" s="697">
        <v>223618</v>
      </c>
      <c r="BB29" s="697">
        <v>223618</v>
      </c>
      <c r="BC29" s="697">
        <v>223618</v>
      </c>
      <c r="BD29" s="697">
        <v>223618</v>
      </c>
      <c r="BE29" s="697">
        <v>223618</v>
      </c>
      <c r="BF29" s="697">
        <v>223618</v>
      </c>
      <c r="BG29" s="697">
        <v>223618</v>
      </c>
      <c r="BH29" s="697">
        <v>223618</v>
      </c>
      <c r="BI29" s="697">
        <v>223618</v>
      </c>
      <c r="BJ29" s="697">
        <v>223618</v>
      </c>
      <c r="BK29" s="697">
        <v>223618</v>
      </c>
      <c r="BL29" s="697">
        <v>223618</v>
      </c>
      <c r="BM29" s="697">
        <v>223618</v>
      </c>
      <c r="BN29" s="697">
        <v>223618</v>
      </c>
      <c r="BO29" s="697">
        <v>214457</v>
      </c>
      <c r="BP29" s="697">
        <v>0</v>
      </c>
      <c r="BQ29" s="697"/>
      <c r="BR29" s="697"/>
      <c r="BS29" s="697"/>
      <c r="BT29" s="698"/>
      <c r="BU29" s="16"/>
    </row>
    <row r="30" spans="2:73" s="17" customFormat="1" ht="15.75">
      <c r="B30" s="692"/>
      <c r="C30" s="692" t="s">
        <v>741</v>
      </c>
      <c r="D30" s="757" t="s">
        <v>14</v>
      </c>
      <c r="E30" s="757" t="s">
        <v>740</v>
      </c>
      <c r="F30" s="692" t="s">
        <v>29</v>
      </c>
      <c r="G30" s="757" t="s">
        <v>740</v>
      </c>
      <c r="H30" s="692">
        <v>2017</v>
      </c>
      <c r="I30" s="644" t="s">
        <v>584</v>
      </c>
      <c r="J30" s="644" t="s">
        <v>596</v>
      </c>
      <c r="K30" s="633"/>
      <c r="L30" s="696"/>
      <c r="M30" s="697"/>
      <c r="N30" s="697"/>
      <c r="O30" s="697"/>
      <c r="P30" s="697"/>
      <c r="Q30" s="697"/>
      <c r="R30" s="697">
        <v>4</v>
      </c>
      <c r="S30" s="697">
        <v>4</v>
      </c>
      <c r="T30" s="697">
        <v>4</v>
      </c>
      <c r="U30" s="697">
        <v>4</v>
      </c>
      <c r="V30" s="697">
        <v>4</v>
      </c>
      <c r="W30" s="697">
        <v>4</v>
      </c>
      <c r="X30" s="697">
        <v>4</v>
      </c>
      <c r="Y30" s="697">
        <v>4</v>
      </c>
      <c r="Z30" s="697">
        <v>4</v>
      </c>
      <c r="AA30" s="697">
        <v>4</v>
      </c>
      <c r="AB30" s="697">
        <v>1</v>
      </c>
      <c r="AC30" s="697">
        <v>1</v>
      </c>
      <c r="AD30" s="697">
        <v>1</v>
      </c>
      <c r="AE30" s="697">
        <v>1</v>
      </c>
      <c r="AF30" s="697">
        <v>1</v>
      </c>
      <c r="AG30" s="697">
        <v>1</v>
      </c>
      <c r="AH30" s="697">
        <v>1</v>
      </c>
      <c r="AI30" s="697">
        <v>1</v>
      </c>
      <c r="AJ30" s="697">
        <v>1</v>
      </c>
      <c r="AK30" s="697">
        <v>1</v>
      </c>
      <c r="AL30" s="697"/>
      <c r="AM30" s="697"/>
      <c r="AN30" s="697"/>
      <c r="AO30" s="698"/>
      <c r="AP30" s="633"/>
      <c r="AQ30" s="696"/>
      <c r="AR30" s="697"/>
      <c r="AS30" s="697"/>
      <c r="AT30" s="697"/>
      <c r="AU30" s="697"/>
      <c r="AV30" s="697"/>
      <c r="AW30" s="697">
        <v>18469</v>
      </c>
      <c r="AX30" s="697">
        <v>18469</v>
      </c>
      <c r="AY30" s="697">
        <v>18469</v>
      </c>
      <c r="AZ30" s="697">
        <v>18469</v>
      </c>
      <c r="BA30" s="697">
        <v>18469</v>
      </c>
      <c r="BB30" s="697">
        <v>18469</v>
      </c>
      <c r="BC30" s="697">
        <v>18469</v>
      </c>
      <c r="BD30" s="697">
        <v>18469</v>
      </c>
      <c r="BE30" s="697">
        <v>18469</v>
      </c>
      <c r="BF30" s="697">
        <v>18420</v>
      </c>
      <c r="BG30" s="697">
        <v>14426</v>
      </c>
      <c r="BH30" s="697">
        <v>14426</v>
      </c>
      <c r="BI30" s="697">
        <v>13737</v>
      </c>
      <c r="BJ30" s="697">
        <v>13737</v>
      </c>
      <c r="BK30" s="697">
        <v>13093</v>
      </c>
      <c r="BL30" s="697">
        <v>13093</v>
      </c>
      <c r="BM30" s="697">
        <v>13093</v>
      </c>
      <c r="BN30" s="697">
        <v>13093</v>
      </c>
      <c r="BO30" s="697">
        <v>13093</v>
      </c>
      <c r="BP30" s="697">
        <v>13093</v>
      </c>
      <c r="BQ30" s="697"/>
      <c r="BR30" s="697"/>
      <c r="BS30" s="697"/>
      <c r="BT30" s="698"/>
      <c r="BU30" s="16"/>
    </row>
    <row r="31" spans="2:73" s="17" customFormat="1" ht="15.75">
      <c r="B31" s="692"/>
      <c r="C31" s="692" t="s">
        <v>741</v>
      </c>
      <c r="D31" s="757" t="s">
        <v>746</v>
      </c>
      <c r="E31" s="757" t="s">
        <v>740</v>
      </c>
      <c r="F31" s="757" t="s">
        <v>751</v>
      </c>
      <c r="G31" s="757" t="s">
        <v>740</v>
      </c>
      <c r="H31" s="692">
        <v>2017</v>
      </c>
      <c r="I31" s="644" t="s">
        <v>584</v>
      </c>
      <c r="J31" s="644" t="s">
        <v>596</v>
      </c>
      <c r="K31" s="633"/>
      <c r="L31" s="696"/>
      <c r="M31" s="697"/>
      <c r="N31" s="697"/>
      <c r="O31" s="697"/>
      <c r="P31" s="697"/>
      <c r="Q31" s="697"/>
      <c r="R31" s="697">
        <v>6</v>
      </c>
      <c r="S31" s="697">
        <v>6</v>
      </c>
      <c r="T31" s="697">
        <v>6</v>
      </c>
      <c r="U31" s="697">
        <v>6</v>
      </c>
      <c r="V31" s="697">
        <v>6</v>
      </c>
      <c r="W31" s="697">
        <v>6</v>
      </c>
      <c r="X31" s="697">
        <v>6</v>
      </c>
      <c r="Y31" s="697">
        <v>6</v>
      </c>
      <c r="Z31" s="697">
        <v>6</v>
      </c>
      <c r="AA31" s="697">
        <v>5</v>
      </c>
      <c r="AB31" s="697">
        <v>0</v>
      </c>
      <c r="AC31" s="697">
        <v>0</v>
      </c>
      <c r="AD31" s="697">
        <v>0</v>
      </c>
      <c r="AE31" s="697">
        <v>0</v>
      </c>
      <c r="AF31" s="697">
        <v>0</v>
      </c>
      <c r="AG31" s="697">
        <v>0</v>
      </c>
      <c r="AH31" s="697">
        <v>0</v>
      </c>
      <c r="AI31" s="697">
        <v>0</v>
      </c>
      <c r="AJ31" s="697">
        <v>0</v>
      </c>
      <c r="AK31" s="697">
        <v>0</v>
      </c>
      <c r="AL31" s="697"/>
      <c r="AM31" s="697"/>
      <c r="AN31" s="697"/>
      <c r="AO31" s="698"/>
      <c r="AP31" s="633"/>
      <c r="AQ31" s="696"/>
      <c r="AR31" s="697"/>
      <c r="AS31" s="697"/>
      <c r="AT31" s="697"/>
      <c r="AU31" s="697"/>
      <c r="AV31" s="697"/>
      <c r="AW31" s="697">
        <v>130667</v>
      </c>
      <c r="AX31" s="697">
        <v>130667</v>
      </c>
      <c r="AY31" s="697">
        <v>130667</v>
      </c>
      <c r="AZ31" s="697">
        <v>130667</v>
      </c>
      <c r="BA31" s="697">
        <v>130667</v>
      </c>
      <c r="BB31" s="697">
        <v>130667</v>
      </c>
      <c r="BC31" s="697">
        <v>130667</v>
      </c>
      <c r="BD31" s="697">
        <v>130667</v>
      </c>
      <c r="BE31" s="697">
        <v>130667</v>
      </c>
      <c r="BF31" s="697">
        <v>112855</v>
      </c>
      <c r="BG31" s="697">
        <v>0</v>
      </c>
      <c r="BH31" s="697">
        <v>0</v>
      </c>
      <c r="BI31" s="697">
        <v>0</v>
      </c>
      <c r="BJ31" s="697">
        <v>0</v>
      </c>
      <c r="BK31" s="697">
        <v>0</v>
      </c>
      <c r="BL31" s="697">
        <v>0</v>
      </c>
      <c r="BM31" s="697">
        <v>0</v>
      </c>
      <c r="BN31" s="697">
        <v>0</v>
      </c>
      <c r="BO31" s="697">
        <v>0</v>
      </c>
      <c r="BP31" s="697">
        <v>0</v>
      </c>
      <c r="BQ31" s="697"/>
      <c r="BR31" s="697"/>
      <c r="BS31" s="697"/>
      <c r="BT31" s="698"/>
      <c r="BU31" s="16"/>
    </row>
    <row r="32" spans="2:73" s="17" customFormat="1" ht="15.75">
      <c r="B32" s="692"/>
      <c r="C32" s="692" t="s">
        <v>741</v>
      </c>
      <c r="D32" s="757" t="s">
        <v>747</v>
      </c>
      <c r="E32" s="757" t="s">
        <v>740</v>
      </c>
      <c r="F32" s="757" t="s">
        <v>751</v>
      </c>
      <c r="G32" s="757" t="s">
        <v>740</v>
      </c>
      <c r="H32" s="692">
        <v>2017</v>
      </c>
      <c r="I32" s="644" t="s">
        <v>584</v>
      </c>
      <c r="J32" s="644" t="s">
        <v>596</v>
      </c>
      <c r="K32" s="633"/>
      <c r="L32" s="696"/>
      <c r="M32" s="697"/>
      <c r="N32" s="697"/>
      <c r="O32" s="697"/>
      <c r="P32" s="697"/>
      <c r="Q32" s="697"/>
      <c r="R32" s="697">
        <v>203</v>
      </c>
      <c r="S32" s="697">
        <v>231</v>
      </c>
      <c r="T32" s="697">
        <v>231</v>
      </c>
      <c r="U32" s="697">
        <v>231</v>
      </c>
      <c r="V32" s="697">
        <v>231</v>
      </c>
      <c r="W32" s="697">
        <v>229</v>
      </c>
      <c r="X32" s="697">
        <v>229</v>
      </c>
      <c r="Y32" s="697">
        <v>229</v>
      </c>
      <c r="Z32" s="697">
        <v>228</v>
      </c>
      <c r="AA32" s="697">
        <v>228</v>
      </c>
      <c r="AB32" s="697">
        <v>208</v>
      </c>
      <c r="AC32" s="697">
        <v>97</v>
      </c>
      <c r="AD32" s="697">
        <v>22</v>
      </c>
      <c r="AE32" s="697">
        <v>15</v>
      </c>
      <c r="AF32" s="697">
        <v>4</v>
      </c>
      <c r="AG32" s="697">
        <v>0</v>
      </c>
      <c r="AH32" s="697">
        <v>0</v>
      </c>
      <c r="AI32" s="697">
        <v>0</v>
      </c>
      <c r="AJ32" s="697">
        <v>0</v>
      </c>
      <c r="AK32" s="697">
        <v>0</v>
      </c>
      <c r="AL32" s="697"/>
      <c r="AM32" s="697"/>
      <c r="AN32" s="697"/>
      <c r="AO32" s="698"/>
      <c r="AP32" s="633"/>
      <c r="AQ32" s="696"/>
      <c r="AR32" s="697"/>
      <c r="AS32" s="697"/>
      <c r="AT32" s="697"/>
      <c r="AU32" s="697"/>
      <c r="AV32" s="697"/>
      <c r="AW32" s="697">
        <v>1001879</v>
      </c>
      <c r="AX32" s="697">
        <v>1079138</v>
      </c>
      <c r="AY32" s="697">
        <v>1079138</v>
      </c>
      <c r="AZ32" s="697">
        <v>1079138</v>
      </c>
      <c r="BA32" s="697">
        <v>1079138</v>
      </c>
      <c r="BB32" s="697">
        <v>1065506</v>
      </c>
      <c r="BC32" s="697">
        <v>1065506</v>
      </c>
      <c r="BD32" s="697">
        <v>1065506</v>
      </c>
      <c r="BE32" s="697">
        <v>1032204</v>
      </c>
      <c r="BF32" s="697">
        <v>1032204</v>
      </c>
      <c r="BG32" s="697">
        <v>928768</v>
      </c>
      <c r="BH32" s="697">
        <v>669985</v>
      </c>
      <c r="BI32" s="697">
        <v>146834</v>
      </c>
      <c r="BJ32" s="697">
        <v>118894</v>
      </c>
      <c r="BK32" s="697">
        <v>28631</v>
      </c>
      <c r="BL32" s="697">
        <v>0</v>
      </c>
      <c r="BM32" s="697">
        <v>0</v>
      </c>
      <c r="BN32" s="697">
        <v>0</v>
      </c>
      <c r="BO32" s="697">
        <v>0</v>
      </c>
      <c r="BP32" s="697">
        <v>0</v>
      </c>
      <c r="BQ32" s="697"/>
      <c r="BR32" s="697"/>
      <c r="BS32" s="697"/>
      <c r="BT32" s="698"/>
      <c r="BU32" s="16"/>
    </row>
    <row r="33" spans="2:73" s="17" customFormat="1" ht="15.75">
      <c r="B33" s="692"/>
      <c r="C33" s="692" t="s">
        <v>741</v>
      </c>
      <c r="D33" s="757" t="s">
        <v>748</v>
      </c>
      <c r="E33" s="757" t="s">
        <v>740</v>
      </c>
      <c r="F33" s="757" t="s">
        <v>751</v>
      </c>
      <c r="G33" s="757" t="s">
        <v>740</v>
      </c>
      <c r="H33" s="692">
        <v>2017</v>
      </c>
      <c r="I33" s="644" t="s">
        <v>584</v>
      </c>
      <c r="J33" s="644" t="s">
        <v>596</v>
      </c>
      <c r="K33" s="633"/>
      <c r="L33" s="696"/>
      <c r="M33" s="697"/>
      <c r="N33" s="697"/>
      <c r="O33" s="697"/>
      <c r="P33" s="697"/>
      <c r="Q33" s="697"/>
      <c r="R33" s="697">
        <v>32</v>
      </c>
      <c r="S33" s="697">
        <v>32</v>
      </c>
      <c r="T33" s="697">
        <v>32</v>
      </c>
      <c r="U33" s="697">
        <v>32</v>
      </c>
      <c r="V33" s="697">
        <v>32</v>
      </c>
      <c r="W33" s="697">
        <v>32</v>
      </c>
      <c r="X33" s="697">
        <v>32</v>
      </c>
      <c r="Y33" s="697">
        <v>32</v>
      </c>
      <c r="Z33" s="697">
        <v>32</v>
      </c>
      <c r="AA33" s="697">
        <v>32</v>
      </c>
      <c r="AB33" s="697">
        <v>32</v>
      </c>
      <c r="AC33" s="697">
        <v>32</v>
      </c>
      <c r="AD33" s="697">
        <v>32</v>
      </c>
      <c r="AE33" s="697">
        <v>32</v>
      </c>
      <c r="AF33" s="697">
        <v>32</v>
      </c>
      <c r="AG33" s="697">
        <v>32</v>
      </c>
      <c r="AH33" s="697">
        <v>32</v>
      </c>
      <c r="AI33" s="697">
        <v>32</v>
      </c>
      <c r="AJ33" s="697">
        <v>32</v>
      </c>
      <c r="AK33" s="697">
        <v>32</v>
      </c>
      <c r="AL33" s="697"/>
      <c r="AM33" s="697"/>
      <c r="AN33" s="697"/>
      <c r="AO33" s="698"/>
      <c r="AP33" s="633"/>
      <c r="AQ33" s="696"/>
      <c r="AR33" s="697"/>
      <c r="AS33" s="697"/>
      <c r="AT33" s="697"/>
      <c r="AU33" s="697"/>
      <c r="AV33" s="697"/>
      <c r="AW33" s="697">
        <v>266748</v>
      </c>
      <c r="AX33" s="697">
        <v>266748</v>
      </c>
      <c r="AY33" s="697">
        <v>266748</v>
      </c>
      <c r="AZ33" s="697">
        <v>266748</v>
      </c>
      <c r="BA33" s="697">
        <v>266748</v>
      </c>
      <c r="BB33" s="697">
        <v>266748</v>
      </c>
      <c r="BC33" s="697">
        <v>266748</v>
      </c>
      <c r="BD33" s="697">
        <v>266748</v>
      </c>
      <c r="BE33" s="697">
        <v>266748</v>
      </c>
      <c r="BF33" s="697">
        <v>266748</v>
      </c>
      <c r="BG33" s="697">
        <v>266748</v>
      </c>
      <c r="BH33" s="697">
        <v>266748</v>
      </c>
      <c r="BI33" s="697">
        <v>266748</v>
      </c>
      <c r="BJ33" s="697">
        <v>266748</v>
      </c>
      <c r="BK33" s="697">
        <v>266748</v>
      </c>
      <c r="BL33" s="697">
        <v>266748</v>
      </c>
      <c r="BM33" s="697">
        <v>266748</v>
      </c>
      <c r="BN33" s="697">
        <v>266748</v>
      </c>
      <c r="BO33" s="697">
        <v>266748</v>
      </c>
      <c r="BP33" s="697">
        <v>266748</v>
      </c>
      <c r="BQ33" s="697"/>
      <c r="BR33" s="697"/>
      <c r="BS33" s="697"/>
      <c r="BT33" s="698"/>
      <c r="BU33" s="16"/>
    </row>
    <row r="34" spans="2:73" s="17" customFormat="1" ht="15.75">
      <c r="B34" s="692"/>
      <c r="C34" s="692" t="s">
        <v>741</v>
      </c>
      <c r="D34" s="757" t="s">
        <v>749</v>
      </c>
      <c r="E34" s="757" t="s">
        <v>740</v>
      </c>
      <c r="F34" s="757" t="s">
        <v>751</v>
      </c>
      <c r="G34" s="757" t="s">
        <v>740</v>
      </c>
      <c r="H34" s="692">
        <v>2017</v>
      </c>
      <c r="I34" s="644" t="s">
        <v>584</v>
      </c>
      <c r="J34" s="644" t="s">
        <v>596</v>
      </c>
      <c r="K34" s="633"/>
      <c r="L34" s="696"/>
      <c r="M34" s="697"/>
      <c r="N34" s="697"/>
      <c r="O34" s="697"/>
      <c r="P34" s="697"/>
      <c r="Q34" s="697"/>
      <c r="R34" s="697">
        <v>0</v>
      </c>
      <c r="S34" s="697">
        <v>0</v>
      </c>
      <c r="T34" s="697">
        <v>0</v>
      </c>
      <c r="U34" s="697">
        <v>0</v>
      </c>
      <c r="V34" s="697">
        <v>0</v>
      </c>
      <c r="W34" s="697">
        <v>0</v>
      </c>
      <c r="X34" s="697">
        <v>0</v>
      </c>
      <c r="Y34" s="697">
        <v>0</v>
      </c>
      <c r="Z34" s="697">
        <v>0</v>
      </c>
      <c r="AA34" s="697">
        <v>0</v>
      </c>
      <c r="AB34" s="697">
        <v>0</v>
      </c>
      <c r="AC34" s="697">
        <v>0</v>
      </c>
      <c r="AD34" s="697">
        <v>0</v>
      </c>
      <c r="AE34" s="697">
        <v>0</v>
      </c>
      <c r="AF34" s="697">
        <v>0</v>
      </c>
      <c r="AG34" s="697">
        <v>0</v>
      </c>
      <c r="AH34" s="697">
        <v>0</v>
      </c>
      <c r="AI34" s="697">
        <v>0</v>
      </c>
      <c r="AJ34" s="697">
        <v>0</v>
      </c>
      <c r="AK34" s="697">
        <v>0</v>
      </c>
      <c r="AL34" s="697"/>
      <c r="AM34" s="697"/>
      <c r="AN34" s="697"/>
      <c r="AO34" s="698"/>
      <c r="AP34" s="633"/>
      <c r="AQ34" s="696"/>
      <c r="AR34" s="697"/>
      <c r="AS34" s="697"/>
      <c r="AT34" s="697"/>
      <c r="AU34" s="697"/>
      <c r="AV34" s="697"/>
      <c r="AW34" s="697">
        <v>111788</v>
      </c>
      <c r="AX34" s="697">
        <v>111788</v>
      </c>
      <c r="AY34" s="697">
        <v>111788</v>
      </c>
      <c r="AZ34" s="697">
        <v>111788</v>
      </c>
      <c r="BA34" s="697">
        <v>111788</v>
      </c>
      <c r="BB34" s="697">
        <v>0</v>
      </c>
      <c r="BC34" s="697">
        <v>0</v>
      </c>
      <c r="BD34" s="697">
        <v>0</v>
      </c>
      <c r="BE34" s="697">
        <v>0</v>
      </c>
      <c r="BF34" s="697">
        <v>0</v>
      </c>
      <c r="BG34" s="697">
        <v>0</v>
      </c>
      <c r="BH34" s="697">
        <v>0</v>
      </c>
      <c r="BI34" s="697">
        <v>0</v>
      </c>
      <c r="BJ34" s="697">
        <v>0</v>
      </c>
      <c r="BK34" s="697">
        <v>0</v>
      </c>
      <c r="BL34" s="697">
        <v>0</v>
      </c>
      <c r="BM34" s="697">
        <v>0</v>
      </c>
      <c r="BN34" s="697">
        <v>0</v>
      </c>
      <c r="BO34" s="697">
        <v>0</v>
      </c>
      <c r="BP34" s="697">
        <v>0</v>
      </c>
      <c r="BQ34" s="697"/>
      <c r="BR34" s="697"/>
      <c r="BS34" s="697"/>
      <c r="BT34" s="698"/>
      <c r="BU34" s="16"/>
    </row>
    <row r="35" spans="2:73" s="17" customFormat="1" ht="15.75">
      <c r="B35" s="692"/>
      <c r="C35" s="692" t="s">
        <v>742</v>
      </c>
      <c r="D35" s="757" t="s">
        <v>750</v>
      </c>
      <c r="E35" s="757" t="s">
        <v>740</v>
      </c>
      <c r="F35" s="692" t="s">
        <v>29</v>
      </c>
      <c r="G35" s="757" t="s">
        <v>740</v>
      </c>
      <c r="H35" s="692">
        <v>2017</v>
      </c>
      <c r="I35" s="644" t="s">
        <v>584</v>
      </c>
      <c r="J35" s="644" t="s">
        <v>596</v>
      </c>
      <c r="K35" s="633"/>
      <c r="L35" s="696"/>
      <c r="M35" s="697"/>
      <c r="N35" s="697"/>
      <c r="O35" s="697"/>
      <c r="P35" s="697"/>
      <c r="Q35" s="697"/>
      <c r="R35" s="697">
        <v>1</v>
      </c>
      <c r="S35" s="697">
        <v>1</v>
      </c>
      <c r="T35" s="697">
        <v>1</v>
      </c>
      <c r="U35" s="697">
        <v>1</v>
      </c>
      <c r="V35" s="697">
        <v>1</v>
      </c>
      <c r="W35" s="697">
        <v>1</v>
      </c>
      <c r="X35" s="697">
        <v>1</v>
      </c>
      <c r="Y35" s="697">
        <v>1</v>
      </c>
      <c r="Z35" s="697">
        <v>1</v>
      </c>
      <c r="AA35" s="697">
        <v>1</v>
      </c>
      <c r="AB35" s="697">
        <v>1</v>
      </c>
      <c r="AC35" s="697">
        <v>1</v>
      </c>
      <c r="AD35" s="697">
        <v>1</v>
      </c>
      <c r="AE35" s="697">
        <v>1</v>
      </c>
      <c r="AF35" s="697">
        <v>1</v>
      </c>
      <c r="AG35" s="697">
        <v>1</v>
      </c>
      <c r="AH35" s="697">
        <v>1</v>
      </c>
      <c r="AI35" s="697">
        <v>1</v>
      </c>
      <c r="AJ35" s="697">
        <v>1</v>
      </c>
      <c r="AK35" s="697">
        <v>0</v>
      </c>
      <c r="AL35" s="697"/>
      <c r="AM35" s="697"/>
      <c r="AN35" s="697"/>
      <c r="AO35" s="698"/>
      <c r="AP35" s="633"/>
      <c r="AQ35" s="696"/>
      <c r="AR35" s="697"/>
      <c r="AS35" s="697"/>
      <c r="AT35" s="697"/>
      <c r="AU35" s="697"/>
      <c r="AV35" s="697"/>
      <c r="AW35" s="697">
        <v>10924</v>
      </c>
      <c r="AX35" s="697">
        <v>10924</v>
      </c>
      <c r="AY35" s="697">
        <v>10924</v>
      </c>
      <c r="AZ35" s="697">
        <v>10924</v>
      </c>
      <c r="BA35" s="697">
        <v>10924</v>
      </c>
      <c r="BB35" s="697">
        <v>10924</v>
      </c>
      <c r="BC35" s="697">
        <v>10924</v>
      </c>
      <c r="BD35" s="697">
        <v>10924</v>
      </c>
      <c r="BE35" s="697">
        <v>10924</v>
      </c>
      <c r="BF35" s="697">
        <v>10924</v>
      </c>
      <c r="BG35" s="697">
        <v>10924</v>
      </c>
      <c r="BH35" s="697">
        <v>10924</v>
      </c>
      <c r="BI35" s="697">
        <v>10924</v>
      </c>
      <c r="BJ35" s="697">
        <v>10924</v>
      </c>
      <c r="BK35" s="697">
        <v>10924</v>
      </c>
      <c r="BL35" s="697">
        <v>10924</v>
      </c>
      <c r="BM35" s="697">
        <v>10924</v>
      </c>
      <c r="BN35" s="697">
        <v>10924</v>
      </c>
      <c r="BO35" s="697">
        <v>10611</v>
      </c>
      <c r="BP35" s="697">
        <v>316</v>
      </c>
      <c r="BQ35" s="697"/>
      <c r="BR35" s="697"/>
      <c r="BS35" s="697"/>
      <c r="BT35" s="698"/>
      <c r="BU35" s="16"/>
    </row>
    <row r="36" spans="2:73" s="17" customFormat="1" ht="15.75">
      <c r="B36" s="692"/>
      <c r="C36" s="692"/>
      <c r="D36" s="692"/>
      <c r="E36" s="692"/>
      <c r="F36" s="692"/>
      <c r="G36" s="692"/>
      <c r="H36" s="692"/>
      <c r="I36" s="644"/>
      <c r="J36" s="644"/>
      <c r="K36" s="633"/>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75">
      <c r="B37" s="692"/>
      <c r="C37" s="692" t="s">
        <v>741</v>
      </c>
      <c r="D37" s="757" t="s">
        <v>747</v>
      </c>
      <c r="E37" s="757" t="s">
        <v>740</v>
      </c>
      <c r="F37" s="757" t="s">
        <v>751</v>
      </c>
      <c r="G37" s="757" t="s">
        <v>740</v>
      </c>
      <c r="H37" s="692">
        <v>2018</v>
      </c>
      <c r="I37" s="644"/>
      <c r="J37" s="644" t="s">
        <v>596</v>
      </c>
      <c r="K37" s="633"/>
      <c r="L37" s="696"/>
      <c r="M37" s="697"/>
      <c r="N37" s="697"/>
      <c r="O37" s="697"/>
      <c r="P37" s="697"/>
      <c r="Q37" s="697"/>
      <c r="R37" s="697"/>
      <c r="S37" s="697">
        <v>154</v>
      </c>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c r="AW37" s="697"/>
      <c r="AX37" s="697">
        <v>883621</v>
      </c>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75">
      <c r="B38" s="692"/>
      <c r="C38" s="692" t="s">
        <v>741</v>
      </c>
      <c r="D38" s="692" t="s">
        <v>752</v>
      </c>
      <c r="E38" s="757" t="s">
        <v>740</v>
      </c>
      <c r="F38" s="757" t="s">
        <v>751</v>
      </c>
      <c r="G38" s="757" t="s">
        <v>740</v>
      </c>
      <c r="H38" s="692">
        <v>2018</v>
      </c>
      <c r="I38" s="644"/>
      <c r="J38" s="644" t="s">
        <v>596</v>
      </c>
      <c r="K38" s="633"/>
      <c r="L38" s="696"/>
      <c r="M38" s="697"/>
      <c r="N38" s="697"/>
      <c r="O38" s="697"/>
      <c r="P38" s="697"/>
      <c r="Q38" s="697"/>
      <c r="R38" s="697"/>
      <c r="S38" s="697">
        <v>0</v>
      </c>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c r="AW38" s="697"/>
      <c r="AX38" s="697">
        <v>239929</v>
      </c>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75">
      <c r="B39" s="692"/>
      <c r="C39" s="692" t="s">
        <v>741</v>
      </c>
      <c r="D39" s="692" t="s">
        <v>753</v>
      </c>
      <c r="E39" s="757" t="s">
        <v>740</v>
      </c>
      <c r="F39" s="757" t="s">
        <v>751</v>
      </c>
      <c r="G39" s="757" t="s">
        <v>740</v>
      </c>
      <c r="H39" s="692">
        <v>2018</v>
      </c>
      <c r="I39" s="644"/>
      <c r="J39" s="644" t="s">
        <v>596</v>
      </c>
      <c r="K39" s="633"/>
      <c r="L39" s="696"/>
      <c r="M39" s="697"/>
      <c r="N39" s="697"/>
      <c r="O39" s="697"/>
      <c r="P39" s="697"/>
      <c r="Q39" s="697"/>
      <c r="R39" s="697"/>
      <c r="S39" s="697">
        <v>0</v>
      </c>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c r="AW39" s="697"/>
      <c r="AX39" s="697">
        <v>8289</v>
      </c>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75">
      <c r="B40" s="692"/>
      <c r="C40" s="692" t="s">
        <v>741</v>
      </c>
      <c r="D40" s="692" t="s">
        <v>17</v>
      </c>
      <c r="E40" s="757" t="s">
        <v>740</v>
      </c>
      <c r="F40" s="757" t="s">
        <v>751</v>
      </c>
      <c r="G40" s="757" t="s">
        <v>740</v>
      </c>
      <c r="H40" s="692">
        <v>2018</v>
      </c>
      <c r="I40" s="644"/>
      <c r="J40" s="644" t="s">
        <v>596</v>
      </c>
      <c r="K40" s="633"/>
      <c r="L40" s="696"/>
      <c r="M40" s="697"/>
      <c r="N40" s="697"/>
      <c r="O40" s="697"/>
      <c r="P40" s="697"/>
      <c r="Q40" s="697"/>
      <c r="R40" s="697"/>
      <c r="S40" s="697">
        <v>262</v>
      </c>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c r="AW40" s="697"/>
      <c r="AX40" s="697">
        <v>1253575</v>
      </c>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75">
      <c r="B41" s="692"/>
      <c r="C41" s="692" t="s">
        <v>741</v>
      </c>
      <c r="D41" s="757" t="s">
        <v>745</v>
      </c>
      <c r="E41" s="757" t="s">
        <v>740</v>
      </c>
      <c r="F41" s="692" t="s">
        <v>29</v>
      </c>
      <c r="G41" s="757" t="s">
        <v>740</v>
      </c>
      <c r="H41" s="692">
        <v>2018</v>
      </c>
      <c r="I41" s="644"/>
      <c r="J41" s="644" t="s">
        <v>596</v>
      </c>
      <c r="K41" s="633"/>
      <c r="L41" s="696"/>
      <c r="M41" s="697"/>
      <c r="N41" s="697"/>
      <c r="O41" s="697"/>
      <c r="P41" s="697"/>
      <c r="Q41" s="697"/>
      <c r="R41" s="697"/>
      <c r="S41" s="697">
        <v>0</v>
      </c>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c r="AW41" s="697"/>
      <c r="AX41" s="697">
        <v>86159</v>
      </c>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75">
      <c r="B42" s="692"/>
      <c r="C42" s="692" t="s">
        <v>741</v>
      </c>
      <c r="D42" s="757" t="s">
        <v>14</v>
      </c>
      <c r="E42" s="757" t="s">
        <v>740</v>
      </c>
      <c r="F42" s="692" t="s">
        <v>29</v>
      </c>
      <c r="G42" s="757" t="s">
        <v>740</v>
      </c>
      <c r="H42" s="692">
        <v>2018</v>
      </c>
      <c r="I42" s="644"/>
      <c r="J42" s="644" t="s">
        <v>596</v>
      </c>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v>11215</v>
      </c>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75">
      <c r="B43" s="692"/>
      <c r="C43" s="692" t="s">
        <v>741</v>
      </c>
      <c r="D43" s="757" t="s">
        <v>744</v>
      </c>
      <c r="E43" s="757" t="s">
        <v>740</v>
      </c>
      <c r="F43" s="692" t="s">
        <v>29</v>
      </c>
      <c r="G43" s="757" t="s">
        <v>740</v>
      </c>
      <c r="H43" s="692">
        <v>2018</v>
      </c>
      <c r="I43" s="644"/>
      <c r="J43" s="644" t="s">
        <v>596</v>
      </c>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c r="AW43" s="697"/>
      <c r="AX43" s="697">
        <v>588908</v>
      </c>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75">
      <c r="B44" s="692"/>
      <c r="C44" s="692" t="s">
        <v>741</v>
      </c>
      <c r="D44" s="692" t="s">
        <v>754</v>
      </c>
      <c r="E44" s="757" t="s">
        <v>740</v>
      </c>
      <c r="F44" s="692" t="s">
        <v>29</v>
      </c>
      <c r="G44" s="757" t="s">
        <v>740</v>
      </c>
      <c r="H44" s="692">
        <v>2018</v>
      </c>
      <c r="I44" s="644"/>
      <c r="J44" s="644" t="s">
        <v>596</v>
      </c>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c r="AW44" s="697"/>
      <c r="AX44" s="697">
        <v>17555</v>
      </c>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75">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75">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75">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75">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75">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75">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75">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75">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75">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75">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75">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75">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75">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75">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75">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75">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75">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75">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75">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75">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75">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75">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75">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75">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75">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75">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75">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7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75">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75">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75">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xr:uid="{00000000-0009-0000-0000-00000C000000}">
    <sortState ref="C26:BT42">
      <sortCondition ref="H25"/>
    </sortState>
  </autoFilter>
  <mergeCells count="1">
    <mergeCell ref="C24:G24"/>
  </mergeCells>
  <conditionalFormatting sqref="AW27:BR38 AQ37:BT71 L45:AO69 M44:AO44 L27:AO43">
    <cfRule type="cellIs" dxfId="13" priority="17" operator="equal">
      <formula>0</formula>
    </cfRule>
  </conditionalFormatting>
  <conditionalFormatting sqref="L110:AO122 AQ108:BT122">
    <cfRule type="cellIs" dxfId="12" priority="14" operator="equal">
      <formula>0</formula>
    </cfRule>
  </conditionalFormatting>
  <conditionalFormatting sqref="L74:AO86 AQ72:BT88">
    <cfRule type="cellIs" dxfId="11" priority="16" operator="equal">
      <formula>0</formula>
    </cfRule>
  </conditionalFormatting>
  <conditionalFormatting sqref="L91:AO105 AQ89:BT107">
    <cfRule type="cellIs" dxfId="10" priority="15" operator="equal">
      <formula>0</formula>
    </cfRule>
  </conditionalFormatting>
  <conditionalFormatting sqref="L27:AO32">
    <cfRule type="cellIs" dxfId="9" priority="13" operator="equal">
      <formula>0</formula>
    </cfRule>
  </conditionalFormatting>
  <conditionalFormatting sqref="R27:AK35 AQ41:BT43 L33:AO43">
    <cfRule type="cellIs" dxfId="8" priority="12" operator="equal">
      <formula>0</formula>
    </cfRule>
  </conditionalFormatting>
  <conditionalFormatting sqref="L70:AO73">
    <cfRule type="cellIs" dxfId="7" priority="11" operator="equal">
      <formula>0</formula>
    </cfRule>
  </conditionalFormatting>
  <conditionalFormatting sqref="L87:AO90">
    <cfRule type="cellIs" dxfId="6" priority="10" operator="equal">
      <formula>0</formula>
    </cfRule>
  </conditionalFormatting>
  <conditionalFormatting sqref="L106:AO109">
    <cfRule type="cellIs" dxfId="5" priority="9" operator="equal">
      <formula>0</formula>
    </cfRule>
  </conditionalFormatting>
  <conditionalFormatting sqref="AQ27:BT28">
    <cfRule type="cellIs" dxfId="4" priority="8" operator="equal">
      <formula>0</formula>
    </cfRule>
  </conditionalFormatting>
  <conditionalFormatting sqref="AW27:BR38 AQ29:BT40">
    <cfRule type="cellIs" dxfId="3" priority="6" operator="equal">
      <formula>0</formula>
    </cfRule>
  </conditionalFormatting>
  <conditionalFormatting sqref="S37:S43">
    <cfRule type="cellIs" dxfId="2" priority="5" operator="equal">
      <formula>0</formula>
    </cfRule>
  </conditionalFormatting>
  <conditionalFormatting sqref="L44">
    <cfRule type="cellIs" dxfId="1" priority="2" operator="equal">
      <formula>0</formula>
    </cfRule>
  </conditionalFormatting>
  <conditionalFormatting sqref="L44">
    <cfRule type="cellIs" dxfId="0" priority="1" operator="equal">
      <formula>0</formula>
    </cfRule>
  </conditionalFormatting>
  <pageMargins left="0.7" right="0.7" top="0.75" bottom="0.75" header="0.3" footer="0.3"/>
  <pageSetup scale="2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 K44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2:U49"/>
  <sheetViews>
    <sheetView topLeftCell="A22" zoomScale="90" zoomScaleNormal="90" workbookViewId="0">
      <selection activeCell="B47" sqref="B47"/>
    </sheetView>
  </sheetViews>
  <sheetFormatPr defaultColWidth="9.140625" defaultRowHeight="15"/>
  <cols>
    <col min="1" max="1" width="9.140625" style="12"/>
    <col min="2" max="2" width="10.140625" style="12" customWidth="1"/>
    <col min="3" max="3" width="11.28515625" style="12" customWidth="1"/>
    <col min="4" max="4" width="13.28515625" style="12" customWidth="1"/>
    <col min="5" max="5" width="12.7109375" style="12" customWidth="1"/>
    <col min="6" max="6" width="12" style="12" customWidth="1"/>
    <col min="7" max="7" width="9.140625" style="12"/>
    <col min="8" max="8" width="24.5703125" style="12" customWidth="1"/>
    <col min="9" max="9" width="11.140625" style="12" customWidth="1"/>
    <col min="10" max="10" width="9.140625" style="12"/>
    <col min="11" max="11" width="11.5703125" style="12" customWidth="1"/>
    <col min="12" max="12" width="9.140625" style="12"/>
    <col min="13" max="13" width="26" style="12" customWidth="1"/>
    <col min="14" max="14" width="9.85546875" style="12" customWidth="1"/>
    <col min="15" max="15" width="9.140625" style="12"/>
    <col min="16" max="16" width="9.7109375" style="12" customWidth="1"/>
    <col min="17" max="16384" width="9.140625" style="12"/>
  </cols>
  <sheetData>
    <row r="12" spans="1:17" ht="24" customHeight="1" thickBot="1"/>
    <row r="13" spans="1:17" s="9" customFormat="1" ht="23.45" customHeight="1" thickBot="1">
      <c r="A13" s="588"/>
      <c r="B13" s="588" t="s">
        <v>171</v>
      </c>
      <c r="D13" s="126" t="s">
        <v>175</v>
      </c>
      <c r="E13" s="746"/>
      <c r="F13" s="177"/>
      <c r="G13" s="178"/>
      <c r="H13" s="179"/>
      <c r="K13" s="179"/>
      <c r="L13" s="177"/>
      <c r="M13" s="177"/>
      <c r="N13" s="177"/>
      <c r="O13" s="177"/>
      <c r="P13" s="177"/>
      <c r="Q13" s="180"/>
    </row>
    <row r="14" spans="1:17" s="9" customFormat="1" ht="15.6" customHeight="1">
      <c r="B14" s="551"/>
      <c r="D14" s="17"/>
      <c r="E14" s="17"/>
      <c r="F14" s="177"/>
      <c r="G14" s="178"/>
      <c r="H14" s="179"/>
      <c r="K14" s="179"/>
      <c r="L14" s="177"/>
      <c r="M14" s="177"/>
      <c r="N14" s="177"/>
      <c r="O14" s="177"/>
      <c r="P14" s="177"/>
      <c r="Q14" s="180"/>
    </row>
    <row r="15" spans="1:17" ht="15.75">
      <c r="B15" s="588" t="s">
        <v>505</v>
      </c>
    </row>
    <row r="16" spans="1:17" ht="15.75">
      <c r="B16" s="588"/>
    </row>
    <row r="17" spans="2:21" s="668" customFormat="1" ht="20.45" customHeight="1">
      <c r="B17" s="666" t="s">
        <v>671</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33" t="s">
        <v>725</v>
      </c>
      <c r="C18" s="833"/>
      <c r="D18" s="833"/>
      <c r="E18" s="833"/>
      <c r="F18" s="833"/>
      <c r="G18" s="833"/>
      <c r="H18" s="833"/>
      <c r="I18" s="833"/>
      <c r="J18" s="833"/>
      <c r="K18" s="833"/>
      <c r="L18" s="833"/>
      <c r="M18" s="833"/>
      <c r="N18" s="833"/>
      <c r="O18" s="833"/>
      <c r="P18" s="833"/>
      <c r="Q18" s="833"/>
      <c r="R18" s="833"/>
      <c r="S18" s="833"/>
      <c r="T18" s="833"/>
      <c r="U18" s="833"/>
    </row>
    <row r="21" spans="2:21" ht="21">
      <c r="B21" s="744" t="s">
        <v>709</v>
      </c>
    </row>
    <row r="23" spans="2:21" ht="21">
      <c r="B23" s="744" t="s">
        <v>710</v>
      </c>
      <c r="C23" s="745"/>
      <c r="E23" s="745"/>
      <c r="F23" s="745"/>
      <c r="H23" s="744" t="s">
        <v>711</v>
      </c>
    </row>
    <row r="24" spans="2:21" ht="18.600000000000001" customHeight="1">
      <c r="B24" s="832" t="s">
        <v>687</v>
      </c>
      <c r="C24" s="832"/>
      <c r="D24" s="832"/>
      <c r="E24" s="832"/>
      <c r="F24" s="832"/>
      <c r="H24" s="12" t="s">
        <v>695</v>
      </c>
      <c r="M24" s="12" t="s">
        <v>696</v>
      </c>
    </row>
    <row r="25" spans="2:21" ht="45">
      <c r="B25" s="741" t="s">
        <v>62</v>
      </c>
      <c r="C25" s="741" t="s">
        <v>688</v>
      </c>
      <c r="D25" s="741" t="s">
        <v>689</v>
      </c>
      <c r="E25" s="741" t="s">
        <v>691</v>
      </c>
      <c r="F25" s="741" t="s">
        <v>690</v>
      </c>
      <c r="H25" s="741" t="s">
        <v>692</v>
      </c>
      <c r="I25" s="741" t="s">
        <v>693</v>
      </c>
      <c r="J25" s="741" t="s">
        <v>694</v>
      </c>
      <c r="K25" s="741" t="s">
        <v>688</v>
      </c>
      <c r="M25" s="741" t="s">
        <v>692</v>
      </c>
      <c r="N25" s="741" t="s">
        <v>693</v>
      </c>
      <c r="O25" s="741" t="s">
        <v>694</v>
      </c>
      <c r="P25" s="741" t="s">
        <v>688</v>
      </c>
    </row>
    <row r="26" spans="2:21" ht="18">
      <c r="B26" s="748"/>
      <c r="C26" s="748" t="s">
        <v>699</v>
      </c>
      <c r="D26" s="748" t="s">
        <v>700</v>
      </c>
      <c r="E26" s="748" t="s">
        <v>701</v>
      </c>
      <c r="F26" s="748" t="s">
        <v>702</v>
      </c>
      <c r="H26" s="748"/>
      <c r="I26" s="748" t="s">
        <v>703</v>
      </c>
      <c r="J26" s="748" t="s">
        <v>704</v>
      </c>
      <c r="K26" s="748" t="s">
        <v>705</v>
      </c>
      <c r="M26" s="748"/>
      <c r="N26" s="748" t="s">
        <v>706</v>
      </c>
      <c r="O26" s="748" t="s">
        <v>707</v>
      </c>
      <c r="P26" s="748" t="s">
        <v>708</v>
      </c>
    </row>
    <row r="27" spans="2:21" ht="15.6" customHeight="1">
      <c r="B27" s="743" t="s">
        <v>713</v>
      </c>
      <c r="C27" s="751">
        <f>K49</f>
        <v>0</v>
      </c>
      <c r="D27" s="749"/>
      <c r="E27" s="742"/>
      <c r="F27" s="742"/>
      <c r="H27" s="742"/>
      <c r="I27" s="742"/>
      <c r="J27" s="742"/>
      <c r="K27" s="742">
        <f>I27*J27</f>
        <v>0</v>
      </c>
      <c r="M27" s="742"/>
      <c r="N27" s="742"/>
      <c r="O27" s="742"/>
      <c r="P27" s="742">
        <f>N27*O27</f>
        <v>0</v>
      </c>
    </row>
    <row r="28" spans="2:21" ht="15.6" customHeight="1">
      <c r="B28" s="743" t="s">
        <v>714</v>
      </c>
      <c r="C28" s="752">
        <f>P49</f>
        <v>0</v>
      </c>
      <c r="D28" s="753">
        <f>C28-C27</f>
        <v>0</v>
      </c>
      <c r="E28" s="742"/>
      <c r="F28" s="750">
        <f>D28*E28</f>
        <v>0</v>
      </c>
      <c r="H28" s="742"/>
      <c r="I28" s="742"/>
      <c r="J28" s="742"/>
      <c r="K28" s="742"/>
      <c r="M28" s="742"/>
      <c r="N28" s="742"/>
      <c r="O28" s="742"/>
      <c r="P28" s="742"/>
    </row>
    <row r="29" spans="2:21" ht="15.6" customHeight="1">
      <c r="B29" s="743" t="s">
        <v>715</v>
      </c>
      <c r="C29" s="742"/>
      <c r="D29" s="742"/>
      <c r="E29" s="742"/>
      <c r="F29" s="742"/>
      <c r="H29" s="742"/>
      <c r="I29" s="742"/>
      <c r="J29" s="742"/>
      <c r="K29" s="742"/>
      <c r="M29" s="742"/>
      <c r="N29" s="742"/>
      <c r="O29" s="742"/>
      <c r="P29" s="742"/>
    </row>
    <row r="30" spans="2:21" ht="15.6" customHeight="1">
      <c r="B30" s="743" t="s">
        <v>716</v>
      </c>
      <c r="C30" s="742"/>
      <c r="D30" s="742"/>
      <c r="E30" s="742"/>
      <c r="F30" s="742"/>
      <c r="H30" s="742"/>
      <c r="I30" s="742"/>
      <c r="J30" s="742"/>
      <c r="K30" s="742"/>
      <c r="M30" s="742"/>
      <c r="N30" s="742"/>
      <c r="O30" s="742"/>
      <c r="P30" s="742"/>
    </row>
    <row r="31" spans="2:21" ht="15.6" customHeight="1">
      <c r="B31" s="743" t="s">
        <v>717</v>
      </c>
      <c r="C31" s="742"/>
      <c r="D31" s="742"/>
      <c r="E31" s="742"/>
      <c r="F31" s="742"/>
      <c r="H31" s="742"/>
      <c r="I31" s="742"/>
      <c r="J31" s="742"/>
      <c r="K31" s="742"/>
      <c r="M31" s="742"/>
      <c r="N31" s="742"/>
      <c r="O31" s="742"/>
      <c r="P31" s="742"/>
    </row>
    <row r="32" spans="2:21" ht="15.6" customHeight="1">
      <c r="B32" s="743" t="s">
        <v>718</v>
      </c>
      <c r="C32" s="742"/>
      <c r="D32" s="742"/>
      <c r="E32" s="742"/>
      <c r="F32" s="742"/>
      <c r="H32" s="742"/>
      <c r="I32" s="742"/>
      <c r="J32" s="742"/>
      <c r="K32" s="742"/>
      <c r="M32" s="742"/>
      <c r="N32" s="742"/>
      <c r="O32" s="742"/>
      <c r="P32" s="742"/>
    </row>
    <row r="33" spans="2:16" ht="15.6" customHeight="1">
      <c r="B33" s="743" t="s">
        <v>719</v>
      </c>
      <c r="C33" s="742"/>
      <c r="D33" s="742"/>
      <c r="E33" s="742"/>
      <c r="F33" s="742"/>
      <c r="H33" s="742"/>
      <c r="I33" s="742"/>
      <c r="J33" s="742"/>
      <c r="K33" s="742"/>
      <c r="M33" s="742"/>
      <c r="N33" s="742"/>
      <c r="O33" s="742"/>
      <c r="P33" s="742"/>
    </row>
    <row r="34" spans="2:16" ht="15.6" customHeight="1">
      <c r="B34" s="743" t="s">
        <v>720</v>
      </c>
      <c r="C34" s="742"/>
      <c r="D34" s="742"/>
      <c r="E34" s="742"/>
      <c r="F34" s="742"/>
      <c r="H34" s="742"/>
      <c r="I34" s="742"/>
      <c r="J34" s="742"/>
      <c r="K34" s="742"/>
      <c r="M34" s="742"/>
      <c r="N34" s="742"/>
      <c r="O34" s="742"/>
      <c r="P34" s="742"/>
    </row>
    <row r="35" spans="2:16" ht="15.6" customHeight="1">
      <c r="B35" s="743" t="s">
        <v>721</v>
      </c>
      <c r="C35" s="742"/>
      <c r="D35" s="742"/>
      <c r="E35" s="742"/>
      <c r="F35" s="742"/>
      <c r="H35" s="742"/>
      <c r="I35" s="742"/>
      <c r="J35" s="742"/>
      <c r="K35" s="742"/>
      <c r="M35" s="742"/>
      <c r="N35" s="742"/>
      <c r="O35" s="742"/>
      <c r="P35" s="742"/>
    </row>
    <row r="36" spans="2:16" ht="15.6" customHeight="1">
      <c r="B36" s="743" t="s">
        <v>722</v>
      </c>
      <c r="C36" s="742"/>
      <c r="D36" s="742"/>
      <c r="E36" s="742"/>
      <c r="F36" s="742"/>
      <c r="H36" s="742"/>
      <c r="I36" s="742"/>
      <c r="J36" s="742"/>
      <c r="K36" s="742"/>
      <c r="M36" s="742"/>
      <c r="N36" s="742"/>
      <c r="O36" s="742"/>
      <c r="P36" s="742"/>
    </row>
    <row r="37" spans="2:16" ht="15.6" customHeight="1">
      <c r="B37" s="743" t="s">
        <v>723</v>
      </c>
      <c r="C37" s="742"/>
      <c r="D37" s="742"/>
      <c r="E37" s="742"/>
      <c r="F37" s="742"/>
      <c r="H37" s="742"/>
      <c r="I37" s="742"/>
      <c r="J37" s="742"/>
      <c r="K37" s="742"/>
      <c r="M37" s="742"/>
      <c r="N37" s="742"/>
      <c r="O37" s="742"/>
      <c r="P37" s="742"/>
    </row>
    <row r="38" spans="2:16" ht="15.6" customHeight="1">
      <c r="B38" s="743" t="s">
        <v>724</v>
      </c>
      <c r="C38" s="742"/>
      <c r="D38" s="742"/>
      <c r="E38" s="742"/>
      <c r="F38" s="742"/>
      <c r="H38" s="742"/>
      <c r="I38" s="742"/>
      <c r="J38" s="742"/>
      <c r="K38" s="742"/>
      <c r="M38" s="742"/>
      <c r="N38" s="742"/>
      <c r="O38" s="742"/>
      <c r="P38" s="742"/>
    </row>
    <row r="39" spans="2:16" ht="16.149999999999999" customHeight="1">
      <c r="B39" s="754" t="s">
        <v>26</v>
      </c>
      <c r="C39" s="755"/>
      <c r="D39" s="755"/>
      <c r="E39" s="755"/>
      <c r="F39" s="756">
        <f>SUM(F28:F38)</f>
        <v>0</v>
      </c>
      <c r="H39" s="742"/>
      <c r="I39" s="742"/>
      <c r="J39" s="742"/>
      <c r="K39" s="742"/>
      <c r="M39" s="742"/>
      <c r="N39" s="742"/>
      <c r="O39" s="742"/>
      <c r="P39" s="742"/>
    </row>
    <row r="40" spans="2:16">
      <c r="B40" s="743" t="s">
        <v>712</v>
      </c>
      <c r="C40" s="742"/>
      <c r="D40" s="742"/>
      <c r="E40" s="742"/>
      <c r="F40" s="742"/>
      <c r="H40" s="742"/>
      <c r="I40" s="742"/>
      <c r="J40" s="742"/>
      <c r="K40" s="742"/>
      <c r="M40" s="742"/>
      <c r="N40" s="742"/>
      <c r="O40" s="742"/>
      <c r="P40" s="742"/>
    </row>
    <row r="41" spans="2:16">
      <c r="B41" s="743" t="s">
        <v>712</v>
      </c>
      <c r="C41" s="742"/>
      <c r="D41" s="742"/>
      <c r="E41" s="742"/>
      <c r="F41" s="742"/>
      <c r="H41" s="742"/>
      <c r="I41" s="742"/>
      <c r="J41" s="742"/>
      <c r="K41" s="742"/>
      <c r="M41" s="742"/>
      <c r="N41" s="742"/>
      <c r="O41" s="742"/>
      <c r="P41" s="742"/>
    </row>
    <row r="42" spans="2:16">
      <c r="B42" s="743" t="s">
        <v>712</v>
      </c>
      <c r="C42" s="742"/>
      <c r="D42" s="742"/>
      <c r="E42" s="742"/>
      <c r="F42" s="742"/>
      <c r="H42" s="742"/>
      <c r="I42" s="742"/>
      <c r="J42" s="742"/>
      <c r="K42" s="742"/>
      <c r="M42" s="742"/>
      <c r="N42" s="742"/>
      <c r="O42" s="742"/>
      <c r="P42" s="742"/>
    </row>
    <row r="43" spans="2:16">
      <c r="B43" s="743" t="s">
        <v>712</v>
      </c>
      <c r="C43" s="742"/>
      <c r="D43" s="742"/>
      <c r="E43" s="742"/>
      <c r="F43" s="742"/>
      <c r="H43" s="742"/>
      <c r="I43" s="742"/>
      <c r="J43" s="742"/>
      <c r="K43" s="742"/>
      <c r="M43" s="742"/>
      <c r="N43" s="742"/>
      <c r="O43" s="742"/>
      <c r="P43" s="742"/>
    </row>
    <row r="44" spans="2:16">
      <c r="H44" s="742"/>
      <c r="I44" s="742"/>
      <c r="J44" s="742"/>
      <c r="K44" s="742"/>
      <c r="M44" s="742"/>
      <c r="N44" s="742"/>
      <c r="O44" s="742"/>
      <c r="P44" s="742"/>
    </row>
    <row r="45" spans="2:16">
      <c r="H45" s="742"/>
      <c r="I45" s="742"/>
      <c r="J45" s="742"/>
      <c r="K45" s="742"/>
      <c r="M45" s="742"/>
      <c r="N45" s="742"/>
      <c r="O45" s="742"/>
      <c r="P45" s="742"/>
    </row>
    <row r="46" spans="2:16">
      <c r="H46" s="742"/>
      <c r="I46" s="742"/>
      <c r="J46" s="742"/>
      <c r="K46" s="742"/>
      <c r="M46" s="742"/>
      <c r="N46" s="742"/>
      <c r="O46" s="742"/>
      <c r="P46" s="742"/>
    </row>
    <row r="47" spans="2:16">
      <c r="H47" s="742"/>
      <c r="I47" s="742"/>
      <c r="J47" s="742"/>
      <c r="K47" s="742"/>
      <c r="M47" s="742"/>
      <c r="N47" s="742"/>
      <c r="O47" s="742"/>
      <c r="P47" s="742"/>
    </row>
    <row r="48" spans="2:16">
      <c r="H48" s="742"/>
      <c r="I48" s="742"/>
      <c r="J48" s="742"/>
      <c r="K48" s="742"/>
      <c r="M48" s="742"/>
      <c r="N48" s="742"/>
      <c r="O48" s="742"/>
      <c r="P48" s="742"/>
    </row>
    <row r="49" spans="8:16">
      <c r="H49" s="754" t="s">
        <v>26</v>
      </c>
      <c r="I49" s="755"/>
      <c r="J49" s="755"/>
      <c r="K49" s="751">
        <f>SUM(K27:K48)</f>
        <v>0</v>
      </c>
      <c r="M49" s="754" t="s">
        <v>26</v>
      </c>
      <c r="N49" s="755"/>
      <c r="O49" s="755"/>
      <c r="P49" s="752">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80" zoomScaleNormal="80" workbookViewId="0">
      <pane ySplit="16" topLeftCell="A20" activePane="bottomLeft" state="frozen"/>
      <selection pane="bottomLeft" activeCell="R19" sqref="R19"/>
    </sheetView>
  </sheetViews>
  <sheetFormatPr defaultColWidth="9.140625" defaultRowHeight="15"/>
  <cols>
    <col min="1" max="1" width="9.140625" style="12"/>
    <col min="2" max="2" width="36.85546875" style="704" customWidth="1"/>
    <col min="3" max="3" width="9.140625" style="10"/>
    <col min="4" max="16384" width="9.140625" style="12"/>
  </cols>
  <sheetData>
    <row r="16" spans="2:21" ht="26.25" customHeight="1">
      <c r="B16" s="705" t="s">
        <v>561</v>
      </c>
      <c r="C16" s="769" t="s">
        <v>505</v>
      </c>
      <c r="D16" s="770"/>
      <c r="E16" s="770"/>
      <c r="F16" s="770"/>
      <c r="G16" s="770"/>
      <c r="H16" s="770"/>
      <c r="I16" s="770"/>
      <c r="J16" s="770"/>
      <c r="K16" s="770"/>
      <c r="L16" s="770"/>
      <c r="M16" s="770"/>
      <c r="N16" s="770"/>
      <c r="O16" s="770"/>
      <c r="P16" s="770"/>
      <c r="Q16" s="770"/>
      <c r="R16" s="770"/>
      <c r="S16" s="770"/>
      <c r="T16" s="770"/>
      <c r="U16" s="770"/>
    </row>
    <row r="17" spans="2:21" ht="55.5" customHeight="1">
      <c r="B17" s="706" t="s">
        <v>641</v>
      </c>
      <c r="C17" s="771" t="s">
        <v>726</v>
      </c>
      <c r="D17" s="771"/>
      <c r="E17" s="771"/>
      <c r="F17" s="771"/>
      <c r="G17" s="771"/>
      <c r="H17" s="771"/>
      <c r="I17" s="771"/>
      <c r="J17" s="771"/>
      <c r="K17" s="771"/>
      <c r="L17" s="771"/>
      <c r="M17" s="771"/>
      <c r="N17" s="771"/>
      <c r="O17" s="771"/>
      <c r="P17" s="771"/>
      <c r="Q17" s="771"/>
      <c r="R17" s="771"/>
      <c r="S17" s="771"/>
      <c r="T17" s="771"/>
      <c r="U17" s="772"/>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645</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642</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68" t="s">
        <v>643</v>
      </c>
      <c r="D23" s="768"/>
      <c r="E23" s="768"/>
      <c r="F23" s="768"/>
      <c r="G23" s="768"/>
      <c r="H23" s="768"/>
      <c r="I23" s="768"/>
      <c r="J23" s="768"/>
      <c r="K23" s="768"/>
      <c r="L23" s="768"/>
      <c r="M23" s="768"/>
      <c r="N23" s="768"/>
      <c r="O23" s="768"/>
      <c r="P23" s="768"/>
      <c r="Q23" s="768"/>
      <c r="R23" s="768"/>
      <c r="S23" s="768"/>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646</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68" t="s">
        <v>644</v>
      </c>
      <c r="D27" s="768"/>
      <c r="E27" s="768"/>
      <c r="F27" s="768"/>
      <c r="G27" s="768"/>
      <c r="H27" s="768"/>
      <c r="I27" s="768"/>
      <c r="J27" s="768"/>
      <c r="K27" s="768"/>
      <c r="L27" s="768"/>
      <c r="M27" s="768"/>
      <c r="N27" s="768"/>
      <c r="O27" s="768"/>
      <c r="P27" s="768"/>
      <c r="Q27" s="768"/>
      <c r="R27" s="768"/>
      <c r="S27" s="768"/>
      <c r="T27" s="768"/>
      <c r="U27" s="773"/>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68" t="s">
        <v>647</v>
      </c>
      <c r="D29" s="768"/>
      <c r="E29" s="768"/>
      <c r="F29" s="768"/>
      <c r="G29" s="768"/>
      <c r="H29" s="768"/>
      <c r="I29" s="768"/>
      <c r="J29" s="768"/>
      <c r="K29" s="768"/>
      <c r="L29" s="768"/>
      <c r="M29" s="768"/>
      <c r="N29" s="768"/>
      <c r="O29" s="768"/>
      <c r="P29" s="768"/>
      <c r="Q29" s="768"/>
      <c r="R29" s="768"/>
      <c r="S29" s="768"/>
      <c r="T29" s="768"/>
      <c r="U29" s="773"/>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648</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649</v>
      </c>
      <c r="C33" s="774" t="s">
        <v>650</v>
      </c>
      <c r="D33" s="774"/>
      <c r="E33" s="774"/>
      <c r="F33" s="774"/>
      <c r="G33" s="774"/>
      <c r="H33" s="774"/>
      <c r="I33" s="774"/>
      <c r="J33" s="774"/>
      <c r="K33" s="774"/>
      <c r="L33" s="774"/>
      <c r="M33" s="774"/>
      <c r="N33" s="774"/>
      <c r="O33" s="774"/>
      <c r="P33" s="774"/>
      <c r="Q33" s="774"/>
      <c r="R33" s="774"/>
      <c r="S33" s="774"/>
      <c r="T33" s="774"/>
      <c r="U33" s="775"/>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651</v>
      </c>
      <c r="C35" s="720" t="s">
        <v>652</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653</v>
      </c>
      <c r="C37" s="776" t="s">
        <v>654</v>
      </c>
      <c r="D37" s="776"/>
      <c r="E37" s="776"/>
      <c r="F37" s="776"/>
      <c r="G37" s="776"/>
      <c r="H37" s="776"/>
      <c r="I37" s="776"/>
      <c r="J37" s="776"/>
      <c r="K37" s="776"/>
      <c r="L37" s="776"/>
      <c r="M37" s="776"/>
      <c r="N37" s="776"/>
      <c r="O37" s="776"/>
      <c r="P37" s="776"/>
      <c r="Q37" s="776"/>
      <c r="R37" s="776"/>
      <c r="S37" s="776"/>
      <c r="T37" s="776"/>
      <c r="U37" s="777"/>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655</v>
      </c>
      <c r="C39" s="722" t="s">
        <v>656</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657</v>
      </c>
      <c r="C41" s="778" t="s">
        <v>658</v>
      </c>
      <c r="D41" s="778"/>
      <c r="E41" s="778"/>
      <c r="F41" s="778"/>
      <c r="G41" s="778"/>
      <c r="H41" s="778"/>
      <c r="I41" s="778"/>
      <c r="J41" s="778"/>
      <c r="K41" s="778"/>
      <c r="L41" s="778"/>
      <c r="M41" s="778"/>
      <c r="N41" s="778"/>
      <c r="O41" s="778"/>
      <c r="P41" s="778"/>
      <c r="Q41" s="778"/>
      <c r="R41" s="778"/>
      <c r="S41" s="778"/>
      <c r="T41" s="778"/>
      <c r="U41" s="779"/>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659</v>
      </c>
      <c r="C43" s="720" t="s">
        <v>660</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766" t="s">
        <v>676</v>
      </c>
      <c r="D45" s="766"/>
      <c r="E45" s="766"/>
      <c r="F45" s="766"/>
      <c r="G45" s="766"/>
      <c r="H45" s="766"/>
      <c r="I45" s="766"/>
      <c r="J45" s="766"/>
      <c r="K45" s="766"/>
      <c r="L45" s="766"/>
      <c r="M45" s="766"/>
      <c r="N45" s="766"/>
      <c r="O45" s="766"/>
      <c r="P45" s="766"/>
      <c r="Q45" s="766"/>
      <c r="R45" s="766"/>
      <c r="S45" s="766"/>
      <c r="T45" s="766"/>
      <c r="U45" s="767"/>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766" t="s">
        <v>661</v>
      </c>
      <c r="D47" s="766"/>
      <c r="E47" s="766"/>
      <c r="F47" s="766"/>
      <c r="G47" s="766"/>
      <c r="H47" s="766"/>
      <c r="I47" s="766"/>
      <c r="J47" s="766"/>
      <c r="K47" s="766"/>
      <c r="L47" s="766"/>
      <c r="M47" s="766"/>
      <c r="N47" s="766"/>
      <c r="O47" s="766"/>
      <c r="P47" s="766"/>
      <c r="Q47" s="766"/>
      <c r="R47" s="766"/>
      <c r="S47" s="766"/>
      <c r="T47" s="766"/>
      <c r="U47" s="767"/>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766" t="s">
        <v>662</v>
      </c>
      <c r="D49" s="766"/>
      <c r="E49" s="766"/>
      <c r="F49" s="766"/>
      <c r="G49" s="766"/>
      <c r="H49" s="766"/>
      <c r="I49" s="766"/>
      <c r="J49" s="766"/>
      <c r="K49" s="766"/>
      <c r="L49" s="766"/>
      <c r="M49" s="766"/>
      <c r="N49" s="766"/>
      <c r="O49" s="766"/>
      <c r="P49" s="766"/>
      <c r="Q49" s="766"/>
      <c r="R49" s="766"/>
      <c r="S49" s="766"/>
      <c r="T49" s="766"/>
      <c r="U49" s="767"/>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766" t="s">
        <v>663</v>
      </c>
      <c r="D51" s="766"/>
      <c r="E51" s="766"/>
      <c r="F51" s="766"/>
      <c r="G51" s="766"/>
      <c r="H51" s="766"/>
      <c r="I51" s="766"/>
      <c r="J51" s="766"/>
      <c r="K51" s="766"/>
      <c r="L51" s="766"/>
      <c r="M51" s="766"/>
      <c r="N51" s="766"/>
      <c r="O51" s="766"/>
      <c r="P51" s="766"/>
      <c r="Q51" s="766"/>
      <c r="R51" s="766"/>
      <c r="S51" s="766"/>
      <c r="T51" s="766"/>
      <c r="U51" s="767"/>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768" t="s">
        <v>675</v>
      </c>
      <c r="D53" s="768"/>
      <c r="E53" s="768"/>
      <c r="F53" s="768"/>
      <c r="G53" s="768"/>
      <c r="H53" s="768"/>
      <c r="I53" s="768"/>
      <c r="J53" s="768"/>
      <c r="K53" s="768"/>
      <c r="L53" s="768"/>
      <c r="M53" s="768"/>
      <c r="N53" s="768"/>
      <c r="O53" s="768"/>
      <c r="P53" s="768"/>
      <c r="Q53" s="768"/>
      <c r="R53" s="768"/>
      <c r="S53" s="768"/>
      <c r="T53" s="768"/>
      <c r="U53" s="773"/>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664</v>
      </c>
      <c r="C55" s="776" t="s">
        <v>665</v>
      </c>
      <c r="D55" s="776"/>
      <c r="E55" s="776"/>
      <c r="F55" s="776"/>
      <c r="G55" s="776"/>
      <c r="H55" s="776"/>
      <c r="I55" s="776"/>
      <c r="J55" s="776"/>
      <c r="K55" s="776"/>
      <c r="L55" s="776"/>
      <c r="M55" s="776"/>
      <c r="N55" s="776"/>
      <c r="O55" s="776"/>
      <c r="P55" s="776"/>
      <c r="Q55" s="776"/>
      <c r="R55" s="776"/>
      <c r="S55" s="776"/>
      <c r="T55" s="776"/>
      <c r="U55" s="777"/>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666</v>
      </c>
      <c r="C57" s="776" t="s">
        <v>667</v>
      </c>
      <c r="D57" s="776"/>
      <c r="E57" s="776"/>
      <c r="F57" s="776"/>
      <c r="G57" s="776"/>
      <c r="H57" s="776"/>
      <c r="I57" s="776"/>
      <c r="J57" s="776"/>
      <c r="K57" s="776"/>
      <c r="L57" s="776"/>
      <c r="M57" s="776"/>
      <c r="N57" s="776"/>
      <c r="O57" s="776"/>
      <c r="P57" s="776"/>
      <c r="Q57" s="776"/>
      <c r="R57" s="776"/>
      <c r="S57" s="776"/>
      <c r="T57" s="776"/>
      <c r="U57" s="777"/>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668</v>
      </c>
      <c r="C59" s="727" t="s">
        <v>669</v>
      </c>
      <c r="D59" s="728"/>
      <c r="E59" s="728"/>
      <c r="F59" s="728"/>
      <c r="G59" s="728"/>
      <c r="H59" s="728"/>
      <c r="I59" s="728"/>
      <c r="J59" s="728"/>
      <c r="K59" s="728"/>
      <c r="L59" s="728"/>
      <c r="M59" s="728"/>
      <c r="N59" s="728"/>
      <c r="O59" s="728"/>
      <c r="P59" s="728"/>
      <c r="Q59" s="728"/>
      <c r="R59" s="728"/>
      <c r="S59" s="728"/>
      <c r="T59" s="728"/>
      <c r="U59" s="729"/>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topLeftCell="A10" zoomScale="80" zoomScaleNormal="80" workbookViewId="0">
      <selection activeCell="C31" sqref="C31"/>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81" t="s">
        <v>698</v>
      </c>
      <c r="C3" s="782"/>
      <c r="D3" s="782"/>
      <c r="E3" s="782"/>
      <c r="F3" s="783"/>
      <c r="G3" s="122"/>
    </row>
    <row r="4" spans="2:20" ht="16.5" customHeight="1">
      <c r="B4" s="784"/>
      <c r="C4" s="785"/>
      <c r="D4" s="785"/>
      <c r="E4" s="785"/>
      <c r="F4" s="786"/>
      <c r="G4" s="122"/>
    </row>
    <row r="5" spans="2:20" ht="71.25" customHeight="1">
      <c r="B5" s="784"/>
      <c r="C5" s="785"/>
      <c r="D5" s="785"/>
      <c r="E5" s="785"/>
      <c r="F5" s="786"/>
      <c r="G5" s="122"/>
    </row>
    <row r="6" spans="2:20" ht="21.75" customHeight="1">
      <c r="B6" s="787"/>
      <c r="C6" s="788"/>
      <c r="D6" s="788"/>
      <c r="E6" s="788"/>
      <c r="F6" s="789"/>
      <c r="G6" s="122"/>
    </row>
    <row r="8" spans="2:20" ht="21">
      <c r="B8" s="780" t="s">
        <v>481</v>
      </c>
      <c r="C8" s="780"/>
      <c r="D8" s="780"/>
      <c r="E8" s="780"/>
      <c r="F8" s="780"/>
      <c r="G8" s="780"/>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595</v>
      </c>
      <c r="G12" s="28"/>
      <c r="L12" s="33"/>
      <c r="M12" s="33"/>
      <c r="N12" s="33"/>
      <c r="O12" s="33"/>
      <c r="P12" s="33"/>
      <c r="Q12" s="68"/>
      <c r="S12" s="8"/>
      <c r="T12" s="8"/>
    </row>
    <row r="13" spans="2:20" s="9" customFormat="1" ht="26.25" customHeight="1" thickBot="1">
      <c r="B13" s="102"/>
      <c r="C13" s="124" t="s">
        <v>634</v>
      </c>
      <c r="G13" s="109"/>
      <c r="L13" s="33"/>
      <c r="M13" s="33"/>
      <c r="N13" s="33"/>
      <c r="O13" s="33"/>
      <c r="P13" s="33"/>
      <c r="Q13" s="68"/>
      <c r="S13" s="8"/>
      <c r="T13" s="8"/>
    </row>
    <row r="14" spans="2:20" s="9" customFormat="1" ht="26.25" customHeight="1" thickBot="1">
      <c r="B14" s="102"/>
      <c r="C14" s="172" t="s">
        <v>629</v>
      </c>
      <c r="G14" s="123"/>
      <c r="L14" s="33"/>
      <c r="M14" s="33"/>
      <c r="N14" s="33"/>
      <c r="O14" s="33"/>
      <c r="P14" s="33"/>
      <c r="Q14" s="68"/>
      <c r="S14" s="8"/>
      <c r="T14" s="8"/>
    </row>
    <row r="15" spans="2:20" s="9" customFormat="1" ht="26.25" customHeight="1" thickBot="1">
      <c r="B15" s="102"/>
      <c r="C15" s="172" t="s">
        <v>630</v>
      </c>
      <c r="G15" s="123"/>
      <c r="L15" s="33"/>
      <c r="M15" s="33"/>
      <c r="N15" s="33"/>
      <c r="O15" s="33"/>
      <c r="P15" s="33"/>
      <c r="Q15" s="68"/>
      <c r="S15" s="8"/>
      <c r="T15" s="8"/>
    </row>
    <row r="16" spans="2:20" s="9" customFormat="1" ht="26.25" customHeight="1" thickBot="1">
      <c r="B16" s="102"/>
      <c r="C16" s="172" t="s">
        <v>631</v>
      </c>
      <c r="G16" s="123"/>
      <c r="L16" s="33"/>
      <c r="M16" s="33"/>
      <c r="N16" s="33"/>
      <c r="O16" s="33"/>
      <c r="P16" s="33"/>
      <c r="Q16" s="68"/>
      <c r="S16" s="8"/>
      <c r="T16" s="8"/>
    </row>
    <row r="17" spans="2:20" s="9" customFormat="1" ht="26.25" customHeight="1" thickBot="1">
      <c r="B17" s="102"/>
      <c r="C17" s="124" t="s">
        <v>632</v>
      </c>
      <c r="G17" s="109"/>
      <c r="L17" s="33"/>
      <c r="M17" s="33"/>
      <c r="N17" s="33"/>
      <c r="O17" s="33"/>
      <c r="P17" s="33"/>
      <c r="Q17" s="68"/>
      <c r="S17" s="8"/>
      <c r="T17" s="8"/>
    </row>
    <row r="18" spans="2:20" s="9" customFormat="1" ht="26.25" customHeight="1" thickBot="1">
      <c r="B18" s="102"/>
      <c r="C18" s="124" t="s">
        <v>633</v>
      </c>
      <c r="G18" s="123"/>
      <c r="L18" s="33"/>
      <c r="M18" s="33"/>
      <c r="N18" s="33"/>
      <c r="O18" s="33"/>
      <c r="P18" s="33"/>
      <c r="Q18" s="68"/>
      <c r="S18" s="8"/>
      <c r="T18" s="8"/>
    </row>
    <row r="19" spans="2:20" s="9" customFormat="1" ht="26.25" customHeight="1" thickBot="1">
      <c r="B19" s="102"/>
      <c r="C19" s="124" t="s">
        <v>635</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7" t="s">
        <v>543</v>
      </c>
      <c r="C22" s="653" t="s">
        <v>437</v>
      </c>
      <c r="D22" s="656" t="s">
        <v>443</v>
      </c>
      <c r="E22" s="660" t="s">
        <v>594</v>
      </c>
      <c r="F22" s="656" t="s">
        <v>448</v>
      </c>
      <c r="G22" s="174"/>
      <c r="M22" s="645"/>
      <c r="T22" s="645"/>
    </row>
    <row r="23" spans="2:20" s="103" customFormat="1" ht="35.25" customHeight="1">
      <c r="B23" s="648" t="s">
        <v>458</v>
      </c>
      <c r="C23" s="654" t="s">
        <v>438</v>
      </c>
      <c r="D23" s="657" t="s">
        <v>444</v>
      </c>
      <c r="E23" s="661" t="s">
        <v>594</v>
      </c>
      <c r="F23" s="657" t="s">
        <v>448</v>
      </c>
      <c r="G23" s="174"/>
      <c r="M23" s="645"/>
      <c r="T23" s="645"/>
    </row>
    <row r="24" spans="2:20" s="103" customFormat="1" ht="34.5" customHeight="1">
      <c r="B24" s="648" t="s">
        <v>455</v>
      </c>
      <c r="C24" s="654" t="s">
        <v>438</v>
      </c>
      <c r="D24" s="657" t="s">
        <v>445</v>
      </c>
      <c r="E24" s="661" t="s">
        <v>594</v>
      </c>
      <c r="F24" s="657" t="s">
        <v>448</v>
      </c>
      <c r="G24" s="174"/>
      <c r="M24" s="645"/>
      <c r="T24" s="645"/>
    </row>
    <row r="25" spans="2:20" s="103" customFormat="1" ht="32.25" customHeight="1">
      <c r="B25" s="649" t="s">
        <v>456</v>
      </c>
      <c r="C25" s="654" t="s">
        <v>437</v>
      </c>
      <c r="D25" s="657" t="s">
        <v>446</v>
      </c>
      <c r="E25" s="662" t="s">
        <v>613</v>
      </c>
      <c r="F25" s="665"/>
      <c r="G25" s="174"/>
      <c r="M25" s="645"/>
      <c r="T25" s="645"/>
    </row>
    <row r="26" spans="2:20" s="103" customFormat="1" ht="30.75" customHeight="1">
      <c r="B26" s="650" t="s">
        <v>541</v>
      </c>
      <c r="C26" s="654" t="s">
        <v>437</v>
      </c>
      <c r="D26" s="657"/>
      <c r="E26" s="662"/>
      <c r="F26" s="665"/>
      <c r="G26" s="174"/>
      <c r="M26" s="645"/>
      <c r="T26" s="645"/>
    </row>
    <row r="27" spans="2:20" s="103" customFormat="1" ht="32.25" customHeight="1">
      <c r="B27" s="651" t="s">
        <v>542</v>
      </c>
      <c r="C27" s="654" t="s">
        <v>437</v>
      </c>
      <c r="D27" s="658" t="s">
        <v>538</v>
      </c>
      <c r="E27" s="662"/>
      <c r="F27" s="665"/>
      <c r="G27" s="174"/>
      <c r="M27" s="645"/>
      <c r="T27" s="645"/>
    </row>
    <row r="28" spans="2:20" s="103" customFormat="1" ht="27" customHeight="1">
      <c r="B28" s="649" t="s">
        <v>457</v>
      </c>
      <c r="C28" s="654" t="s">
        <v>440</v>
      </c>
      <c r="D28" s="657" t="s">
        <v>482</v>
      </c>
      <c r="E28" s="662" t="s">
        <v>459</v>
      </c>
      <c r="F28" s="665"/>
      <c r="G28" s="174"/>
      <c r="M28" s="645"/>
      <c r="T28" s="645"/>
    </row>
    <row r="29" spans="2:20" s="103" customFormat="1" ht="27" customHeight="1">
      <c r="B29" s="651" t="s">
        <v>452</v>
      </c>
      <c r="C29" s="654" t="s">
        <v>437</v>
      </c>
      <c r="D29" s="657"/>
      <c r="E29" s="662"/>
      <c r="F29" s="657" t="s">
        <v>407</v>
      </c>
      <c r="G29" s="174"/>
      <c r="M29" s="645"/>
      <c r="T29" s="645"/>
    </row>
    <row r="30" spans="2:20" s="103" customFormat="1" ht="32.25" customHeight="1">
      <c r="B30" s="649" t="s">
        <v>207</v>
      </c>
      <c r="C30" s="654" t="s">
        <v>442</v>
      </c>
      <c r="D30" s="657" t="s">
        <v>555</v>
      </c>
      <c r="E30" s="663"/>
      <c r="F30" s="657" t="s">
        <v>554</v>
      </c>
      <c r="G30" s="646"/>
      <c r="M30" s="645"/>
    </row>
    <row r="31" spans="2:20" s="103" customFormat="1" ht="27.75" customHeight="1">
      <c r="B31" s="652" t="s">
        <v>539</v>
      </c>
      <c r="C31" s="655" t="s">
        <v>441</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415</v>
      </c>
      <c r="E1" s="120" t="s">
        <v>450</v>
      </c>
      <c r="F1" s="120" t="s">
        <v>549</v>
      </c>
      <c r="G1" s="120" t="s">
        <v>577</v>
      </c>
      <c r="H1" s="120" t="s">
        <v>588</v>
      </c>
    </row>
    <row r="2" spans="1:8">
      <c r="A2" s="12" t="s">
        <v>29</v>
      </c>
      <c r="B2" s="12" t="s">
        <v>27</v>
      </c>
      <c r="C2" s="10">
        <v>2006</v>
      </c>
      <c r="D2" s="12" t="s">
        <v>416</v>
      </c>
      <c r="E2" s="10">
        <f>'2. LRAMVA Threshold'!D9</f>
        <v>2017</v>
      </c>
      <c r="F2" s="26" t="s">
        <v>170</v>
      </c>
      <c r="G2" s="12" t="s">
        <v>578</v>
      </c>
      <c r="H2" s="12" t="s">
        <v>596</v>
      </c>
    </row>
    <row r="3" spans="1:8">
      <c r="A3" s="12" t="s">
        <v>371</v>
      </c>
      <c r="B3" s="12" t="s">
        <v>27</v>
      </c>
      <c r="C3" s="10">
        <v>2007</v>
      </c>
      <c r="D3" s="12" t="s">
        <v>417</v>
      </c>
      <c r="E3" s="10">
        <f>'2. LRAMVA Threshold'!D24</f>
        <v>0</v>
      </c>
      <c r="F3" s="12" t="s">
        <v>550</v>
      </c>
      <c r="G3" s="12" t="s">
        <v>579</v>
      </c>
      <c r="H3" s="12" t="s">
        <v>589</v>
      </c>
    </row>
    <row r="4" spans="1:8">
      <c r="A4" s="12" t="s">
        <v>372</v>
      </c>
      <c r="B4" s="12" t="s">
        <v>28</v>
      </c>
      <c r="C4" s="10">
        <v>2008</v>
      </c>
      <c r="D4" s="12" t="s">
        <v>418</v>
      </c>
      <c r="F4" s="12" t="s">
        <v>169</v>
      </c>
      <c r="G4" s="12" t="s">
        <v>580</v>
      </c>
    </row>
    <row r="5" spans="1:8">
      <c r="A5" s="12" t="s">
        <v>373</v>
      </c>
      <c r="B5" s="12" t="s">
        <v>28</v>
      </c>
      <c r="C5" s="10">
        <v>2009</v>
      </c>
      <c r="F5" s="12" t="s">
        <v>368</v>
      </c>
      <c r="G5" s="12" t="s">
        <v>581</v>
      </c>
    </row>
    <row r="6" spans="1:8">
      <c r="A6" s="12" t="s">
        <v>374</v>
      </c>
      <c r="B6" s="12" t="s">
        <v>28</v>
      </c>
      <c r="C6" s="10">
        <v>2010</v>
      </c>
      <c r="F6" s="12" t="s">
        <v>369</v>
      </c>
      <c r="G6" s="12" t="s">
        <v>582</v>
      </c>
    </row>
    <row r="7" spans="1:8">
      <c r="A7" s="12" t="s">
        <v>375</v>
      </c>
      <c r="B7" s="12" t="s">
        <v>28</v>
      </c>
      <c r="C7" s="10">
        <v>2011</v>
      </c>
      <c r="F7" s="12" t="s">
        <v>370</v>
      </c>
      <c r="G7" s="12" t="s">
        <v>583</v>
      </c>
    </row>
    <row r="8" spans="1:8">
      <c r="A8" s="12" t="s">
        <v>376</v>
      </c>
      <c r="B8" s="12" t="s">
        <v>28</v>
      </c>
      <c r="C8" s="10">
        <v>2012</v>
      </c>
      <c r="F8" s="12" t="s">
        <v>558</v>
      </c>
      <c r="G8" s="12" t="s">
        <v>584</v>
      </c>
    </row>
    <row r="9" spans="1:8">
      <c r="A9" s="12" t="s">
        <v>377</v>
      </c>
      <c r="B9" s="12" t="s">
        <v>28</v>
      </c>
      <c r="C9" s="10">
        <v>2013</v>
      </c>
      <c r="G9" s="12" t="s">
        <v>585</v>
      </c>
    </row>
    <row r="10" spans="1:8">
      <c r="A10" s="12" t="s">
        <v>378</v>
      </c>
      <c r="B10" s="12" t="s">
        <v>28</v>
      </c>
      <c r="C10" s="10">
        <v>2014</v>
      </c>
      <c r="G10" s="12" t="s">
        <v>586</v>
      </c>
    </row>
    <row r="11" spans="1:8">
      <c r="A11" s="12" t="s">
        <v>379</v>
      </c>
      <c r="B11" s="12" t="s">
        <v>28</v>
      </c>
      <c r="C11" s="10">
        <v>2015</v>
      </c>
      <c r="G11" s="12" t="s">
        <v>587</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8"/>
  <sheetViews>
    <sheetView topLeftCell="A4" zoomScale="85" zoomScaleNormal="85" workbookViewId="0">
      <selection activeCell="K52" sqref="K52"/>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727</v>
      </c>
      <c r="D8" s="601"/>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728</v>
      </c>
      <c r="E14" s="130"/>
      <c r="F14" s="124" t="s">
        <v>548</v>
      </c>
      <c r="H14" s="542" t="s">
        <v>755</v>
      </c>
      <c r="J14" s="124" t="s">
        <v>515</v>
      </c>
      <c r="L14" s="132"/>
      <c r="N14" s="103"/>
      <c r="Q14" s="99"/>
      <c r="R14" s="96"/>
    </row>
    <row r="15" spans="2:22" ht="26.25" customHeight="1" thickBot="1">
      <c r="B15" s="124" t="s">
        <v>424</v>
      </c>
      <c r="C15" s="106"/>
      <c r="D15" s="542" t="s">
        <v>729</v>
      </c>
      <c r="F15" s="124" t="s">
        <v>414</v>
      </c>
      <c r="G15" s="127"/>
      <c r="H15" s="542" t="s">
        <v>731</v>
      </c>
      <c r="I15" s="17"/>
      <c r="J15" s="124" t="s">
        <v>516</v>
      </c>
      <c r="L15" s="132"/>
      <c r="M15" s="103"/>
      <c r="Q15" s="108"/>
      <c r="R15" s="96"/>
    </row>
    <row r="16" spans="2:22" ht="28.5" customHeight="1" thickBot="1">
      <c r="B16" s="124" t="s">
        <v>454</v>
      </c>
      <c r="C16" s="106"/>
      <c r="D16" s="543" t="s">
        <v>730</v>
      </c>
      <c r="E16" s="103"/>
      <c r="F16" s="124" t="s">
        <v>434</v>
      </c>
      <c r="G16" s="125"/>
      <c r="H16" s="543" t="s">
        <v>732</v>
      </c>
      <c r="I16" s="103"/>
      <c r="K16" s="195"/>
      <c r="L16" s="195"/>
      <c r="M16" s="195"/>
      <c r="N16" s="195"/>
      <c r="Q16" s="115"/>
      <c r="R16" s="96"/>
    </row>
    <row r="17" spans="1:21" ht="29.25" customHeight="1">
      <c r="B17" s="124" t="s">
        <v>421</v>
      </c>
      <c r="C17" s="106"/>
      <c r="D17" s="733">
        <v>90263</v>
      </c>
      <c r="E17" s="121"/>
      <c r="F17" s="740" t="s">
        <v>679</v>
      </c>
      <c r="G17" s="195"/>
      <c r="H17" s="734">
        <v>1</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435</v>
      </c>
      <c r="G19" s="603" t="s">
        <v>363</v>
      </c>
      <c r="H19" s="242">
        <f>SUM(R54,R57,R60,R63,R66,R69,R72,R75)</f>
        <v>73833.079729999998</v>
      </c>
      <c r="I19" s="17"/>
      <c r="J19" s="115"/>
      <c r="K19" s="115"/>
      <c r="L19" s="115"/>
      <c r="M19" s="115"/>
      <c r="N19" s="115"/>
      <c r="P19" s="115"/>
      <c r="Q19" s="115"/>
      <c r="R19" s="96"/>
    </row>
    <row r="20" spans="1:21" ht="27.75" customHeight="1" thickBot="1">
      <c r="E20" s="9"/>
      <c r="F20" s="124" t="s">
        <v>436</v>
      </c>
      <c r="G20" s="603" t="s">
        <v>364</v>
      </c>
      <c r="H20" s="131">
        <f>-SUM(R55,R58,R61,R64,R67,R70,R73,R76)</f>
        <v>66667.031400000007</v>
      </c>
      <c r="I20" s="17"/>
      <c r="J20" s="115"/>
      <c r="P20" s="115"/>
      <c r="Q20" s="115"/>
      <c r="R20" s="96"/>
    </row>
    <row r="21" spans="1:21" ht="27.75" customHeight="1" thickBot="1">
      <c r="C21" s="32"/>
      <c r="D21" s="32"/>
      <c r="E21" s="32"/>
      <c r="F21" s="124" t="s">
        <v>408</v>
      </c>
      <c r="G21" s="603" t="s">
        <v>365</v>
      </c>
      <c r="H21" s="188">
        <f>R84</f>
        <v>242.47799673541726</v>
      </c>
      <c r="I21" s="103"/>
      <c r="P21" s="115"/>
      <c r="Q21" s="115"/>
      <c r="R21" s="96"/>
    </row>
    <row r="22" spans="1:21" ht="27.75" customHeight="1">
      <c r="C22" s="32"/>
      <c r="D22" s="32"/>
      <c r="E22" s="32"/>
      <c r="F22" s="124" t="s">
        <v>510</v>
      </c>
      <c r="G22" s="603" t="s">
        <v>449</v>
      </c>
      <c r="H22" s="188">
        <f>H19-H20+H21</f>
        <v>7408.5263267354076</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c r="H25" s="764"/>
    </row>
    <row r="26" spans="1:21" ht="108" customHeight="1">
      <c r="A26" s="28"/>
      <c r="B26" s="792" t="s">
        <v>686</v>
      </c>
      <c r="C26" s="792"/>
      <c r="D26" s="792"/>
      <c r="E26" s="792"/>
      <c r="F26" s="792"/>
      <c r="G26" s="792"/>
    </row>
    <row r="27" spans="1:21" ht="14.25" customHeight="1">
      <c r="A27" s="28"/>
      <c r="B27" s="548"/>
      <c r="C27" s="548"/>
      <c r="D27" s="538"/>
      <c r="E27" s="538"/>
      <c r="F27" s="538"/>
      <c r="G27" s="548"/>
    </row>
    <row r="28" spans="1:21" s="17" customFormat="1" ht="27" customHeight="1">
      <c r="B28" s="793" t="s">
        <v>507</v>
      </c>
      <c r="C28" s="794"/>
      <c r="D28" s="133" t="s">
        <v>41</v>
      </c>
      <c r="E28" s="134" t="s">
        <v>677</v>
      </c>
      <c r="F28" s="134" t="s">
        <v>408</v>
      </c>
      <c r="G28" s="135" t="s">
        <v>409</v>
      </c>
      <c r="T28" s="136"/>
      <c r="U28" s="136"/>
    </row>
    <row r="29" spans="1:21" ht="20.25" customHeight="1">
      <c r="B29" s="790" t="s">
        <v>733</v>
      </c>
      <c r="C29" s="791"/>
      <c r="D29" s="638" t="s">
        <v>27</v>
      </c>
      <c r="E29" s="138">
        <f>SUM(D54:D83)</f>
        <v>28734.3406</v>
      </c>
      <c r="F29" s="139">
        <f>D84</f>
        <v>1394.3372975087502</v>
      </c>
      <c r="G29" s="138">
        <f t="shared" ref="G29:G35" si="0">E29+F29</f>
        <v>30128.677897508751</v>
      </c>
    </row>
    <row r="30" spans="1:21" ht="20.25" customHeight="1">
      <c r="B30" s="790" t="s">
        <v>734</v>
      </c>
      <c r="C30" s="791"/>
      <c r="D30" s="638" t="s">
        <v>27</v>
      </c>
      <c r="E30" s="140">
        <f>SUM(E54:E83)</f>
        <v>-1820.8371100000004</v>
      </c>
      <c r="F30" s="141">
        <f>E84</f>
        <v>-108.45796330216677</v>
      </c>
      <c r="G30" s="140">
        <f t="shared" si="0"/>
        <v>-1929.2950733021671</v>
      </c>
    </row>
    <row r="31" spans="1:21" ht="20.25" customHeight="1">
      <c r="B31" s="790" t="s">
        <v>382</v>
      </c>
      <c r="C31" s="791"/>
      <c r="D31" s="638" t="s">
        <v>28</v>
      </c>
      <c r="E31" s="140">
        <f>SUM(F54:F83)</f>
        <v>-8203.3008599999976</v>
      </c>
      <c r="F31" s="141">
        <f>F84</f>
        <v>-481.37296772658311</v>
      </c>
      <c r="G31" s="140">
        <f t="shared" si="0"/>
        <v>-8684.6738277265813</v>
      </c>
    </row>
    <row r="32" spans="1:21" ht="20.25" customHeight="1">
      <c r="B32" s="790" t="s">
        <v>396</v>
      </c>
      <c r="C32" s="791"/>
      <c r="D32" s="638" t="s">
        <v>28</v>
      </c>
      <c r="E32" s="140">
        <f>SUM(G54:G83)</f>
        <v>0</v>
      </c>
      <c r="F32" s="141">
        <f>G84</f>
        <v>0</v>
      </c>
      <c r="G32" s="140">
        <f t="shared" si="0"/>
        <v>0</v>
      </c>
    </row>
    <row r="33" spans="2:22" ht="20.25" customHeight="1">
      <c r="B33" s="790" t="s">
        <v>32</v>
      </c>
      <c r="C33" s="791"/>
      <c r="D33" s="638" t="s">
        <v>27</v>
      </c>
      <c r="E33" s="140">
        <f>SUM(H54:H83)</f>
        <v>0</v>
      </c>
      <c r="F33" s="141">
        <f>H84</f>
        <v>0</v>
      </c>
      <c r="G33" s="140">
        <f t="shared" si="0"/>
        <v>0</v>
      </c>
    </row>
    <row r="34" spans="2:22" ht="20.25" customHeight="1">
      <c r="B34" s="790" t="s">
        <v>30</v>
      </c>
      <c r="C34" s="791"/>
      <c r="D34" s="638" t="s">
        <v>28</v>
      </c>
      <c r="E34" s="140">
        <f>SUM(I54:I83)</f>
        <v>0</v>
      </c>
      <c r="F34" s="141">
        <f>I84</f>
        <v>0</v>
      </c>
      <c r="G34" s="140">
        <f t="shared" si="0"/>
        <v>0</v>
      </c>
    </row>
    <row r="35" spans="2:22" ht="20.25" customHeight="1">
      <c r="B35" s="790" t="s">
        <v>31</v>
      </c>
      <c r="C35" s="791"/>
      <c r="D35" s="638" t="s">
        <v>28</v>
      </c>
      <c r="E35" s="140">
        <f>SUM(J54:J83)</f>
        <v>-11544.1543</v>
      </c>
      <c r="F35" s="141">
        <f>J84</f>
        <v>-562.02836974458319</v>
      </c>
      <c r="G35" s="140">
        <f t="shared" si="0"/>
        <v>-12106.182669744583</v>
      </c>
    </row>
    <row r="36" spans="2:22" ht="20.25" customHeight="1">
      <c r="B36" s="790"/>
      <c r="C36" s="791"/>
      <c r="D36" s="638"/>
      <c r="E36" s="140">
        <f>SUM(K54:K83)</f>
        <v>0</v>
      </c>
      <c r="F36" s="141">
        <f>K84</f>
        <v>0</v>
      </c>
      <c r="G36" s="140">
        <f t="shared" ref="G36:G42" si="1">E36+F36</f>
        <v>0</v>
      </c>
    </row>
    <row r="37" spans="2:22" ht="20.25" customHeight="1">
      <c r="B37" s="790"/>
      <c r="C37" s="791"/>
      <c r="D37" s="638"/>
      <c r="E37" s="140">
        <f>SUM(L54:L83)</f>
        <v>0</v>
      </c>
      <c r="F37" s="141">
        <f>L84</f>
        <v>0</v>
      </c>
      <c r="G37" s="140">
        <f t="shared" si="1"/>
        <v>0</v>
      </c>
    </row>
    <row r="38" spans="2:22" ht="20.25" customHeight="1">
      <c r="B38" s="790"/>
      <c r="C38" s="791"/>
      <c r="D38" s="638"/>
      <c r="E38" s="140">
        <f>SUM(M54:M83)</f>
        <v>0</v>
      </c>
      <c r="F38" s="141">
        <f>M84</f>
        <v>0</v>
      </c>
      <c r="G38" s="140">
        <f t="shared" si="1"/>
        <v>0</v>
      </c>
    </row>
    <row r="39" spans="2:22" ht="20.25" customHeight="1">
      <c r="B39" s="790"/>
      <c r="C39" s="791"/>
      <c r="D39" s="638"/>
      <c r="E39" s="140">
        <f>SUM(N54:N83)</f>
        <v>0</v>
      </c>
      <c r="F39" s="141">
        <f>N84</f>
        <v>0</v>
      </c>
      <c r="G39" s="140">
        <f t="shared" si="1"/>
        <v>0</v>
      </c>
    </row>
    <row r="40" spans="2:22" ht="20.25" customHeight="1">
      <c r="B40" s="790"/>
      <c r="C40" s="791"/>
      <c r="D40" s="638"/>
      <c r="E40" s="140">
        <f>SUM(O54:O83)</f>
        <v>0</v>
      </c>
      <c r="F40" s="141">
        <f>O84</f>
        <v>0</v>
      </c>
      <c r="G40" s="140">
        <f t="shared" si="1"/>
        <v>0</v>
      </c>
    </row>
    <row r="41" spans="2:22" ht="20.25" customHeight="1">
      <c r="B41" s="790"/>
      <c r="C41" s="791"/>
      <c r="D41" s="638"/>
      <c r="E41" s="140">
        <f>SUM(P54:P83)</f>
        <v>0</v>
      </c>
      <c r="F41" s="141">
        <f>P84</f>
        <v>0</v>
      </c>
      <c r="G41" s="140">
        <f t="shared" si="1"/>
        <v>0</v>
      </c>
    </row>
    <row r="42" spans="2:22" ht="20.25" customHeight="1">
      <c r="B42" s="790"/>
      <c r="C42" s="791"/>
      <c r="D42" s="639"/>
      <c r="E42" s="142">
        <f>SUM(Q54:Q83)</f>
        <v>0</v>
      </c>
      <c r="F42" s="143">
        <f>Q84</f>
        <v>0</v>
      </c>
      <c r="G42" s="142">
        <f t="shared" si="1"/>
        <v>0</v>
      </c>
    </row>
    <row r="43" spans="2:22" s="8" customFormat="1" ht="21" customHeight="1">
      <c r="B43" s="795" t="s">
        <v>26</v>
      </c>
      <c r="C43" s="796"/>
      <c r="D43" s="137"/>
      <c r="E43" s="144">
        <f>SUM(E29:E42)</f>
        <v>7166.0483299999996</v>
      </c>
      <c r="F43" s="144">
        <f>SUM(F29:F42)</f>
        <v>242.47799673541726</v>
      </c>
      <c r="G43" s="144">
        <f>SUM(G29:G42)</f>
        <v>7408.5263267354203</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2" t="s">
        <v>616</v>
      </c>
      <c r="C48" s="792"/>
      <c r="D48" s="792"/>
      <c r="E48" s="792"/>
      <c r="F48" s="792"/>
      <c r="G48" s="792"/>
      <c r="H48" s="792"/>
      <c r="I48" s="792"/>
      <c r="J48" s="792"/>
      <c r="K48" s="792"/>
      <c r="L48" s="792"/>
      <c r="M48" s="617"/>
      <c r="N48" s="105"/>
      <c r="O48" s="105"/>
      <c r="P48" s="105"/>
      <c r="Q48" s="105"/>
      <c r="R48" s="105"/>
      <c r="T48" s="37"/>
      <c r="U48" s="19"/>
      <c r="V48" s="38"/>
    </row>
    <row r="49" spans="2:22" s="28" customFormat="1" ht="40.9" customHeight="1">
      <c r="B49" s="792" t="s">
        <v>564</v>
      </c>
      <c r="C49" s="792"/>
      <c r="D49" s="792"/>
      <c r="E49" s="792"/>
      <c r="F49" s="792"/>
      <c r="G49" s="792"/>
      <c r="H49" s="792"/>
      <c r="I49" s="792"/>
      <c r="J49" s="792"/>
      <c r="K49" s="792"/>
      <c r="L49" s="792"/>
      <c r="M49" s="617"/>
      <c r="N49" s="105"/>
      <c r="O49" s="105"/>
      <c r="P49" s="105"/>
      <c r="Q49" s="105"/>
      <c r="R49" s="105"/>
      <c r="T49" s="37"/>
      <c r="U49" s="19"/>
      <c r="V49" s="38"/>
    </row>
    <row r="50" spans="2:22" s="28" customFormat="1" ht="18" customHeight="1">
      <c r="B50" s="792" t="s">
        <v>685</v>
      </c>
      <c r="C50" s="792"/>
      <c r="D50" s="792"/>
      <c r="E50" s="792"/>
      <c r="F50" s="792"/>
      <c r="G50" s="792"/>
      <c r="H50" s="792"/>
      <c r="I50" s="792"/>
      <c r="J50" s="792"/>
      <c r="K50" s="792"/>
      <c r="L50" s="792"/>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 xml:space="preserve">Residential </v>
      </c>
      <c r="E52" s="135" t="str">
        <f>IF($B30&lt;&gt;"",$B30,"")</f>
        <v>General Service &lt; 50 kW</v>
      </c>
      <c r="F52" s="135" t="str">
        <f>IF($B31&lt;&gt;"",$B31,"")</f>
        <v>General Service 50 to 4,999 kW</v>
      </c>
      <c r="G52" s="135" t="str">
        <f>IF($B32&lt;&gt;"",$B32,"")</f>
        <v>Large Use</v>
      </c>
      <c r="H52" s="135" t="str">
        <f>IF($B33&lt;&gt;"",$B33,"")</f>
        <v>Unmetered Scattered Load</v>
      </c>
      <c r="I52" s="135" t="str">
        <f>IF($B34&lt;&gt;"",$B34,"")</f>
        <v>Sentinel Lighting</v>
      </c>
      <c r="J52" s="135" t="str">
        <f>IF($B35&lt;&gt;"",$B35,"")</f>
        <v>Street Lighting</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kWh</v>
      </c>
      <c r="I53" s="576" t="str">
        <f>D34</f>
        <v>kW</v>
      </c>
      <c r="J53" s="576" t="str">
        <f>D35</f>
        <v>kW</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25914.747599999999</v>
      </c>
      <c r="E72" s="156">
        <f>'5.  2015-2020 LRAM'!Z572</f>
        <v>891.67231000000004</v>
      </c>
      <c r="F72" s="156">
        <f>'5.  2015-2020 LRAM'!AA572</f>
        <v>6618.6164399999998</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33425.036350000002</v>
      </c>
      <c r="U72" s="152"/>
      <c r="V72" s="153"/>
    </row>
    <row r="73" spans="2:22" s="163" customFormat="1">
      <c r="B73" s="154" t="s">
        <v>226</v>
      </c>
      <c r="C73" s="155"/>
      <c r="D73" s="156">
        <f>-'5.  2015-2020 LRAM'!Y573</f>
        <v>-7891.6403999999993</v>
      </c>
      <c r="E73" s="156">
        <f>-'5.  2015-2020 LRAM'!Z573</f>
        <v>-3344.5576999999998</v>
      </c>
      <c r="F73" s="156">
        <f>-'5.  2015-2020 LRAM'!AA573</f>
        <v>-17196.307099999998</v>
      </c>
      <c r="G73" s="156">
        <f>-'5.  2015-2020 LRAM'!AB573</f>
        <v>0</v>
      </c>
      <c r="H73" s="156">
        <f>-'5.  2015-2020 LRAM'!AC573</f>
        <v>0</v>
      </c>
      <c r="I73" s="156">
        <f>-'5.  2015-2020 LRAM'!AD573</f>
        <v>0</v>
      </c>
      <c r="J73" s="156">
        <f>-'5.  2015-2020 LRAM'!AE573</f>
        <v>-7361.3009000000002</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-35793.806100000002</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15314.690299999998</v>
      </c>
      <c r="E75" s="156">
        <f>'5.  2015-2020 LRAM'!Z756</f>
        <v>4089.3438799999994</v>
      </c>
      <c r="F75" s="156">
        <f>'5.  2015-2020 LRAM'!AA756</f>
        <v>21004.0092</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40408.043380000003</v>
      </c>
      <c r="U75" s="152"/>
      <c r="V75" s="153"/>
    </row>
    <row r="76" spans="2:22" s="163" customFormat="1" ht="16.5" customHeight="1">
      <c r="B76" s="154" t="s">
        <v>228</v>
      </c>
      <c r="C76" s="155"/>
      <c r="D76" s="156">
        <f>-'5.  2015-2020 LRAM'!Y757</f>
        <v>-4603.4569000000001</v>
      </c>
      <c r="E76" s="156">
        <f>-'5.  2015-2020 LRAM'!Z757</f>
        <v>-3457.2955999999999</v>
      </c>
      <c r="F76" s="156">
        <f>-'5.  2015-2020 LRAM'!AA757</f>
        <v>-18629.6194</v>
      </c>
      <c r="G76" s="156">
        <f>-'5.  2015-2020 LRAM'!AB757</f>
        <v>0</v>
      </c>
      <c r="H76" s="156">
        <f>-'5.  2015-2020 LRAM'!AC757</f>
        <v>0</v>
      </c>
      <c r="I76" s="156">
        <f>-'5.  2015-2020 LRAM'!AD757</f>
        <v>0</v>
      </c>
      <c r="J76" s="156">
        <f>-'5.  2015-2020 LRAM'!AE757</f>
        <v>-4182.8534</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-30873.225299999998</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hidden="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1394.3372975087502</v>
      </c>
      <c r="E84" s="679">
        <f>'6.  Carrying Charges'!J162</f>
        <v>-108.45796330216677</v>
      </c>
      <c r="F84" s="679">
        <f>'6.  Carrying Charges'!K162</f>
        <v>-481.37296772658311</v>
      </c>
      <c r="G84" s="679">
        <f>'6.  Carrying Charges'!L162</f>
        <v>0</v>
      </c>
      <c r="H84" s="679">
        <f>'6.  Carrying Charges'!M162</f>
        <v>0</v>
      </c>
      <c r="I84" s="679">
        <f>'6.  Carrying Charges'!N162</f>
        <v>0</v>
      </c>
      <c r="J84" s="679">
        <f>'6.  Carrying Charges'!O162</f>
        <v>-562.02836974458319</v>
      </c>
      <c r="K84" s="679">
        <f>'6.  Carrying Charges'!P162</f>
        <v>0</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242.47799673541726</v>
      </c>
      <c r="U84" s="152"/>
      <c r="V84" s="153"/>
    </row>
    <row r="85" spans="2:22" s="163" customFormat="1" ht="21.75" customHeight="1">
      <c r="B85" s="623" t="s">
        <v>240</v>
      </c>
      <c r="C85" s="624"/>
      <c r="D85" s="623">
        <f>SUM(D54:D77)+D84</f>
        <v>30128.677897508751</v>
      </c>
      <c r="E85" s="623">
        <f>SUM(E54:E77)+E84</f>
        <v>-1929.2950733021671</v>
      </c>
      <c r="F85" s="623">
        <f>SUM(F54:F77)+F84</f>
        <v>-8684.6738277265813</v>
      </c>
      <c r="G85" s="623">
        <f>SUM(G54:G77)+G84</f>
        <v>0</v>
      </c>
      <c r="H85" s="623">
        <f>SUM(H54:H77)+H84</f>
        <v>0</v>
      </c>
      <c r="I85" s="623">
        <f t="shared" ref="I85:O85" si="2">SUM(I54:I77)+I84</f>
        <v>0</v>
      </c>
      <c r="J85" s="623">
        <f t="shared" si="2"/>
        <v>-12106.182669744583</v>
      </c>
      <c r="K85" s="623">
        <f t="shared" si="2"/>
        <v>0</v>
      </c>
      <c r="L85" s="623">
        <f t="shared" si="2"/>
        <v>0</v>
      </c>
      <c r="M85" s="623">
        <f t="shared" si="2"/>
        <v>0</v>
      </c>
      <c r="N85" s="623">
        <f>SUM(N54:N77)+N84</f>
        <v>0</v>
      </c>
      <c r="O85" s="623">
        <f t="shared" si="2"/>
        <v>0</v>
      </c>
      <c r="P85" s="623">
        <f>SUM(P54:P77)+P84</f>
        <v>0</v>
      </c>
      <c r="Q85" s="623">
        <f>SUM(Q54:Q77)+Q84</f>
        <v>0</v>
      </c>
      <c r="R85" s="623">
        <f>SUM(R54:R77)+R84</f>
        <v>7408.5263267354221</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0</v>
      </c>
      <c r="L93" s="556">
        <f>SUM('5.  2015-2020 LRAM'!Y1114:AL1114)</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0</v>
      </c>
      <c r="L94" s="556">
        <f>SUM('5.  2015-2020 LRAM'!Y1115:AL1115)</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0</v>
      </c>
      <c r="L95" s="556">
        <f>SUM('5.  2015-2020 LRAM'!Y1116:AL1116)</f>
        <v>0</v>
      </c>
      <c r="M95" s="556">
        <f>SUM(C95:L95)</f>
        <v>0</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0</v>
      </c>
      <c r="K96" s="556">
        <f>SUM('5.  2015-2020 LRAM'!Y934:AL934)</f>
        <v>0</v>
      </c>
      <c r="L96" s="556">
        <f>SUM('5.  2015-2020 LRAM'!Y1117:AL1117)</f>
        <v>0</v>
      </c>
      <c r="M96" s="556">
        <f>SUM(F96:L96)</f>
        <v>0</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0</v>
      </c>
      <c r="J97" s="556">
        <f>SUM('5.  2015-2020 LRAM'!Y752:AL752)</f>
        <v>0</v>
      </c>
      <c r="K97" s="556">
        <f>SUM('5.  2015-2020 LRAM'!Y935:AL935)</f>
        <v>0</v>
      </c>
      <c r="L97" s="556">
        <f>SUM('5.  2015-2020 LRAM'!Y1118:AL1118)</f>
        <v>0</v>
      </c>
      <c r="M97" s="556">
        <f>SUM(G97:L97)</f>
        <v>0</v>
      </c>
      <c r="T97" s="197"/>
      <c r="U97" s="197"/>
    </row>
    <row r="98" spans="2:21" s="90" customFormat="1" ht="23.25" hidden="1" customHeight="1">
      <c r="B98" s="198">
        <v>2016</v>
      </c>
      <c r="C98" s="559"/>
      <c r="D98" s="559"/>
      <c r="E98" s="559"/>
      <c r="F98" s="559"/>
      <c r="G98" s="559"/>
      <c r="H98" s="556">
        <f>SUM('5.  2015-2020 LRAM'!Y387:AL387)</f>
        <v>0</v>
      </c>
      <c r="I98" s="557">
        <f>SUM('5.  2015-2020 LRAM'!Y570:AL570)</f>
        <v>0</v>
      </c>
      <c r="J98" s="556">
        <f>SUM('5.  2015-2020 LRAM'!Y753:AL753)</f>
        <v>0</v>
      </c>
      <c r="K98" s="556">
        <f>SUM('5.  2015-2020 LRAM'!Y936:AL936)</f>
        <v>0</v>
      </c>
      <c r="L98" s="556">
        <f>SUM('5.  2015-2020 LRAM'!Y1119:AL1119)</f>
        <v>0</v>
      </c>
      <c r="M98" s="556">
        <f>SUM(H98:L98)</f>
        <v>0</v>
      </c>
      <c r="T98" s="197"/>
      <c r="U98" s="197"/>
    </row>
    <row r="99" spans="2:21" s="90" customFormat="1" ht="23.25" hidden="1" customHeight="1">
      <c r="B99" s="198">
        <v>2017</v>
      </c>
      <c r="C99" s="559"/>
      <c r="D99" s="559"/>
      <c r="E99" s="559"/>
      <c r="F99" s="559"/>
      <c r="G99" s="559"/>
      <c r="H99" s="559"/>
      <c r="I99" s="556">
        <f>SUM('5.  2015-2020 LRAM'!Y571:AL571)</f>
        <v>33425.036350000002</v>
      </c>
      <c r="J99" s="556">
        <f>SUM('5.  2015-2020 LRAM'!Y754:AL754)</f>
        <v>20847.691879999998</v>
      </c>
      <c r="K99" s="556">
        <f>SUM('5.  2015-2020 LRAM'!Y937:AL937)</f>
        <v>0</v>
      </c>
      <c r="L99" s="556">
        <f>SUM('5.  2015-2020 LRAM'!Y1120:AL1120)</f>
        <v>0</v>
      </c>
      <c r="M99" s="556">
        <f>SUM(I99:L99)</f>
        <v>54272.728230000001</v>
      </c>
      <c r="T99" s="197"/>
      <c r="U99" s="197"/>
    </row>
    <row r="100" spans="2:21" s="90" customFormat="1" ht="23.25" hidden="1" customHeight="1">
      <c r="B100" s="198">
        <v>2018</v>
      </c>
      <c r="C100" s="559"/>
      <c r="D100" s="559"/>
      <c r="E100" s="559"/>
      <c r="F100" s="559"/>
      <c r="G100" s="559"/>
      <c r="H100" s="559"/>
      <c r="I100" s="559"/>
      <c r="J100" s="556">
        <f>SUM('5.  2015-2020 LRAM'!Y755:AL755)</f>
        <v>19560.351499999997</v>
      </c>
      <c r="K100" s="556">
        <f>SUM('5.  2015-2020 LRAM'!Y938:AL938)</f>
        <v>0</v>
      </c>
      <c r="L100" s="556">
        <f>SUM('5.  2015-2020 LRAM'!Y1121:AL1121)</f>
        <v>0</v>
      </c>
      <c r="M100" s="556">
        <f>SUM(J100:L100)</f>
        <v>19560.351499999997</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519</v>
      </c>
      <c r="C103" s="555">
        <f>C93</f>
        <v>0</v>
      </c>
      <c r="D103" s="556">
        <f>D93+D94</f>
        <v>0</v>
      </c>
      <c r="E103" s="556">
        <f>E93+E94+E95</f>
        <v>0</v>
      </c>
      <c r="F103" s="556">
        <f>F93+F94+F95+F96</f>
        <v>0</v>
      </c>
      <c r="G103" s="556">
        <f>G93+G94+G95+G96+G97</f>
        <v>0</v>
      </c>
      <c r="H103" s="556">
        <f>H93+H94+H95+H96+H97+H98</f>
        <v>0</v>
      </c>
      <c r="I103" s="556">
        <f>I93+I94+I95+I96+I97+I98+I99</f>
        <v>33425.036350000002</v>
      </c>
      <c r="J103" s="556">
        <f>J93+J94+J95+J96+J97+J98+J99+J100</f>
        <v>40408.043379999996</v>
      </c>
      <c r="K103" s="556">
        <f>K93+K94+K95+K96+K97+K98+K99+K100+K101</f>
        <v>0</v>
      </c>
      <c r="L103" s="556">
        <f>SUM(L93:L102)</f>
        <v>0</v>
      </c>
      <c r="M103" s="556">
        <f>SUM(M93:M102)</f>
        <v>73833.079729999998</v>
      </c>
      <c r="T103" s="199"/>
      <c r="U103" s="199"/>
    </row>
    <row r="104" spans="2:21" s="27" customFormat="1" ht="24.75" hidden="1" customHeight="1">
      <c r="B104" s="572" t="s">
        <v>518</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35793.806100000002</v>
      </c>
      <c r="J104" s="554">
        <f>'5.  2015-2020 LRAM'!AM757</f>
        <v>30873.225299999998</v>
      </c>
      <c r="K104" s="554">
        <f>'5.  2015-2020 LRAM'!AM941</f>
        <v>0</v>
      </c>
      <c r="L104" s="554">
        <f>'5.  2015-2020 LRAM'!AM1125</f>
        <v>0</v>
      </c>
      <c r="M104" s="556">
        <f>SUM(C104:L104)</f>
        <v>66667.031400000007</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-13.916522281249996</v>
      </c>
      <c r="J105" s="554">
        <f>'6.  Carrying Charges'!W132</f>
        <v>29.347775987333307</v>
      </c>
      <c r="K105" s="554">
        <f>'6.  Carrying Charges'!W147</f>
        <v>190.40471220408335</v>
      </c>
      <c r="L105" s="554">
        <f>'6.  Carrying Charges'!W162</f>
        <v>242.4779967354167</v>
      </c>
      <c r="M105" s="556">
        <f>SUM(C105:L105)</f>
        <v>448.31396264558339</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-2382.6862722812493</v>
      </c>
      <c r="J106" s="554">
        <f t="shared" si="3"/>
        <v>9564.1658559873304</v>
      </c>
      <c r="K106" s="554">
        <f>K103-K104+K105</f>
        <v>190.40471220408335</v>
      </c>
      <c r="L106" s="554">
        <f>L103-L104+L105</f>
        <v>242.4779967354167</v>
      </c>
      <c r="M106" s="554">
        <f>M103-M104+M105</f>
        <v>7614.3622926455737</v>
      </c>
    </row>
    <row r="107" spans="2:21" hidden="1"/>
    <row r="108" spans="2:21">
      <c r="B108" s="589"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scale="29"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topLeftCell="A22" zoomScale="80" zoomScaleNormal="80" workbookViewId="0">
      <selection activeCell="D53" sqref="D53"/>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551</v>
      </c>
    </row>
    <row r="19" spans="2:8" ht="15.75">
      <c r="B19" s="537" t="s">
        <v>621</v>
      </c>
    </row>
    <row r="20" spans="2:8" ht="13.5" customHeight="1"/>
    <row r="21" spans="2:8" ht="40.9" customHeight="1">
      <c r="B21" s="792" t="s">
        <v>684</v>
      </c>
      <c r="C21" s="792"/>
      <c r="D21" s="792"/>
      <c r="E21" s="792"/>
      <c r="F21" s="792"/>
      <c r="G21" s="792"/>
      <c r="H21" s="792"/>
    </row>
    <row r="23" spans="2:8" s="609" customFormat="1" ht="15.75">
      <c r="B23" s="619" t="s">
        <v>546</v>
      </c>
      <c r="C23" s="619" t="s">
        <v>561</v>
      </c>
      <c r="D23" s="619" t="s">
        <v>545</v>
      </c>
      <c r="E23" s="799" t="s">
        <v>34</v>
      </c>
      <c r="F23" s="800"/>
      <c r="G23" s="799" t="s">
        <v>544</v>
      </c>
      <c r="H23" s="800"/>
    </row>
    <row r="24" spans="2:8">
      <c r="B24" s="608">
        <v>1</v>
      </c>
      <c r="C24" s="644"/>
      <c r="D24" s="607"/>
      <c r="E24" s="797"/>
      <c r="F24" s="798"/>
      <c r="G24" s="801"/>
      <c r="H24" s="802"/>
    </row>
    <row r="25" spans="2:8">
      <c r="B25" s="608">
        <v>2</v>
      </c>
      <c r="C25" s="644"/>
      <c r="D25" s="607"/>
      <c r="E25" s="797"/>
      <c r="F25" s="798"/>
      <c r="G25" s="801"/>
      <c r="H25" s="802"/>
    </row>
    <row r="26" spans="2:8">
      <c r="B26" s="608">
        <v>3</v>
      </c>
      <c r="C26" s="644"/>
      <c r="D26" s="607"/>
      <c r="E26" s="797"/>
      <c r="F26" s="798"/>
      <c r="G26" s="801"/>
      <c r="H26" s="802"/>
    </row>
    <row r="27" spans="2:8">
      <c r="B27" s="608">
        <v>4</v>
      </c>
      <c r="C27" s="644"/>
      <c r="D27" s="607"/>
      <c r="E27" s="797"/>
      <c r="F27" s="798"/>
      <c r="G27" s="801"/>
      <c r="H27" s="802"/>
    </row>
    <row r="28" spans="2:8">
      <c r="B28" s="608">
        <v>5</v>
      </c>
      <c r="C28" s="644"/>
      <c r="D28" s="607"/>
      <c r="E28" s="797"/>
      <c r="F28" s="798"/>
      <c r="G28" s="801"/>
      <c r="H28" s="802"/>
    </row>
    <row r="29" spans="2:8">
      <c r="B29" s="608">
        <v>6</v>
      </c>
      <c r="C29" s="644"/>
      <c r="D29" s="607"/>
      <c r="E29" s="797"/>
      <c r="F29" s="798"/>
      <c r="G29" s="801"/>
      <c r="H29" s="802"/>
    </row>
    <row r="30" spans="2:8">
      <c r="B30" s="608">
        <v>7</v>
      </c>
      <c r="C30" s="644"/>
      <c r="D30" s="607"/>
      <c r="E30" s="797"/>
      <c r="F30" s="798"/>
      <c r="G30" s="801"/>
      <c r="H30" s="802"/>
    </row>
    <row r="31" spans="2:8">
      <c r="B31" s="608">
        <v>8</v>
      </c>
      <c r="C31" s="644"/>
      <c r="D31" s="607"/>
      <c r="E31" s="797"/>
      <c r="F31" s="798"/>
      <c r="G31" s="801"/>
      <c r="H31" s="802"/>
    </row>
    <row r="32" spans="2:8">
      <c r="B32" s="608">
        <v>9</v>
      </c>
      <c r="C32" s="644"/>
      <c r="D32" s="607"/>
      <c r="E32" s="797"/>
      <c r="F32" s="798"/>
      <c r="G32" s="801"/>
      <c r="H32" s="802"/>
    </row>
    <row r="33" spans="2:8">
      <c r="B33" s="608">
        <v>10</v>
      </c>
      <c r="C33" s="644"/>
      <c r="D33" s="607"/>
      <c r="E33" s="797"/>
      <c r="F33" s="798"/>
      <c r="G33" s="801"/>
      <c r="H33" s="802"/>
    </row>
    <row r="34" spans="2:8">
      <c r="B34" s="608" t="s">
        <v>480</v>
      </c>
      <c r="C34" s="644"/>
      <c r="D34" s="607"/>
      <c r="E34" s="797"/>
      <c r="F34" s="798"/>
      <c r="G34" s="801"/>
      <c r="H34" s="802"/>
    </row>
    <row r="36" spans="2:8" ht="30.75" customHeight="1">
      <c r="B36" s="537" t="s">
        <v>617</v>
      </c>
    </row>
    <row r="37" spans="2:8" ht="23.25" customHeight="1">
      <c r="B37" s="568" t="s">
        <v>622</v>
      </c>
      <c r="C37" s="605"/>
      <c r="D37" s="605"/>
      <c r="E37" s="605"/>
      <c r="F37" s="605"/>
      <c r="G37" s="605"/>
      <c r="H37" s="605"/>
    </row>
    <row r="39" spans="2:8" s="90" customFormat="1" ht="15.75">
      <c r="B39" s="619" t="s">
        <v>546</v>
      </c>
      <c r="C39" s="619" t="s">
        <v>561</v>
      </c>
      <c r="D39" s="619" t="s">
        <v>545</v>
      </c>
      <c r="E39" s="799" t="s">
        <v>34</v>
      </c>
      <c r="F39" s="800"/>
      <c r="G39" s="799" t="s">
        <v>544</v>
      </c>
      <c r="H39" s="800"/>
    </row>
    <row r="40" spans="2:8">
      <c r="B40" s="608">
        <v>1</v>
      </c>
      <c r="C40" s="644"/>
      <c r="D40" s="607"/>
      <c r="E40" s="797"/>
      <c r="F40" s="798"/>
      <c r="G40" s="801"/>
      <c r="H40" s="802"/>
    </row>
    <row r="41" spans="2:8">
      <c r="B41" s="608">
        <v>2</v>
      </c>
      <c r="C41" s="644"/>
      <c r="D41" s="607"/>
      <c r="E41" s="797"/>
      <c r="F41" s="798"/>
      <c r="G41" s="801"/>
      <c r="H41" s="802"/>
    </row>
    <row r="42" spans="2:8">
      <c r="B42" s="608">
        <v>3</v>
      </c>
      <c r="C42" s="644"/>
      <c r="D42" s="607"/>
      <c r="E42" s="797"/>
      <c r="F42" s="798"/>
      <c r="G42" s="801"/>
      <c r="H42" s="802"/>
    </row>
    <row r="43" spans="2:8">
      <c r="B43" s="608">
        <v>4</v>
      </c>
      <c r="C43" s="644"/>
      <c r="D43" s="607"/>
      <c r="E43" s="797"/>
      <c r="F43" s="798"/>
      <c r="G43" s="801"/>
      <c r="H43" s="802"/>
    </row>
    <row r="44" spans="2:8">
      <c r="B44" s="608">
        <v>5</v>
      </c>
      <c r="C44" s="644"/>
      <c r="D44" s="607"/>
      <c r="E44" s="797"/>
      <c r="F44" s="798"/>
      <c r="G44" s="801"/>
      <c r="H44" s="802"/>
    </row>
    <row r="45" spans="2:8">
      <c r="B45" s="608">
        <v>6</v>
      </c>
      <c r="C45" s="644"/>
      <c r="D45" s="607"/>
      <c r="E45" s="797"/>
      <c r="F45" s="798"/>
      <c r="G45" s="801"/>
      <c r="H45" s="802"/>
    </row>
    <row r="46" spans="2:8">
      <c r="B46" s="608">
        <v>7</v>
      </c>
      <c r="C46" s="644"/>
      <c r="D46" s="607"/>
      <c r="E46" s="797"/>
      <c r="F46" s="798"/>
      <c r="G46" s="801"/>
      <c r="H46" s="802"/>
    </row>
    <row r="47" spans="2:8">
      <c r="B47" s="608">
        <v>8</v>
      </c>
      <c r="C47" s="644"/>
      <c r="D47" s="607"/>
      <c r="E47" s="797"/>
      <c r="F47" s="798"/>
      <c r="G47" s="801"/>
      <c r="H47" s="802"/>
    </row>
    <row r="48" spans="2:8">
      <c r="B48" s="608">
        <v>9</v>
      </c>
      <c r="C48" s="644"/>
      <c r="D48" s="607"/>
      <c r="E48" s="797"/>
      <c r="F48" s="798"/>
      <c r="G48" s="801"/>
      <c r="H48" s="802"/>
    </row>
    <row r="49" spans="2:8">
      <c r="B49" s="608">
        <v>10</v>
      </c>
      <c r="C49" s="644"/>
      <c r="D49" s="607"/>
      <c r="E49" s="797"/>
      <c r="F49" s="798"/>
      <c r="G49" s="801"/>
      <c r="H49" s="802"/>
    </row>
    <row r="50" spans="2:8">
      <c r="B50" s="608" t="s">
        <v>480</v>
      </c>
      <c r="C50" s="644"/>
      <c r="D50" s="607"/>
      <c r="E50" s="797"/>
      <c r="F50" s="798"/>
      <c r="G50" s="801"/>
      <c r="H50" s="802"/>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7" zoomScale="80" zoomScaleNormal="80" workbookViewId="0">
      <selection activeCell="J54" sqref="B3:M54"/>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0" width="22.140625" style="12" customWidth="1"/>
    <col min="11" max="13" width="22.140625" style="12" hidden="1" customWidth="1"/>
    <col min="14" max="14" width="26" style="12" hidden="1" customWidth="1"/>
    <col min="15" max="16" width="22.140625" style="12" hidden="1" customWidth="1"/>
    <col min="17" max="17" width="16.28515625" style="12" hidden="1"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v>2017</v>
      </c>
    </row>
    <row r="10" spans="2:17" s="17" customFormat="1" ht="16.5" customHeight="1"/>
    <row r="11" spans="2:17" s="17" customFormat="1" ht="36.75" customHeight="1">
      <c r="B11" s="803" t="s">
        <v>563</v>
      </c>
      <c r="C11" s="803"/>
      <c r="D11" s="803"/>
      <c r="E11" s="803"/>
      <c r="F11" s="803"/>
      <c r="G11" s="803"/>
      <c r="H11" s="803"/>
      <c r="I11" s="803"/>
      <c r="J11" s="803"/>
      <c r="K11" s="803"/>
      <c r="L11" s="803"/>
      <c r="M11" s="803"/>
      <c r="N11" s="614"/>
      <c r="O11" s="614"/>
      <c r="P11" s="614"/>
      <c r="Q11" s="614"/>
    </row>
    <row r="12" spans="2:17" s="2" customFormat="1" ht="15.75" customHeight="1">
      <c r="D12" s="20"/>
    </row>
    <row r="13" spans="2:17" s="17" customFormat="1" ht="48" customHeight="1">
      <c r="C13" s="243" t="str">
        <f>'1.  LRAMVA Summary'!R52</f>
        <v>Total</v>
      </c>
      <c r="D13" s="243" t="str">
        <f>'1.  LRAMVA Summary'!D52</f>
        <v xml:space="preserve">Residential </v>
      </c>
      <c r="E13" s="243" t="str">
        <f>'1.  LRAMVA Summary'!E52</f>
        <v>General Service &lt; 50 kW</v>
      </c>
      <c r="F13" s="243" t="str">
        <f>'1.  LRAMVA Summary'!F52</f>
        <v>General Service 50 to 4,999 kW</v>
      </c>
      <c r="G13" s="243" t="str">
        <f>'1.  LRAMVA Summary'!G52</f>
        <v>Large Use</v>
      </c>
      <c r="H13" s="243" t="str">
        <f>'1.  LRAMVA Summary'!H52</f>
        <v>Unmetered Scattered Load</v>
      </c>
      <c r="I13" s="243" t="str">
        <f>'1.  LRAMVA Summary'!I52</f>
        <v>Sentinel Lighting</v>
      </c>
      <c r="J13" s="243" t="str">
        <f>'1.  LRAMVA Summary'!J52</f>
        <v>Street Lighting</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kWh</v>
      </c>
      <c r="I14" s="579" t="str">
        <f>'1.  LRAMVA Summary'!I53</f>
        <v>kW</v>
      </c>
      <c r="J14" s="579" t="str">
        <f>'1.  LRAMVA Summary'!J53</f>
        <v>kW</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4350000</v>
      </c>
      <c r="D15" s="451">
        <v>939481</v>
      </c>
      <c r="E15" s="451">
        <v>375793</v>
      </c>
      <c r="F15" s="451">
        <v>2442651</v>
      </c>
      <c r="G15" s="451"/>
      <c r="H15" s="451"/>
      <c r="I15" s="451"/>
      <c r="J15" s="451">
        <v>592075</v>
      </c>
      <c r="K15" s="451"/>
      <c r="L15" s="451"/>
      <c r="M15" s="451"/>
      <c r="N15" s="451"/>
      <c r="O15" s="451"/>
      <c r="P15" s="452"/>
      <c r="Q15" s="452"/>
    </row>
    <row r="16" spans="2:17" s="456" customFormat="1" ht="15.75" customHeight="1">
      <c r="B16" s="461" t="s">
        <v>28</v>
      </c>
      <c r="C16" s="626">
        <f>SUM(D16:Q16)</f>
        <v>8530</v>
      </c>
      <c r="D16" s="450"/>
      <c r="E16" s="450"/>
      <c r="F16" s="450">
        <v>6881</v>
      </c>
      <c r="G16" s="450"/>
      <c r="H16" s="450"/>
      <c r="I16" s="450"/>
      <c r="J16" s="450">
        <v>1649</v>
      </c>
      <c r="K16" s="452"/>
      <c r="L16" s="452"/>
      <c r="M16" s="452"/>
      <c r="N16" s="452"/>
      <c r="O16" s="452"/>
      <c r="P16" s="452"/>
      <c r="Q16" s="452"/>
    </row>
    <row r="17" spans="2:17" s="17" customFormat="1" ht="15.75" customHeight="1"/>
    <row r="18" spans="2:17" s="25" customFormat="1" ht="15.75" customHeight="1">
      <c r="B18" s="191" t="s">
        <v>451</v>
      </c>
      <c r="C18" s="192"/>
      <c r="D18" s="192">
        <f>IF(D14="kw",HLOOKUP(D14,D14:D16,3,FALSE),HLOOKUP(D14,D14:D16,2,FALSE))</f>
        <v>939481</v>
      </c>
      <c r="E18" s="192">
        <f>IF(E14="kw",HLOOKUP(E14,E14:E16,3,FALSE),HLOOKUP(E14,E14:E16,2,FALSE))</f>
        <v>375793</v>
      </c>
      <c r="F18" s="192">
        <f>IF(F14="kw",HLOOKUP(F14,F14:F16,3,FALSE),HLOOKUP(F14,F14:F16,2,FALSE))</f>
        <v>6881</v>
      </c>
      <c r="G18" s="192">
        <f t="shared" ref="G18:Q18" si="0">IF(G14="kw",HLOOKUP(G14,G14:G16,3,FALSE),HLOOKUP(G14,G14:G16,2,FALSE))</f>
        <v>0</v>
      </c>
      <c r="H18" s="192">
        <f t="shared" si="0"/>
        <v>0</v>
      </c>
      <c r="I18" s="192">
        <f t="shared" si="0"/>
        <v>0</v>
      </c>
      <c r="J18" s="192">
        <f t="shared" si="0"/>
        <v>1649</v>
      </c>
      <c r="K18" s="192">
        <f t="shared" si="0"/>
        <v>0</v>
      </c>
      <c r="L18" s="192">
        <f t="shared" si="0"/>
        <v>0</v>
      </c>
      <c r="M18" s="192">
        <f t="shared" si="0"/>
        <v>0</v>
      </c>
      <c r="N18" s="192">
        <f t="shared" si="0"/>
        <v>0</v>
      </c>
      <c r="O18" s="192">
        <f t="shared" si="0"/>
        <v>0</v>
      </c>
      <c r="P18" s="192">
        <f t="shared" si="0"/>
        <v>0</v>
      </c>
      <c r="Q18" s="192">
        <f t="shared" si="0"/>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678</v>
      </c>
      <c r="C20" s="453"/>
      <c r="D20" s="454"/>
    </row>
    <row r="21" spans="2:17" s="438" customFormat="1" ht="21" customHeight="1">
      <c r="B21" s="460" t="s">
        <v>366</v>
      </c>
      <c r="C21" s="453" t="s">
        <v>735</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03" t="s">
        <v>562</v>
      </c>
      <c r="C26" s="803"/>
      <c r="D26" s="803"/>
      <c r="E26" s="803"/>
      <c r="F26" s="803"/>
      <c r="G26" s="803"/>
      <c r="H26" s="803"/>
      <c r="I26" s="803"/>
      <c r="J26" s="803"/>
      <c r="K26" s="803"/>
      <c r="L26" s="803"/>
      <c r="M26" s="803"/>
      <c r="N26" s="614"/>
      <c r="O26" s="614"/>
      <c r="P26" s="614"/>
      <c r="Q26" s="614"/>
    </row>
    <row r="27" spans="2:17" s="2" customFormat="1" ht="15.75" customHeight="1">
      <c r="D27" s="20"/>
    </row>
    <row r="28" spans="2:17" s="17" customFormat="1" ht="44.25" customHeight="1">
      <c r="C28" s="243" t="str">
        <f>'1.  LRAMVA Summary'!R52</f>
        <v>Total</v>
      </c>
      <c r="D28" s="243" t="str">
        <f>'1.  LRAMVA Summary'!D52</f>
        <v xml:space="preserve">Residential </v>
      </c>
      <c r="E28" s="243" t="str">
        <f>'1.  LRAMVA Summary'!E52</f>
        <v>General Service &lt; 50 kW</v>
      </c>
      <c r="F28" s="243" t="str">
        <f>'1.  LRAMVA Summary'!F52</f>
        <v>General Service 50 to 4,999 kW</v>
      </c>
      <c r="G28" s="243" t="str">
        <f>'1.  LRAMVA Summary'!G52</f>
        <v>Large Use</v>
      </c>
      <c r="H28" s="243" t="str">
        <f>'1.  LRAMVA Summary'!H52</f>
        <v>Unmetered Scattered Load</v>
      </c>
      <c r="I28" s="243" t="str">
        <f>'1.  LRAMVA Summary'!I52</f>
        <v>Sentinel Lighting</v>
      </c>
      <c r="J28" s="243" t="str">
        <f>'1.  LRAMVA Summary'!J52</f>
        <v>Street Lighting</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kWh</v>
      </c>
      <c r="I29" s="579" t="str">
        <f>'1.  LRAMVA Summary'!I53</f>
        <v>kW</v>
      </c>
      <c r="J29" s="579" t="str">
        <f>'1.  LRAMVA Summary'!J53</f>
        <v>kW</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1">IF(H29="kw",HLOOKUP(H29,H29:H31,3,FALSE),HLOOKUP(H29,H29:H31,2,FALSE))</f>
        <v>0</v>
      </c>
      <c r="I33" s="192">
        <f t="shared" si="1"/>
        <v>0</v>
      </c>
      <c r="J33" s="192">
        <f t="shared" si="1"/>
        <v>0</v>
      </c>
      <c r="K33" s="192">
        <f t="shared" si="1"/>
        <v>0</v>
      </c>
      <c r="L33" s="192">
        <f t="shared" si="1"/>
        <v>0</v>
      </c>
      <c r="M33" s="192">
        <f t="shared" si="1"/>
        <v>0</v>
      </c>
      <c r="N33" s="192">
        <f t="shared" si="1"/>
        <v>0</v>
      </c>
      <c r="O33" s="192">
        <f t="shared" si="1"/>
        <v>0</v>
      </c>
      <c r="P33" s="192">
        <f t="shared" si="1"/>
        <v>0</v>
      </c>
      <c r="Q33" s="192">
        <f t="shared" si="1"/>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678</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03" t="s">
        <v>615</v>
      </c>
      <c r="C40" s="803"/>
      <c r="D40" s="803"/>
      <c r="E40" s="803"/>
      <c r="F40" s="803"/>
      <c r="G40" s="803"/>
      <c r="H40" s="803"/>
      <c r="I40" s="803"/>
      <c r="J40" s="803"/>
      <c r="K40" s="803"/>
      <c r="L40" s="803"/>
      <c r="M40" s="803"/>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612</v>
      </c>
      <c r="D42" s="243" t="str">
        <f>'1.  LRAMVA Summary'!D52</f>
        <v xml:space="preserve">Residential </v>
      </c>
      <c r="E42" s="243" t="str">
        <f>'1.  LRAMVA Summary'!E52</f>
        <v>General Service &lt; 50 kW</v>
      </c>
      <c r="F42" s="243" t="str">
        <f>'1.  LRAMVA Summary'!F52</f>
        <v>General Service 50 to 4,999 kW</v>
      </c>
      <c r="G42" s="243" t="str">
        <f>'1.  LRAMVA Summary'!G52</f>
        <v>Large Use</v>
      </c>
      <c r="H42" s="243" t="str">
        <f>'1.  LRAMVA Summary'!H52</f>
        <v>Unmetered Scattered Load</v>
      </c>
      <c r="I42" s="243" t="str">
        <f>'1.  LRAMVA Summary'!I52</f>
        <v>Sentinel Lighting</v>
      </c>
      <c r="J42" s="243" t="str">
        <f>'1.  LRAMVA Summary'!J52</f>
        <v>Street Lighting</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kWh</v>
      </c>
      <c r="I43" s="583" t="str">
        <f>'1.  LRAMVA Summary'!I53</f>
        <v>kW</v>
      </c>
      <c r="J43" s="583" t="str">
        <f>'1.  LRAMVA Summary'!J53</f>
        <v>kW</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2">IF(ISBLANK($C$44),0,IF($C44=$D$9,HLOOKUP(D43,D14:D18,5,FALSE),HLOOKUP(D43,D29:D33,5,FALSE)))</f>
        <v>0</v>
      </c>
      <c r="E44" s="190">
        <f>IF(ISBLANK($C$44),0,IF($C44=$D$9,HLOOKUP(E43,E14:E18,5,FALSE),HLOOKUP(E43,E29:E33,5,FALSE)))</f>
        <v>0</v>
      </c>
      <c r="F44" s="190">
        <f t="shared" si="2"/>
        <v>0</v>
      </c>
      <c r="G44" s="190">
        <f t="shared" si="2"/>
        <v>0</v>
      </c>
      <c r="H44" s="190">
        <f t="shared" si="2"/>
        <v>0</v>
      </c>
      <c r="I44" s="190">
        <f t="shared" si="2"/>
        <v>0</v>
      </c>
      <c r="J44" s="190">
        <f t="shared" si="2"/>
        <v>0</v>
      </c>
      <c r="K44" s="190">
        <f t="shared" si="2"/>
        <v>0</v>
      </c>
      <c r="L44" s="190">
        <f t="shared" si="2"/>
        <v>0</v>
      </c>
      <c r="M44" s="190">
        <f t="shared" si="2"/>
        <v>0</v>
      </c>
      <c r="N44" s="190">
        <f t="shared" si="2"/>
        <v>0</v>
      </c>
      <c r="O44" s="190">
        <f t="shared" si="2"/>
        <v>0</v>
      </c>
      <c r="P44" s="190">
        <f t="shared" si="2"/>
        <v>0</v>
      </c>
      <c r="Q44" s="190">
        <f t="shared" si="2"/>
        <v>0</v>
      </c>
      <c r="R44" s="194"/>
    </row>
    <row r="45" spans="2:32" s="17" customFormat="1" ht="15.75">
      <c r="B45" s="170">
        <v>2012</v>
      </c>
      <c r="C45" s="534"/>
      <c r="D45" s="190">
        <f t="shared" ref="D45:Q45" si="3">IF(ISBLANK($C$45),0,IF($C$45=$D$9,HLOOKUP(D43,D14:D18,5,FALSE),HLOOKUP(D43,D29:D33,5,FALSE)))</f>
        <v>0</v>
      </c>
      <c r="E45" s="190">
        <f t="shared" si="3"/>
        <v>0</v>
      </c>
      <c r="F45" s="190">
        <f t="shared" si="3"/>
        <v>0</v>
      </c>
      <c r="G45" s="190">
        <f t="shared" si="3"/>
        <v>0</v>
      </c>
      <c r="H45" s="190">
        <f t="shared" si="3"/>
        <v>0</v>
      </c>
      <c r="I45" s="190">
        <f t="shared" si="3"/>
        <v>0</v>
      </c>
      <c r="J45" s="190">
        <f t="shared" si="3"/>
        <v>0</v>
      </c>
      <c r="K45" s="190">
        <f t="shared" si="3"/>
        <v>0</v>
      </c>
      <c r="L45" s="190">
        <f t="shared" si="3"/>
        <v>0</v>
      </c>
      <c r="M45" s="190">
        <f t="shared" si="3"/>
        <v>0</v>
      </c>
      <c r="N45" s="190">
        <f t="shared" si="3"/>
        <v>0</v>
      </c>
      <c r="O45" s="190">
        <f t="shared" si="3"/>
        <v>0</v>
      </c>
      <c r="P45" s="190">
        <f t="shared" si="3"/>
        <v>0</v>
      </c>
      <c r="Q45" s="190">
        <f t="shared" si="3"/>
        <v>0</v>
      </c>
      <c r="R45" s="163"/>
    </row>
    <row r="46" spans="2:32" s="17" customFormat="1" ht="15.75">
      <c r="B46" s="171">
        <v>2013</v>
      </c>
      <c r="C46" s="534"/>
      <c r="D46" s="190">
        <f t="shared" ref="D46:Q46" si="4">IF(ISBLANK($C$46),0,IF($C$46=$D$9,HLOOKUP(D43,D14:D18,5,FALSE),HLOOKUP(D43,D29:D33,5,FALSE)))</f>
        <v>0</v>
      </c>
      <c r="E46" s="190">
        <f t="shared" si="4"/>
        <v>0</v>
      </c>
      <c r="F46" s="190">
        <f t="shared" si="4"/>
        <v>0</v>
      </c>
      <c r="G46" s="190">
        <f t="shared" si="4"/>
        <v>0</v>
      </c>
      <c r="H46" s="190">
        <f t="shared" si="4"/>
        <v>0</v>
      </c>
      <c r="I46" s="190">
        <f t="shared" si="4"/>
        <v>0</v>
      </c>
      <c r="J46" s="190">
        <f t="shared" si="4"/>
        <v>0</v>
      </c>
      <c r="K46" s="190">
        <f t="shared" si="4"/>
        <v>0</v>
      </c>
      <c r="L46" s="190">
        <f t="shared" si="4"/>
        <v>0</v>
      </c>
      <c r="M46" s="190">
        <f t="shared" si="4"/>
        <v>0</v>
      </c>
      <c r="N46" s="190">
        <f t="shared" si="4"/>
        <v>0</v>
      </c>
      <c r="O46" s="190">
        <f t="shared" si="4"/>
        <v>0</v>
      </c>
      <c r="P46" s="190">
        <f t="shared" si="4"/>
        <v>0</v>
      </c>
      <c r="Q46" s="190">
        <f t="shared" si="4"/>
        <v>0</v>
      </c>
      <c r="R46" s="163"/>
    </row>
    <row r="47" spans="2:32" s="17" customFormat="1" ht="15.75">
      <c r="B47" s="171">
        <v>2014</v>
      </c>
      <c r="C47" s="534"/>
      <c r="D47" s="190">
        <f t="shared" ref="D47:Q47" si="5">IF(ISBLANK($C$47),0,IF($C$47=$D$9,HLOOKUP(D43,D14:D18,5,FALSE),HLOOKUP(D43,D29:D33,5,FALSE)))</f>
        <v>0</v>
      </c>
      <c r="E47" s="190">
        <f t="shared" si="5"/>
        <v>0</v>
      </c>
      <c r="F47" s="190">
        <f t="shared" si="5"/>
        <v>0</v>
      </c>
      <c r="G47" s="190">
        <f t="shared" si="5"/>
        <v>0</v>
      </c>
      <c r="H47" s="190">
        <f t="shared" si="5"/>
        <v>0</v>
      </c>
      <c r="I47" s="190">
        <f t="shared" si="5"/>
        <v>0</v>
      </c>
      <c r="J47" s="190">
        <f t="shared" si="5"/>
        <v>0</v>
      </c>
      <c r="K47" s="190">
        <f t="shared" si="5"/>
        <v>0</v>
      </c>
      <c r="L47" s="190">
        <f t="shared" si="5"/>
        <v>0</v>
      </c>
      <c r="M47" s="190">
        <f t="shared" si="5"/>
        <v>0</v>
      </c>
      <c r="N47" s="190">
        <f t="shared" si="5"/>
        <v>0</v>
      </c>
      <c r="O47" s="190">
        <f t="shared" si="5"/>
        <v>0</v>
      </c>
      <c r="P47" s="190">
        <f t="shared" si="5"/>
        <v>0</v>
      </c>
      <c r="Q47" s="190">
        <f t="shared" si="5"/>
        <v>0</v>
      </c>
      <c r="R47" s="163"/>
    </row>
    <row r="48" spans="2:32" s="17" customFormat="1" ht="15.75">
      <c r="B48" s="171">
        <v>2015</v>
      </c>
      <c r="C48" s="534"/>
      <c r="D48" s="190">
        <f t="shared" ref="D48:Q48" si="6">IF(ISBLANK($C$48),0,IF($C$48=$D$9,HLOOKUP(D43,D14:D18,5,FALSE),HLOOKUP(D43,D29:D33,5,FALSE)))</f>
        <v>0</v>
      </c>
      <c r="E48" s="190">
        <f t="shared" si="6"/>
        <v>0</v>
      </c>
      <c r="F48" s="190">
        <f t="shared" si="6"/>
        <v>0</v>
      </c>
      <c r="G48" s="190">
        <f t="shared" si="6"/>
        <v>0</v>
      </c>
      <c r="H48" s="190">
        <f t="shared" si="6"/>
        <v>0</v>
      </c>
      <c r="I48" s="190">
        <f t="shared" si="6"/>
        <v>0</v>
      </c>
      <c r="J48" s="190">
        <f t="shared" si="6"/>
        <v>0</v>
      </c>
      <c r="K48" s="190">
        <f t="shared" si="6"/>
        <v>0</v>
      </c>
      <c r="L48" s="190">
        <f t="shared" si="6"/>
        <v>0</v>
      </c>
      <c r="M48" s="190">
        <f t="shared" si="6"/>
        <v>0</v>
      </c>
      <c r="N48" s="190">
        <f t="shared" si="6"/>
        <v>0</v>
      </c>
      <c r="O48" s="190">
        <f t="shared" si="6"/>
        <v>0</v>
      </c>
      <c r="P48" s="190">
        <f t="shared" si="6"/>
        <v>0</v>
      </c>
      <c r="Q48" s="190">
        <f t="shared" si="6"/>
        <v>0</v>
      </c>
      <c r="R48" s="163"/>
      <c r="AF48" s="163"/>
    </row>
    <row r="49" spans="2:32" s="17" customFormat="1" ht="15.75">
      <c r="B49" s="171">
        <v>2016</v>
      </c>
      <c r="C49" s="534"/>
      <c r="D49" s="190">
        <f t="shared" ref="D49:Q49" si="7">IF(ISBLANK($C$49),0,IF($C$49=$D$9,HLOOKUP(D43,D14:D18,5,FALSE),HLOOKUP(D43,D29:D33,5,FALSE)))</f>
        <v>0</v>
      </c>
      <c r="E49" s="190">
        <f t="shared" si="7"/>
        <v>0</v>
      </c>
      <c r="F49" s="190">
        <f t="shared" si="7"/>
        <v>0</v>
      </c>
      <c r="G49" s="190">
        <f t="shared" si="7"/>
        <v>0</v>
      </c>
      <c r="H49" s="190">
        <f t="shared" si="7"/>
        <v>0</v>
      </c>
      <c r="I49" s="190">
        <f t="shared" si="7"/>
        <v>0</v>
      </c>
      <c r="J49" s="190">
        <f t="shared" si="7"/>
        <v>0</v>
      </c>
      <c r="K49" s="190">
        <f t="shared" si="7"/>
        <v>0</v>
      </c>
      <c r="L49" s="190">
        <f t="shared" si="7"/>
        <v>0</v>
      </c>
      <c r="M49" s="190">
        <f t="shared" si="7"/>
        <v>0</v>
      </c>
      <c r="N49" s="190">
        <f t="shared" si="7"/>
        <v>0</v>
      </c>
      <c r="O49" s="190">
        <f t="shared" si="7"/>
        <v>0</v>
      </c>
      <c r="P49" s="190">
        <f t="shared" si="7"/>
        <v>0</v>
      </c>
      <c r="Q49" s="190">
        <f t="shared" si="7"/>
        <v>0</v>
      </c>
      <c r="R49" s="163"/>
      <c r="AF49" s="163"/>
    </row>
    <row r="50" spans="2:32" s="17" customFormat="1" ht="15.75">
      <c r="B50" s="171">
        <v>2017</v>
      </c>
      <c r="C50" s="534">
        <v>2017</v>
      </c>
      <c r="D50" s="190">
        <f t="shared" ref="D50:I50" si="8">IF(ISBLANK($C$50),0,IF($C$50=$D$9,HLOOKUP(D43,D14:D18,5,FALSE),HLOOKUP(D43,D29:D33,5,FALSE)))</f>
        <v>939481</v>
      </c>
      <c r="E50" s="190">
        <f t="shared" si="8"/>
        <v>375793</v>
      </c>
      <c r="F50" s="190">
        <f t="shared" si="8"/>
        <v>6881</v>
      </c>
      <c r="G50" s="190">
        <f t="shared" si="8"/>
        <v>0</v>
      </c>
      <c r="H50" s="190">
        <f t="shared" si="8"/>
        <v>0</v>
      </c>
      <c r="I50" s="190">
        <f t="shared" si="8"/>
        <v>0</v>
      </c>
      <c r="J50" s="190">
        <f t="shared" ref="J50:Q50" si="9">IF(ISBLANK($C$50),0,IF($C$50=$D$9,HLOOKUP(J43,J14:J18,5,FALSE),HLOOKUP(J43,J29:J33,5,FALSE)))</f>
        <v>1649</v>
      </c>
      <c r="K50" s="190">
        <f t="shared" si="9"/>
        <v>0</v>
      </c>
      <c r="L50" s="190">
        <f t="shared" si="9"/>
        <v>0</v>
      </c>
      <c r="M50" s="190">
        <f t="shared" si="9"/>
        <v>0</v>
      </c>
      <c r="N50" s="190">
        <f t="shared" si="9"/>
        <v>0</v>
      </c>
      <c r="O50" s="190">
        <f t="shared" si="9"/>
        <v>0</v>
      </c>
      <c r="P50" s="190">
        <f t="shared" si="9"/>
        <v>0</v>
      </c>
      <c r="Q50" s="190">
        <f t="shared" si="9"/>
        <v>0</v>
      </c>
      <c r="R50" s="163"/>
      <c r="AF50" s="163"/>
    </row>
    <row r="51" spans="2:32" s="17" customFormat="1" ht="15.75">
      <c r="B51" s="171">
        <v>2018</v>
      </c>
      <c r="C51" s="534">
        <v>2017</v>
      </c>
      <c r="D51" s="190">
        <f t="shared" ref="D51:Q51" si="10">IF(ISBLANK($C$51),0,IF($C$51=$D$9,HLOOKUP(D43,D14:D18,5,FALSE),HLOOKUP(D43,D29:D33,5,FALSE)))</f>
        <v>939481</v>
      </c>
      <c r="E51" s="190">
        <f t="shared" si="10"/>
        <v>375793</v>
      </c>
      <c r="F51" s="190">
        <f t="shared" si="10"/>
        <v>6881</v>
      </c>
      <c r="G51" s="190">
        <f t="shared" si="10"/>
        <v>0</v>
      </c>
      <c r="H51" s="190">
        <f t="shared" si="10"/>
        <v>0</v>
      </c>
      <c r="I51" s="190">
        <f t="shared" si="10"/>
        <v>0</v>
      </c>
      <c r="J51" s="190">
        <f t="shared" si="10"/>
        <v>1649</v>
      </c>
      <c r="K51" s="190">
        <f t="shared" si="10"/>
        <v>0</v>
      </c>
      <c r="L51" s="190">
        <f t="shared" si="10"/>
        <v>0</v>
      </c>
      <c r="M51" s="190">
        <f t="shared" si="10"/>
        <v>0</v>
      </c>
      <c r="N51" s="190">
        <f t="shared" si="10"/>
        <v>0</v>
      </c>
      <c r="O51" s="190">
        <f t="shared" si="10"/>
        <v>0</v>
      </c>
      <c r="P51" s="190">
        <f t="shared" si="10"/>
        <v>0</v>
      </c>
      <c r="Q51" s="190">
        <f t="shared" si="10"/>
        <v>0</v>
      </c>
      <c r="R51" s="163"/>
      <c r="AF51" s="163"/>
    </row>
    <row r="52" spans="2:32" s="17" customFormat="1" ht="15.75" hidden="1">
      <c r="B52" s="171">
        <v>2019</v>
      </c>
      <c r="C52" s="534"/>
      <c r="D52" s="190">
        <f t="shared" ref="D52:Q52" si="11">IF(ISBLANK($C$52),0,IF($C$52=$D$9,HLOOKUP(D43,D14:D18,5,FALSE),HLOOKUP(D43,D29:D33,5,FALSE)))</f>
        <v>0</v>
      </c>
      <c r="E52" s="190">
        <f t="shared" si="11"/>
        <v>0</v>
      </c>
      <c r="F52" s="190">
        <f t="shared" si="11"/>
        <v>0</v>
      </c>
      <c r="G52" s="190">
        <f t="shared" si="11"/>
        <v>0</v>
      </c>
      <c r="H52" s="190">
        <f t="shared" si="11"/>
        <v>0</v>
      </c>
      <c r="I52" s="190">
        <f t="shared" si="11"/>
        <v>0</v>
      </c>
      <c r="J52" s="190">
        <f t="shared" si="11"/>
        <v>0</v>
      </c>
      <c r="K52" s="190">
        <f t="shared" si="11"/>
        <v>0</v>
      </c>
      <c r="L52" s="190">
        <f t="shared" si="11"/>
        <v>0</v>
      </c>
      <c r="M52" s="190">
        <f t="shared" si="11"/>
        <v>0</v>
      </c>
      <c r="N52" s="190">
        <f t="shared" si="11"/>
        <v>0</v>
      </c>
      <c r="O52" s="190">
        <f t="shared" si="11"/>
        <v>0</v>
      </c>
      <c r="P52" s="190">
        <f t="shared" si="11"/>
        <v>0</v>
      </c>
      <c r="Q52" s="190">
        <f t="shared" si="11"/>
        <v>0</v>
      </c>
      <c r="R52" s="163"/>
      <c r="AF52" s="163"/>
    </row>
    <row r="53" spans="2:32" s="17" customFormat="1" ht="15.75" hidden="1">
      <c r="B53" s="171">
        <v>2020</v>
      </c>
      <c r="C53" s="534"/>
      <c r="D53" s="190">
        <f t="shared" ref="D53:Q53" si="12">IF(ISBLANK($C$53),0,IF($C$53=$D$9,HLOOKUP(D43,D14:D18,5,FALSE),HLOOKUP(D43,D29:D33,5,FALSE)))</f>
        <v>0</v>
      </c>
      <c r="E53" s="190">
        <f t="shared" si="12"/>
        <v>0</v>
      </c>
      <c r="F53" s="190">
        <f t="shared" si="12"/>
        <v>0</v>
      </c>
      <c r="G53" s="190">
        <f t="shared" si="12"/>
        <v>0</v>
      </c>
      <c r="H53" s="190">
        <f t="shared" si="12"/>
        <v>0</v>
      </c>
      <c r="I53" s="190">
        <f t="shared" si="12"/>
        <v>0</v>
      </c>
      <c r="J53" s="190">
        <f t="shared" si="12"/>
        <v>0</v>
      </c>
      <c r="K53" s="190">
        <f t="shared" si="12"/>
        <v>0</v>
      </c>
      <c r="L53" s="190">
        <f t="shared" si="12"/>
        <v>0</v>
      </c>
      <c r="M53" s="190">
        <f t="shared" si="12"/>
        <v>0</v>
      </c>
      <c r="N53" s="190">
        <f t="shared" si="12"/>
        <v>0</v>
      </c>
      <c r="O53" s="190">
        <f t="shared" si="12"/>
        <v>0</v>
      </c>
      <c r="P53" s="190">
        <f t="shared" si="12"/>
        <v>0</v>
      </c>
      <c r="Q53" s="190">
        <f t="shared" si="12"/>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scale="38"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tabSelected="1" topLeftCell="A17" zoomScale="80" zoomScaleNormal="80" workbookViewId="0">
      <selection activeCell="I98" sqref="I1:R1048576"/>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4" t="s">
        <v>171</v>
      </c>
      <c r="C4" s="85" t="s">
        <v>175</v>
      </c>
      <c r="D4" s="85"/>
      <c r="E4" s="49"/>
    </row>
    <row r="5" spans="1:26" s="18" customFormat="1" ht="26.25" hidden="1" customHeight="1" outlineLevel="1" thickBot="1">
      <c r="A5" s="4"/>
      <c r="B5" s="804"/>
      <c r="C5" s="86" t="s">
        <v>172</v>
      </c>
      <c r="D5" s="86"/>
      <c r="E5" s="49"/>
    </row>
    <row r="6" spans="1:26" ht="26.25" hidden="1" customHeight="1" outlineLevel="1" thickBot="1">
      <c r="B6" s="804"/>
      <c r="C6" s="810" t="s">
        <v>551</v>
      </c>
      <c r="D6" s="811"/>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528</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812" t="s">
        <v>623</v>
      </c>
      <c r="C12" s="812"/>
      <c r="D12" s="812"/>
      <c r="E12" s="812"/>
      <c r="F12" s="812"/>
      <c r="G12" s="812"/>
      <c r="H12" s="812"/>
      <c r="I12" s="812"/>
      <c r="J12" s="812"/>
      <c r="K12" s="812"/>
      <c r="L12" s="812"/>
      <c r="M12" s="812"/>
      <c r="N12" s="812"/>
      <c r="O12" s="812"/>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565</v>
      </c>
      <c r="E14" s="472" t="s">
        <v>566</v>
      </c>
      <c r="F14" s="472" t="s">
        <v>567</v>
      </c>
      <c r="G14" s="472" t="s">
        <v>568</v>
      </c>
      <c r="H14" s="472" t="s">
        <v>569</v>
      </c>
      <c r="I14" s="472" t="s">
        <v>570</v>
      </c>
      <c r="J14" s="472" t="s">
        <v>736</v>
      </c>
      <c r="K14" s="472" t="s">
        <v>737</v>
      </c>
      <c r="L14" s="472" t="s">
        <v>738</v>
      </c>
      <c r="M14" s="472" t="s">
        <v>571</v>
      </c>
      <c r="N14" s="472" t="s">
        <v>572</v>
      </c>
      <c r="O14" s="472" t="s">
        <v>573</v>
      </c>
      <c r="P14" s="7"/>
    </row>
    <row r="15" spans="1:26" s="7" customFormat="1" ht="18.75" customHeight="1">
      <c r="B15" s="473" t="s">
        <v>188</v>
      </c>
      <c r="C15" s="805"/>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06"/>
      <c r="D16" s="477"/>
      <c r="E16" s="477"/>
      <c r="F16" s="477"/>
      <c r="G16" s="477"/>
      <c r="H16" s="477"/>
      <c r="I16" s="477"/>
      <c r="J16" s="477"/>
      <c r="K16" s="477">
        <v>4</v>
      </c>
      <c r="L16" s="477">
        <v>4</v>
      </c>
      <c r="M16" s="477"/>
      <c r="N16" s="477"/>
      <c r="O16" s="478"/>
    </row>
    <row r="17" spans="1:16" s="111" customFormat="1" ht="17.25" customHeight="1">
      <c r="B17" s="479" t="s">
        <v>560</v>
      </c>
      <c r="C17" s="807"/>
      <c r="D17" s="112">
        <f>12-D16</f>
        <v>12</v>
      </c>
      <c r="E17" s="112">
        <f>12-E16</f>
        <v>12</v>
      </c>
      <c r="F17" s="112">
        <f t="shared" ref="F17:K17" si="0">12-F16</f>
        <v>12</v>
      </c>
      <c r="G17" s="112">
        <f t="shared" si="0"/>
        <v>12</v>
      </c>
      <c r="H17" s="112">
        <f t="shared" si="0"/>
        <v>12</v>
      </c>
      <c r="I17" s="112">
        <f t="shared" si="0"/>
        <v>12</v>
      </c>
      <c r="J17" s="112">
        <f t="shared" si="0"/>
        <v>12</v>
      </c>
      <c r="K17" s="112">
        <f t="shared" si="0"/>
        <v>8</v>
      </c>
      <c r="L17" s="112">
        <f>12-L16</f>
        <v>8</v>
      </c>
      <c r="M17" s="112">
        <f>12-M16</f>
        <v>12</v>
      </c>
      <c r="N17" s="112">
        <f>12-N16</f>
        <v>12</v>
      </c>
      <c r="O17" s="113">
        <f>12-O16</f>
        <v>12</v>
      </c>
    </row>
    <row r="18" spans="1:16" s="7" customFormat="1" ht="17.25" customHeight="1">
      <c r="B18" s="480" t="str">
        <f>'1.  LRAMVA Summary'!B29</f>
        <v xml:space="preserve">Residential </v>
      </c>
      <c r="C18" s="808" t="str">
        <f>'2. LRAMVA Threshold'!D43</f>
        <v>kWh</v>
      </c>
      <c r="D18" s="46"/>
      <c r="E18" s="46"/>
      <c r="F18" s="46"/>
      <c r="G18" s="46"/>
      <c r="H18" s="46"/>
      <c r="I18" s="46"/>
      <c r="J18" s="46">
        <v>1.0500000000000001E-2</v>
      </c>
      <c r="K18" s="46">
        <v>7.4000000000000003E-3</v>
      </c>
      <c r="L18" s="46">
        <v>3.7000000000000002E-3</v>
      </c>
      <c r="M18" s="46"/>
      <c r="N18" s="46"/>
      <c r="O18" s="69"/>
      <c r="P18" s="763"/>
    </row>
    <row r="19" spans="1:16" s="7" customFormat="1" ht="15" customHeight="1" outlineLevel="1">
      <c r="B19" s="536" t="s">
        <v>511</v>
      </c>
      <c r="C19" s="806"/>
      <c r="D19" s="46"/>
      <c r="E19" s="46"/>
      <c r="F19" s="46"/>
      <c r="G19" s="46"/>
      <c r="H19" s="46"/>
      <c r="I19" s="46"/>
      <c r="J19" s="46"/>
      <c r="K19" s="46"/>
      <c r="L19" s="46"/>
      <c r="M19" s="46"/>
      <c r="N19" s="46"/>
      <c r="O19" s="69"/>
    </row>
    <row r="20" spans="1:16" s="7" customFormat="1" ht="15" customHeight="1" outlineLevel="1">
      <c r="B20" s="536" t="s">
        <v>512</v>
      </c>
      <c r="C20" s="806"/>
      <c r="D20" s="46"/>
      <c r="E20" s="46"/>
      <c r="F20" s="46"/>
      <c r="G20" s="46"/>
      <c r="H20" s="46"/>
      <c r="I20" s="46"/>
      <c r="J20" s="46"/>
      <c r="K20" s="46"/>
      <c r="L20" s="46"/>
      <c r="M20" s="46"/>
      <c r="N20" s="46"/>
      <c r="O20" s="69"/>
    </row>
    <row r="21" spans="1:16" s="7" customFormat="1" ht="15" customHeight="1" outlineLevel="1">
      <c r="B21" s="536" t="s">
        <v>490</v>
      </c>
      <c r="C21" s="806"/>
      <c r="D21" s="46"/>
      <c r="E21" s="46"/>
      <c r="F21" s="46"/>
      <c r="G21" s="46"/>
      <c r="H21" s="46"/>
      <c r="I21" s="46"/>
      <c r="J21" s="46"/>
      <c r="K21" s="46"/>
      <c r="L21" s="46"/>
      <c r="M21" s="46"/>
      <c r="N21" s="46"/>
      <c r="O21" s="69"/>
    </row>
    <row r="22" spans="1:16" s="7" customFormat="1" ht="14.25" customHeight="1">
      <c r="B22" s="536" t="s">
        <v>513</v>
      </c>
      <c r="C22" s="809"/>
      <c r="D22" s="65">
        <f>SUM(D18:D21)</f>
        <v>0</v>
      </c>
      <c r="E22" s="65">
        <f>SUM(E18:E21)</f>
        <v>0</v>
      </c>
      <c r="F22" s="65">
        <f>SUM(F18:F21)</f>
        <v>0</v>
      </c>
      <c r="G22" s="65">
        <f t="shared" ref="G22:N22" si="1">SUM(G18:G21)</f>
        <v>0</v>
      </c>
      <c r="H22" s="65">
        <f t="shared" si="1"/>
        <v>0</v>
      </c>
      <c r="I22" s="65">
        <f t="shared" si="1"/>
        <v>0</v>
      </c>
      <c r="J22" s="65">
        <f t="shared" si="1"/>
        <v>1.0500000000000001E-2</v>
      </c>
      <c r="K22" s="65">
        <f t="shared" si="1"/>
        <v>7.4000000000000003E-3</v>
      </c>
      <c r="L22" s="65">
        <f t="shared" si="1"/>
        <v>3.7000000000000002E-3</v>
      </c>
      <c r="M22" s="65">
        <f t="shared" si="1"/>
        <v>0</v>
      </c>
      <c r="N22" s="65">
        <f t="shared" si="1"/>
        <v>0</v>
      </c>
      <c r="O22" s="76"/>
    </row>
    <row r="23" spans="1:16" s="63" customFormat="1">
      <c r="A23" s="62"/>
      <c r="B23" s="492" t="s">
        <v>514</v>
      </c>
      <c r="C23" s="482"/>
      <c r="D23" s="483"/>
      <c r="E23" s="484">
        <f t="shared" ref="E23:N23" si="2">ROUND(SUM(D22*E16+E22*E17)/12,4)</f>
        <v>0</v>
      </c>
      <c r="F23" s="484">
        <f t="shared" si="2"/>
        <v>0</v>
      </c>
      <c r="G23" s="484">
        <f t="shared" si="2"/>
        <v>0</v>
      </c>
      <c r="H23" s="484">
        <f t="shared" si="2"/>
        <v>0</v>
      </c>
      <c r="I23" s="484">
        <f t="shared" si="2"/>
        <v>0</v>
      </c>
      <c r="J23" s="484">
        <f t="shared" si="2"/>
        <v>1.0500000000000001E-2</v>
      </c>
      <c r="K23" s="484">
        <f t="shared" si="2"/>
        <v>8.3999999999999995E-3</v>
      </c>
      <c r="L23" s="484">
        <f t="shared" si="2"/>
        <v>4.8999999999999998E-3</v>
      </c>
      <c r="M23" s="484">
        <f t="shared" si="2"/>
        <v>0</v>
      </c>
      <c r="N23" s="484">
        <f t="shared" si="2"/>
        <v>0</v>
      </c>
      <c r="O23" s="485"/>
    </row>
    <row r="24" spans="1:16" s="63" customFormat="1">
      <c r="A24" s="62"/>
      <c r="B24" s="481"/>
      <c r="C24" s="486"/>
      <c r="D24" s="483"/>
      <c r="E24" s="484"/>
      <c r="F24" s="484"/>
      <c r="G24" s="484"/>
      <c r="H24" s="484"/>
      <c r="I24" s="484"/>
      <c r="J24" s="484"/>
      <c r="K24" s="484"/>
      <c r="L24" s="487"/>
      <c r="M24" s="487"/>
      <c r="N24" s="487"/>
      <c r="O24" s="485"/>
    </row>
    <row r="25" spans="1:16" s="63" customFormat="1" ht="15.75" customHeight="1">
      <c r="A25" s="62"/>
      <c r="B25" s="604" t="str">
        <f>'1.  LRAMVA Summary'!B30</f>
        <v>General Service &lt; 50 kW</v>
      </c>
      <c r="C25" s="808" t="str">
        <f>'2. LRAMVA Threshold'!E43</f>
        <v>kWh</v>
      </c>
      <c r="D25" s="46"/>
      <c r="E25" s="46"/>
      <c r="F25" s="46"/>
      <c r="G25" s="46"/>
      <c r="H25" s="46"/>
      <c r="I25" s="46"/>
      <c r="J25" s="46">
        <v>8.6E-3</v>
      </c>
      <c r="K25" s="46">
        <v>9.1000000000000004E-3</v>
      </c>
      <c r="L25" s="46">
        <v>9.1999999999999998E-3</v>
      </c>
      <c r="M25" s="46"/>
      <c r="N25" s="46"/>
      <c r="O25" s="69"/>
    </row>
    <row r="26" spans="1:16" s="18" customFormat="1" outlineLevel="1">
      <c r="A26" s="4"/>
      <c r="B26" s="536" t="s">
        <v>511</v>
      </c>
      <c r="C26" s="806"/>
      <c r="D26" s="46"/>
      <c r="E26" s="46"/>
      <c r="F26" s="46"/>
      <c r="G26" s="46"/>
      <c r="H26" s="46"/>
      <c r="I26" s="46"/>
      <c r="J26" s="46"/>
      <c r="K26" s="46"/>
      <c r="L26" s="46"/>
      <c r="M26" s="46"/>
      <c r="N26" s="46"/>
      <c r="O26" s="69"/>
    </row>
    <row r="27" spans="1:16" s="18" customFormat="1" outlineLevel="1">
      <c r="A27" s="4"/>
      <c r="B27" s="536" t="s">
        <v>512</v>
      </c>
      <c r="C27" s="806"/>
      <c r="D27" s="46"/>
      <c r="E27" s="46"/>
      <c r="F27" s="46"/>
      <c r="G27" s="46"/>
      <c r="H27" s="46"/>
      <c r="I27" s="46"/>
      <c r="J27" s="46"/>
      <c r="K27" s="46"/>
      <c r="L27" s="46"/>
      <c r="M27" s="46"/>
      <c r="N27" s="46"/>
      <c r="O27" s="69"/>
    </row>
    <row r="28" spans="1:16" s="18" customFormat="1" outlineLevel="1">
      <c r="A28" s="4"/>
      <c r="B28" s="536" t="s">
        <v>490</v>
      </c>
      <c r="C28" s="806"/>
      <c r="D28" s="46"/>
      <c r="E28" s="46"/>
      <c r="F28" s="46"/>
      <c r="G28" s="46"/>
      <c r="H28" s="46"/>
      <c r="I28" s="46"/>
      <c r="J28" s="46"/>
      <c r="K28" s="46"/>
      <c r="L28" s="46"/>
      <c r="M28" s="46"/>
      <c r="N28" s="46"/>
      <c r="O28" s="69"/>
    </row>
    <row r="29" spans="1:16" s="18" customFormat="1">
      <c r="A29" s="4"/>
      <c r="B29" s="536" t="s">
        <v>513</v>
      </c>
      <c r="C29" s="809"/>
      <c r="D29" s="65">
        <f>SUM(D25:D28)</f>
        <v>0</v>
      </c>
      <c r="E29" s="65">
        <f t="shared" ref="E29:N29" si="3">SUM(E25:E28)</f>
        <v>0</v>
      </c>
      <c r="F29" s="65">
        <f t="shared" si="3"/>
        <v>0</v>
      </c>
      <c r="G29" s="65">
        <f t="shared" si="3"/>
        <v>0</v>
      </c>
      <c r="H29" s="65">
        <f t="shared" si="3"/>
        <v>0</v>
      </c>
      <c r="I29" s="65">
        <f t="shared" si="3"/>
        <v>0</v>
      </c>
      <c r="J29" s="65">
        <f t="shared" si="3"/>
        <v>8.6E-3</v>
      </c>
      <c r="K29" s="65">
        <f t="shared" si="3"/>
        <v>9.1000000000000004E-3</v>
      </c>
      <c r="L29" s="65">
        <f t="shared" si="3"/>
        <v>9.1999999999999998E-3</v>
      </c>
      <c r="M29" s="65">
        <f t="shared" si="3"/>
        <v>0</v>
      </c>
      <c r="N29" s="65">
        <f t="shared" si="3"/>
        <v>0</v>
      </c>
      <c r="O29" s="76"/>
    </row>
    <row r="30" spans="1:16" s="18" customFormat="1">
      <c r="A30" s="4"/>
      <c r="B30" s="492" t="s">
        <v>514</v>
      </c>
      <c r="C30" s="488"/>
      <c r="D30" s="71"/>
      <c r="E30" s="484">
        <f>ROUND(SUM(D29*E16+E29*E17)/12,4)</f>
        <v>0</v>
      </c>
      <c r="F30" s="484">
        <f t="shared" ref="F30:N30" si="4">ROUND(SUM(E29*F16+F29*F17)/12,4)</f>
        <v>0</v>
      </c>
      <c r="G30" s="484">
        <f t="shared" si="4"/>
        <v>0</v>
      </c>
      <c r="H30" s="484">
        <f t="shared" si="4"/>
        <v>0</v>
      </c>
      <c r="I30" s="484">
        <f t="shared" si="4"/>
        <v>0</v>
      </c>
      <c r="J30" s="484">
        <f>ROUND(SUM(I29*J16+J29*J17)/12,4)</f>
        <v>8.6E-3</v>
      </c>
      <c r="K30" s="484">
        <f t="shared" si="4"/>
        <v>8.8999999999999999E-3</v>
      </c>
      <c r="L30" s="484">
        <f t="shared" si="4"/>
        <v>9.1999999999999998E-3</v>
      </c>
      <c r="M30" s="484">
        <f t="shared" si="4"/>
        <v>0</v>
      </c>
      <c r="N30" s="484">
        <f t="shared" si="4"/>
        <v>0</v>
      </c>
      <c r="O30" s="489"/>
    </row>
    <row r="31" spans="1:16" s="18" customFormat="1">
      <c r="A31" s="4"/>
      <c r="B31" s="481"/>
      <c r="C31" s="490"/>
      <c r="D31" s="491"/>
      <c r="E31" s="491"/>
      <c r="F31" s="491"/>
      <c r="G31" s="491"/>
      <c r="H31" s="491"/>
      <c r="I31" s="491"/>
      <c r="J31" s="491"/>
      <c r="K31" s="491"/>
      <c r="L31" s="491"/>
      <c r="M31" s="491"/>
      <c r="N31" s="487"/>
      <c r="O31" s="489"/>
    </row>
    <row r="32" spans="1:16" s="64" customFormat="1">
      <c r="B32" s="604" t="str">
        <f>'1.  LRAMVA Summary'!B31</f>
        <v>General Service 50 to 4,999 kW</v>
      </c>
      <c r="C32" s="808" t="str">
        <f>'2. LRAMVA Threshold'!F43</f>
        <v>kW</v>
      </c>
      <c r="D32" s="46"/>
      <c r="E32" s="46"/>
      <c r="F32" s="46"/>
      <c r="G32" s="46"/>
      <c r="H32" s="46"/>
      <c r="I32" s="46"/>
      <c r="J32" s="46">
        <v>2.4613999999999998</v>
      </c>
      <c r="K32" s="46">
        <v>3.0345</v>
      </c>
      <c r="L32" s="46">
        <v>3.0663999999999998</v>
      </c>
      <c r="M32" s="46"/>
      <c r="N32" s="46"/>
      <c r="O32" s="69"/>
    </row>
    <row r="33" spans="1:15" s="18" customFormat="1" outlineLevel="1">
      <c r="A33" s="4"/>
      <c r="B33" s="536" t="s">
        <v>511</v>
      </c>
      <c r="C33" s="806"/>
      <c r="D33" s="46"/>
      <c r="E33" s="46"/>
      <c r="F33" s="46"/>
      <c r="G33" s="46"/>
      <c r="H33" s="46"/>
      <c r="I33" s="46"/>
      <c r="J33" s="46"/>
      <c r="K33" s="46"/>
      <c r="L33" s="46"/>
      <c r="M33" s="46"/>
      <c r="N33" s="46"/>
      <c r="O33" s="69"/>
    </row>
    <row r="34" spans="1:15" s="18" customFormat="1" outlineLevel="1">
      <c r="A34" s="4"/>
      <c r="B34" s="536" t="s">
        <v>512</v>
      </c>
      <c r="C34" s="806"/>
      <c r="D34" s="46"/>
      <c r="E34" s="46"/>
      <c r="F34" s="46"/>
      <c r="G34" s="46"/>
      <c r="H34" s="46"/>
      <c r="I34" s="46"/>
      <c r="J34" s="46"/>
      <c r="K34" s="46"/>
      <c r="L34" s="46"/>
      <c r="M34" s="46"/>
      <c r="N34" s="46"/>
      <c r="O34" s="69"/>
    </row>
    <row r="35" spans="1:15" s="18" customFormat="1" outlineLevel="1">
      <c r="A35" s="4"/>
      <c r="B35" s="536" t="s">
        <v>490</v>
      </c>
      <c r="C35" s="806"/>
      <c r="D35" s="46"/>
      <c r="E35" s="46"/>
      <c r="F35" s="46"/>
      <c r="G35" s="46"/>
      <c r="H35" s="46"/>
      <c r="I35" s="46"/>
      <c r="J35" s="46">
        <f>-0.13861*J32</f>
        <v>-0.34117465400000002</v>
      </c>
      <c r="K35" s="46">
        <f>-0.114*K32</f>
        <v>-0.34593299999999999</v>
      </c>
      <c r="L35" s="46">
        <f>-0.114*L32</f>
        <v>-0.34956959999999998</v>
      </c>
      <c r="M35" s="46"/>
      <c r="N35" s="46"/>
      <c r="O35" s="69"/>
    </row>
    <row r="36" spans="1:15" s="18" customFormat="1">
      <c r="A36" s="4"/>
      <c r="B36" s="536" t="s">
        <v>513</v>
      </c>
      <c r="C36" s="809"/>
      <c r="D36" s="65">
        <f>SUM(D32:D35)</f>
        <v>0</v>
      </c>
      <c r="E36" s="65">
        <f>SUM(E32:E35)</f>
        <v>0</v>
      </c>
      <c r="F36" s="65">
        <f t="shared" ref="F36:M36" si="5">SUM(F32:F35)</f>
        <v>0</v>
      </c>
      <c r="G36" s="65">
        <f t="shared" si="5"/>
        <v>0</v>
      </c>
      <c r="H36" s="65">
        <f t="shared" si="5"/>
        <v>0</v>
      </c>
      <c r="I36" s="65">
        <f t="shared" si="5"/>
        <v>0</v>
      </c>
      <c r="J36" s="65">
        <f t="shared" si="5"/>
        <v>2.1202253459999998</v>
      </c>
      <c r="K36" s="65">
        <f t="shared" si="5"/>
        <v>2.6885669999999999</v>
      </c>
      <c r="L36" s="65">
        <f t="shared" si="5"/>
        <v>2.7168303999999996</v>
      </c>
      <c r="M36" s="65">
        <f t="shared" si="5"/>
        <v>0</v>
      </c>
      <c r="N36" s="65">
        <f>SUM(N32:N35)</f>
        <v>0</v>
      </c>
      <c r="O36" s="76"/>
    </row>
    <row r="37" spans="1:15" s="18" customFormat="1">
      <c r="A37" s="4"/>
      <c r="B37" s="492" t="s">
        <v>514</v>
      </c>
      <c r="C37" s="488"/>
      <c r="D37" s="71"/>
      <c r="E37" s="484">
        <f t="shared" ref="E37:N37" si="6">ROUND(SUM(D36*E16+E36*E17)/12,4)</f>
        <v>0</v>
      </c>
      <c r="F37" s="484">
        <f t="shared" si="6"/>
        <v>0</v>
      </c>
      <c r="G37" s="484">
        <f t="shared" si="6"/>
        <v>0</v>
      </c>
      <c r="H37" s="484">
        <f t="shared" si="6"/>
        <v>0</v>
      </c>
      <c r="I37" s="484">
        <f t="shared" si="6"/>
        <v>0</v>
      </c>
      <c r="J37" s="484">
        <f t="shared" si="6"/>
        <v>2.1202000000000001</v>
      </c>
      <c r="K37" s="484">
        <f t="shared" si="6"/>
        <v>2.4990999999999999</v>
      </c>
      <c r="L37" s="484">
        <f t="shared" si="6"/>
        <v>2.7073999999999998</v>
      </c>
      <c r="M37" s="484">
        <f t="shared" si="6"/>
        <v>0</v>
      </c>
      <c r="N37" s="484">
        <f t="shared" si="6"/>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Large Use</v>
      </c>
      <c r="C39" s="808" t="str">
        <f>'2. LRAMVA Threshold'!G43</f>
        <v>kW</v>
      </c>
      <c r="D39" s="46"/>
      <c r="E39" s="46"/>
      <c r="F39" s="46"/>
      <c r="G39" s="46"/>
      <c r="H39" s="46"/>
      <c r="I39" s="46"/>
      <c r="J39" s="46">
        <v>0.83479999999999999</v>
      </c>
      <c r="K39" s="46">
        <v>0</v>
      </c>
      <c r="L39" s="46">
        <v>0</v>
      </c>
      <c r="M39" s="46"/>
      <c r="N39" s="46"/>
      <c r="O39" s="69"/>
    </row>
    <row r="40" spans="1:15" s="18" customFormat="1" outlineLevel="1">
      <c r="A40" s="4"/>
      <c r="B40" s="536" t="s">
        <v>511</v>
      </c>
      <c r="C40" s="806"/>
      <c r="D40" s="46"/>
      <c r="E40" s="46"/>
      <c r="F40" s="46"/>
      <c r="G40" s="46"/>
      <c r="H40" s="46"/>
      <c r="I40" s="46"/>
      <c r="J40" s="46"/>
      <c r="K40" s="46"/>
      <c r="L40" s="46"/>
      <c r="M40" s="46"/>
      <c r="N40" s="46"/>
      <c r="O40" s="69"/>
    </row>
    <row r="41" spans="1:15" s="18" customFormat="1" outlineLevel="1">
      <c r="A41" s="4"/>
      <c r="B41" s="536" t="s">
        <v>512</v>
      </c>
      <c r="C41" s="806"/>
      <c r="D41" s="46"/>
      <c r="E41" s="46"/>
      <c r="F41" s="46"/>
      <c r="G41" s="46"/>
      <c r="H41" s="46"/>
      <c r="I41" s="46"/>
      <c r="J41" s="46"/>
      <c r="K41" s="46"/>
      <c r="L41" s="46"/>
      <c r="M41" s="46"/>
      <c r="N41" s="46"/>
      <c r="O41" s="69"/>
    </row>
    <row r="42" spans="1:15" s="18" customFormat="1" outlineLevel="1">
      <c r="A42" s="4"/>
      <c r="B42" s="536" t="s">
        <v>739</v>
      </c>
      <c r="C42" s="806"/>
      <c r="D42" s="46"/>
      <c r="E42" s="46"/>
      <c r="F42" s="46"/>
      <c r="G42" s="46"/>
      <c r="H42" s="46"/>
      <c r="I42" s="46"/>
      <c r="J42" s="46">
        <v>-0.7</v>
      </c>
      <c r="K42" s="46"/>
      <c r="L42" s="46"/>
      <c r="M42" s="46"/>
      <c r="N42" s="46"/>
      <c r="O42" s="69"/>
    </row>
    <row r="43" spans="1:15" s="18" customFormat="1">
      <c r="A43" s="4"/>
      <c r="B43" s="536" t="s">
        <v>513</v>
      </c>
      <c r="C43" s="809"/>
      <c r="D43" s="65">
        <f>SUM(D39:D42)</f>
        <v>0</v>
      </c>
      <c r="E43" s="65">
        <f t="shared" ref="E43:N43" si="7">SUM(E39:E42)</f>
        <v>0</v>
      </c>
      <c r="F43" s="65">
        <f t="shared" si="7"/>
        <v>0</v>
      </c>
      <c r="G43" s="65">
        <f t="shared" si="7"/>
        <v>0</v>
      </c>
      <c r="H43" s="65">
        <f t="shared" si="7"/>
        <v>0</v>
      </c>
      <c r="I43" s="65">
        <f t="shared" si="7"/>
        <v>0</v>
      </c>
      <c r="J43" s="65">
        <f t="shared" si="7"/>
        <v>0.13480000000000003</v>
      </c>
      <c r="K43" s="65">
        <f t="shared" si="7"/>
        <v>0</v>
      </c>
      <c r="L43" s="65">
        <f t="shared" si="7"/>
        <v>0</v>
      </c>
      <c r="M43" s="65">
        <f t="shared" si="7"/>
        <v>0</v>
      </c>
      <c r="N43" s="65">
        <f t="shared" si="7"/>
        <v>0</v>
      </c>
      <c r="O43" s="76"/>
    </row>
    <row r="44" spans="1:15" s="14" customFormat="1">
      <c r="A44" s="72"/>
      <c r="B44" s="492" t="s">
        <v>514</v>
      </c>
      <c r="C44" s="488"/>
      <c r="D44" s="71"/>
      <c r="E44" s="484">
        <f t="shared" ref="E44:N44" si="8">ROUND(SUM(D43*E16+E43*E17)/12,4)</f>
        <v>0</v>
      </c>
      <c r="F44" s="484">
        <f t="shared" si="8"/>
        <v>0</v>
      </c>
      <c r="G44" s="484">
        <f t="shared" si="8"/>
        <v>0</v>
      </c>
      <c r="H44" s="484">
        <f t="shared" si="8"/>
        <v>0</v>
      </c>
      <c r="I44" s="484">
        <f t="shared" si="8"/>
        <v>0</v>
      </c>
      <c r="J44" s="484">
        <f>ROUND(SUM(I43*J16+J43*J17)/12,4)</f>
        <v>0.1348</v>
      </c>
      <c r="K44" s="484">
        <f t="shared" si="8"/>
        <v>4.4900000000000002E-2</v>
      </c>
      <c r="L44" s="484">
        <f t="shared" si="8"/>
        <v>0</v>
      </c>
      <c r="M44" s="484">
        <f t="shared" si="8"/>
        <v>0</v>
      </c>
      <c r="N44" s="484">
        <f t="shared" si="8"/>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Unmetered Scattered Load</v>
      </c>
      <c r="C46" s="808" t="str">
        <f>'2. LRAMVA Threshold'!H43</f>
        <v>kWh</v>
      </c>
      <c r="D46" s="46"/>
      <c r="E46" s="46"/>
      <c r="F46" s="46"/>
      <c r="G46" s="46"/>
      <c r="H46" s="46"/>
      <c r="I46" s="46"/>
      <c r="J46" s="46">
        <v>7.9000000000000008E-3</v>
      </c>
      <c r="K46" s="46">
        <v>6.7999999999999996E-3</v>
      </c>
      <c r="L46" s="46">
        <v>6.8999999999999999E-3</v>
      </c>
      <c r="M46" s="46"/>
      <c r="N46" s="46"/>
      <c r="O46" s="69"/>
    </row>
    <row r="47" spans="1:15" s="18" customFormat="1" outlineLevel="1">
      <c r="A47" s="4"/>
      <c r="B47" s="536" t="s">
        <v>511</v>
      </c>
      <c r="C47" s="806"/>
      <c r="D47" s="46"/>
      <c r="E47" s="46"/>
      <c r="F47" s="46"/>
      <c r="G47" s="46"/>
      <c r="H47" s="46"/>
      <c r="I47" s="46"/>
      <c r="J47" s="46"/>
      <c r="K47" s="46"/>
      <c r="L47" s="46"/>
      <c r="M47" s="46"/>
      <c r="N47" s="46"/>
      <c r="O47" s="69"/>
    </row>
    <row r="48" spans="1:15" s="18" customFormat="1" outlineLevel="1">
      <c r="A48" s="4"/>
      <c r="B48" s="536" t="s">
        <v>512</v>
      </c>
      <c r="C48" s="806"/>
      <c r="D48" s="46"/>
      <c r="E48" s="46"/>
      <c r="F48" s="46"/>
      <c r="G48" s="46"/>
      <c r="H48" s="46"/>
      <c r="I48" s="46"/>
      <c r="J48" s="46"/>
      <c r="K48" s="46"/>
      <c r="L48" s="46"/>
      <c r="M48" s="46"/>
      <c r="N48" s="46"/>
      <c r="O48" s="69"/>
    </row>
    <row r="49" spans="1:15" s="18" customFormat="1" outlineLevel="1">
      <c r="A49" s="4"/>
      <c r="B49" s="536" t="s">
        <v>490</v>
      </c>
      <c r="C49" s="806"/>
      <c r="D49" s="46"/>
      <c r="E49" s="46"/>
      <c r="F49" s="46"/>
      <c r="G49" s="46"/>
      <c r="H49" s="46"/>
      <c r="I49" s="46"/>
      <c r="J49" s="46"/>
      <c r="K49" s="46"/>
      <c r="L49" s="46"/>
      <c r="M49" s="46"/>
      <c r="N49" s="46"/>
      <c r="O49" s="69"/>
    </row>
    <row r="50" spans="1:15" s="18" customFormat="1">
      <c r="A50" s="4"/>
      <c r="B50" s="536" t="s">
        <v>513</v>
      </c>
      <c r="C50" s="809"/>
      <c r="D50" s="65">
        <f>SUM(D46:D49)</f>
        <v>0</v>
      </c>
      <c r="E50" s="65">
        <f t="shared" ref="E50:N50" si="9">SUM(E46:E49)</f>
        <v>0</v>
      </c>
      <c r="F50" s="65">
        <f t="shared" si="9"/>
        <v>0</v>
      </c>
      <c r="G50" s="65">
        <f t="shared" si="9"/>
        <v>0</v>
      </c>
      <c r="H50" s="65">
        <f t="shared" si="9"/>
        <v>0</v>
      </c>
      <c r="I50" s="65">
        <f t="shared" si="9"/>
        <v>0</v>
      </c>
      <c r="J50" s="65">
        <f t="shared" si="9"/>
        <v>7.9000000000000008E-3</v>
      </c>
      <c r="K50" s="65">
        <f t="shared" si="9"/>
        <v>6.7999999999999996E-3</v>
      </c>
      <c r="L50" s="65">
        <f t="shared" si="9"/>
        <v>6.8999999999999999E-3</v>
      </c>
      <c r="M50" s="65">
        <f t="shared" si="9"/>
        <v>0</v>
      </c>
      <c r="N50" s="65">
        <f t="shared" si="9"/>
        <v>0</v>
      </c>
      <c r="O50" s="76"/>
    </row>
    <row r="51" spans="1:15" s="14" customFormat="1">
      <c r="A51" s="72"/>
      <c r="B51" s="492" t="s">
        <v>514</v>
      </c>
      <c r="C51" s="488"/>
      <c r="D51" s="71"/>
      <c r="E51" s="484">
        <f t="shared" ref="E51:N51" si="10">ROUND(SUM(D50*E16+E50*E17)/12,4)</f>
        <v>0</v>
      </c>
      <c r="F51" s="484">
        <f t="shared" si="10"/>
        <v>0</v>
      </c>
      <c r="G51" s="484">
        <f t="shared" si="10"/>
        <v>0</v>
      </c>
      <c r="H51" s="484">
        <f t="shared" si="10"/>
        <v>0</v>
      </c>
      <c r="I51" s="484">
        <f t="shared" si="10"/>
        <v>0</v>
      </c>
      <c r="J51" s="484">
        <f t="shared" si="10"/>
        <v>7.9000000000000008E-3</v>
      </c>
      <c r="K51" s="484">
        <f t="shared" si="10"/>
        <v>7.1999999999999998E-3</v>
      </c>
      <c r="L51" s="484">
        <f t="shared" si="10"/>
        <v>6.8999999999999999E-3</v>
      </c>
      <c r="M51" s="484">
        <f t="shared" si="10"/>
        <v>0</v>
      </c>
      <c r="N51" s="484">
        <f t="shared" si="10"/>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t="str">
        <f>'1.  LRAMVA Summary'!B34</f>
        <v>Sentinel Lighting</v>
      </c>
      <c r="C53" s="808" t="str">
        <f>'2. LRAMVA Threshold'!I43</f>
        <v>kW</v>
      </c>
      <c r="D53" s="46"/>
      <c r="E53" s="46"/>
      <c r="F53" s="46"/>
      <c r="G53" s="46"/>
      <c r="H53" s="46"/>
      <c r="I53" s="46"/>
      <c r="J53" s="46">
        <v>6.0251000000000001</v>
      </c>
      <c r="K53" s="46">
        <v>8.5040999999999993</v>
      </c>
      <c r="L53" s="46">
        <v>8.5934000000000008</v>
      </c>
      <c r="M53" s="46"/>
      <c r="N53" s="46"/>
      <c r="O53" s="69"/>
    </row>
    <row r="54" spans="1:15" s="18" customFormat="1" outlineLevel="1">
      <c r="A54" s="4"/>
      <c r="B54" s="536" t="s">
        <v>511</v>
      </c>
      <c r="C54" s="806"/>
      <c r="D54" s="46"/>
      <c r="E54" s="46"/>
      <c r="F54" s="46"/>
      <c r="G54" s="46"/>
      <c r="H54" s="46"/>
      <c r="I54" s="46"/>
      <c r="J54" s="46"/>
      <c r="K54" s="46"/>
      <c r="L54" s="46"/>
      <c r="M54" s="46"/>
      <c r="N54" s="46"/>
      <c r="O54" s="69"/>
    </row>
    <row r="55" spans="1:15" s="18" customFormat="1" outlineLevel="1">
      <c r="A55" s="4"/>
      <c r="B55" s="536" t="s">
        <v>512</v>
      </c>
      <c r="C55" s="806"/>
      <c r="D55" s="46"/>
      <c r="E55" s="46"/>
      <c r="F55" s="46"/>
      <c r="G55" s="46"/>
      <c r="H55" s="46"/>
      <c r="I55" s="46"/>
      <c r="J55" s="46"/>
      <c r="K55" s="46"/>
      <c r="L55" s="46"/>
      <c r="M55" s="46"/>
      <c r="N55" s="46"/>
      <c r="O55" s="69"/>
    </row>
    <row r="56" spans="1:15" s="18" customFormat="1" outlineLevel="1">
      <c r="A56" s="4"/>
      <c r="B56" s="536" t="s">
        <v>490</v>
      </c>
      <c r="C56" s="806"/>
      <c r="D56" s="46"/>
      <c r="E56" s="46"/>
      <c r="F56" s="46"/>
      <c r="G56" s="46"/>
      <c r="H56" s="46"/>
      <c r="I56" s="46"/>
      <c r="J56" s="46"/>
      <c r="K56" s="46"/>
      <c r="L56" s="46"/>
      <c r="M56" s="46"/>
      <c r="N56" s="46"/>
      <c r="O56" s="69"/>
    </row>
    <row r="57" spans="1:15" s="18" customFormat="1">
      <c r="A57" s="4"/>
      <c r="B57" s="536" t="s">
        <v>513</v>
      </c>
      <c r="C57" s="809"/>
      <c r="D57" s="65">
        <f>SUM(D53:D56)</f>
        <v>0</v>
      </c>
      <c r="E57" s="65">
        <f t="shared" ref="E57:N57" si="11">SUM(E53:E56)</f>
        <v>0</v>
      </c>
      <c r="F57" s="65">
        <f t="shared" si="11"/>
        <v>0</v>
      </c>
      <c r="G57" s="65">
        <f t="shared" si="11"/>
        <v>0</v>
      </c>
      <c r="H57" s="65">
        <f t="shared" si="11"/>
        <v>0</v>
      </c>
      <c r="I57" s="65">
        <f t="shared" si="11"/>
        <v>0</v>
      </c>
      <c r="J57" s="65">
        <f t="shared" si="11"/>
        <v>6.0251000000000001</v>
      </c>
      <c r="K57" s="65">
        <f t="shared" si="11"/>
        <v>8.5040999999999993</v>
      </c>
      <c r="L57" s="65">
        <f t="shared" si="11"/>
        <v>8.5934000000000008</v>
      </c>
      <c r="M57" s="65">
        <f t="shared" si="11"/>
        <v>0</v>
      </c>
      <c r="N57" s="65">
        <f t="shared" si="11"/>
        <v>0</v>
      </c>
      <c r="O57" s="77"/>
    </row>
    <row r="58" spans="1:15" s="14" customFormat="1">
      <c r="A58" s="72"/>
      <c r="B58" s="492" t="s">
        <v>514</v>
      </c>
      <c r="C58" s="488"/>
      <c r="D58" s="71"/>
      <c r="E58" s="484">
        <f t="shared" ref="E58:N58" si="12">ROUND(SUM(D57*E16+E57*E17)/12,4)</f>
        <v>0</v>
      </c>
      <c r="F58" s="484">
        <f t="shared" si="12"/>
        <v>0</v>
      </c>
      <c r="G58" s="484">
        <f t="shared" si="12"/>
        <v>0</v>
      </c>
      <c r="H58" s="484">
        <f t="shared" si="12"/>
        <v>0</v>
      </c>
      <c r="I58" s="484">
        <f t="shared" si="12"/>
        <v>0</v>
      </c>
      <c r="J58" s="484">
        <f t="shared" si="12"/>
        <v>6.0251000000000001</v>
      </c>
      <c r="K58" s="484">
        <f t="shared" si="12"/>
        <v>7.6778000000000004</v>
      </c>
      <c r="L58" s="484">
        <f t="shared" si="12"/>
        <v>8.5635999999999992</v>
      </c>
      <c r="M58" s="484">
        <f t="shared" si="12"/>
        <v>0</v>
      </c>
      <c r="N58" s="484">
        <f t="shared" si="12"/>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t="str">
        <f>'1.  LRAMVA Summary'!B35</f>
        <v>Street Lighting</v>
      </c>
      <c r="C60" s="808" t="str">
        <f>'2. LRAMVA Threshold'!J43</f>
        <v>kW</v>
      </c>
      <c r="D60" s="46"/>
      <c r="E60" s="46"/>
      <c r="F60" s="46"/>
      <c r="G60" s="46"/>
      <c r="H60" s="46"/>
      <c r="I60" s="46"/>
      <c r="J60" s="46">
        <v>8.3543000000000003</v>
      </c>
      <c r="K60" s="46">
        <v>2.5190000000000001</v>
      </c>
      <c r="L60" s="46">
        <v>2.5453999999999999</v>
      </c>
      <c r="M60" s="46"/>
      <c r="N60" s="46"/>
      <c r="O60" s="69"/>
    </row>
    <row r="61" spans="1:15" s="18" customFormat="1" outlineLevel="1">
      <c r="A61" s="4"/>
      <c r="B61" s="536" t="s">
        <v>511</v>
      </c>
      <c r="C61" s="806"/>
      <c r="D61" s="46"/>
      <c r="E61" s="46"/>
      <c r="F61" s="46"/>
      <c r="G61" s="46"/>
      <c r="H61" s="46"/>
      <c r="I61" s="46"/>
      <c r="J61" s="46"/>
      <c r="K61" s="46"/>
      <c r="L61" s="46"/>
      <c r="M61" s="46"/>
      <c r="N61" s="46"/>
      <c r="O61" s="69"/>
    </row>
    <row r="62" spans="1:15" s="18" customFormat="1" outlineLevel="1">
      <c r="A62" s="4"/>
      <c r="B62" s="536" t="s">
        <v>512</v>
      </c>
      <c r="C62" s="806"/>
      <c r="D62" s="46"/>
      <c r="E62" s="46"/>
      <c r="F62" s="46"/>
      <c r="G62" s="46"/>
      <c r="H62" s="46"/>
      <c r="I62" s="46"/>
      <c r="J62" s="46"/>
      <c r="K62" s="46"/>
      <c r="L62" s="46"/>
      <c r="M62" s="46"/>
      <c r="N62" s="46"/>
      <c r="O62" s="69"/>
    </row>
    <row r="63" spans="1:15" s="18" customFormat="1" outlineLevel="1">
      <c r="A63" s="4"/>
      <c r="B63" s="536" t="s">
        <v>490</v>
      </c>
      <c r="C63" s="806"/>
      <c r="D63" s="46"/>
      <c r="E63" s="46"/>
      <c r="F63" s="46"/>
      <c r="G63" s="46"/>
      <c r="H63" s="46"/>
      <c r="I63" s="46"/>
      <c r="J63" s="46"/>
      <c r="K63" s="46"/>
      <c r="L63" s="46"/>
      <c r="M63" s="46"/>
      <c r="N63" s="46"/>
      <c r="O63" s="69"/>
    </row>
    <row r="64" spans="1:15" s="18" customFormat="1">
      <c r="A64" s="4"/>
      <c r="B64" s="536" t="s">
        <v>513</v>
      </c>
      <c r="C64" s="809"/>
      <c r="D64" s="65">
        <f>SUM(D60:D63)</f>
        <v>0</v>
      </c>
      <c r="E64" s="65">
        <f t="shared" ref="E64:N64" si="13">SUM(E60:E63)</f>
        <v>0</v>
      </c>
      <c r="F64" s="65">
        <f t="shared" si="13"/>
        <v>0</v>
      </c>
      <c r="G64" s="65">
        <f t="shared" si="13"/>
        <v>0</v>
      </c>
      <c r="H64" s="65">
        <f t="shared" si="13"/>
        <v>0</v>
      </c>
      <c r="I64" s="65">
        <f t="shared" si="13"/>
        <v>0</v>
      </c>
      <c r="J64" s="65">
        <f t="shared" si="13"/>
        <v>8.3543000000000003</v>
      </c>
      <c r="K64" s="65">
        <f t="shared" si="13"/>
        <v>2.5190000000000001</v>
      </c>
      <c r="L64" s="65">
        <f t="shared" si="13"/>
        <v>2.5453999999999999</v>
      </c>
      <c r="M64" s="65">
        <f t="shared" si="13"/>
        <v>0</v>
      </c>
      <c r="N64" s="65">
        <f t="shared" si="13"/>
        <v>0</v>
      </c>
      <c r="O64" s="77"/>
    </row>
    <row r="65" spans="1:15" s="14" customFormat="1">
      <c r="A65" s="72"/>
      <c r="B65" s="492" t="s">
        <v>514</v>
      </c>
      <c r="C65" s="488"/>
      <c r="D65" s="71"/>
      <c r="E65" s="484">
        <f t="shared" ref="E65:N65" si="14">ROUND(SUM(D64*E16+E64*E17)/12,4)</f>
        <v>0</v>
      </c>
      <c r="F65" s="484">
        <f t="shared" si="14"/>
        <v>0</v>
      </c>
      <c r="G65" s="484">
        <f t="shared" si="14"/>
        <v>0</v>
      </c>
      <c r="H65" s="484">
        <f t="shared" si="14"/>
        <v>0</v>
      </c>
      <c r="I65" s="484">
        <f>ROUND(SUM(H64*I16+I64*I17)/12,4)</f>
        <v>0</v>
      </c>
      <c r="J65" s="484">
        <f t="shared" si="14"/>
        <v>8.3543000000000003</v>
      </c>
      <c r="K65" s="484">
        <f t="shared" si="14"/>
        <v>4.4641000000000002</v>
      </c>
      <c r="L65" s="484">
        <f t="shared" si="14"/>
        <v>2.5366</v>
      </c>
      <c r="M65" s="484">
        <f t="shared" si="14"/>
        <v>0</v>
      </c>
      <c r="N65" s="484">
        <f t="shared" si="14"/>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808">
        <f>'2. LRAMVA Threshold'!K43</f>
        <v>0</v>
      </c>
      <c r="D67" s="46"/>
      <c r="E67" s="46"/>
      <c r="F67" s="46"/>
      <c r="G67" s="46"/>
      <c r="H67" s="46"/>
      <c r="I67" s="46"/>
      <c r="J67" s="46"/>
      <c r="K67" s="46"/>
      <c r="L67" s="46"/>
      <c r="M67" s="46"/>
      <c r="N67" s="46"/>
      <c r="O67" s="69"/>
    </row>
    <row r="68" spans="1:15" s="18" customFormat="1" outlineLevel="1">
      <c r="A68" s="4"/>
      <c r="B68" s="536" t="s">
        <v>511</v>
      </c>
      <c r="C68" s="806"/>
      <c r="D68" s="46"/>
      <c r="E68" s="46"/>
      <c r="F68" s="46"/>
      <c r="G68" s="46"/>
      <c r="H68" s="46"/>
      <c r="I68" s="46"/>
      <c r="J68" s="46"/>
      <c r="K68" s="46"/>
      <c r="L68" s="46"/>
      <c r="M68" s="46"/>
      <c r="N68" s="46"/>
      <c r="O68" s="69"/>
    </row>
    <row r="69" spans="1:15" s="18" customFormat="1" outlineLevel="1">
      <c r="A69" s="4"/>
      <c r="B69" s="536" t="s">
        <v>512</v>
      </c>
      <c r="C69" s="806"/>
      <c r="D69" s="46"/>
      <c r="E69" s="46"/>
      <c r="F69" s="46"/>
      <c r="G69" s="46"/>
      <c r="H69" s="46"/>
      <c r="I69" s="46"/>
      <c r="J69" s="46"/>
      <c r="K69" s="46"/>
      <c r="L69" s="46"/>
      <c r="M69" s="46"/>
      <c r="N69" s="46"/>
      <c r="O69" s="69"/>
    </row>
    <row r="70" spans="1:15" s="18" customFormat="1" outlineLevel="1">
      <c r="A70" s="4"/>
      <c r="B70" s="536" t="s">
        <v>490</v>
      </c>
      <c r="C70" s="806"/>
      <c r="D70" s="46"/>
      <c r="E70" s="46"/>
      <c r="F70" s="46"/>
      <c r="G70" s="46"/>
      <c r="H70" s="46"/>
      <c r="I70" s="46"/>
      <c r="J70" s="46"/>
      <c r="K70" s="46"/>
      <c r="L70" s="46"/>
      <c r="M70" s="46"/>
      <c r="N70" s="46"/>
      <c r="O70" s="69"/>
    </row>
    <row r="71" spans="1:15" s="18" customFormat="1">
      <c r="A71" s="4"/>
      <c r="B71" s="536" t="s">
        <v>513</v>
      </c>
      <c r="C71" s="809"/>
      <c r="D71" s="65">
        <f>SUM(D67:D70)</f>
        <v>0</v>
      </c>
      <c r="E71" s="65">
        <f t="shared" ref="E71:N71" si="15">SUM(E67:E70)</f>
        <v>0</v>
      </c>
      <c r="F71" s="65">
        <f>SUM(F67:F70)</f>
        <v>0</v>
      </c>
      <c r="G71" s="65">
        <f t="shared" si="15"/>
        <v>0</v>
      </c>
      <c r="H71" s="65">
        <f t="shared" si="15"/>
        <v>0</v>
      </c>
      <c r="I71" s="65">
        <f t="shared" si="15"/>
        <v>0</v>
      </c>
      <c r="J71" s="65">
        <f t="shared" si="15"/>
        <v>0</v>
      </c>
      <c r="K71" s="65">
        <f t="shared" si="15"/>
        <v>0</v>
      </c>
      <c r="L71" s="65">
        <f t="shared" si="15"/>
        <v>0</v>
      </c>
      <c r="M71" s="65">
        <f t="shared" si="15"/>
        <v>0</v>
      </c>
      <c r="N71" s="65">
        <f t="shared" si="15"/>
        <v>0</v>
      </c>
      <c r="O71" s="77"/>
    </row>
    <row r="72" spans="1:15" s="14" customFormat="1">
      <c r="A72" s="72"/>
      <c r="B72" s="492" t="s">
        <v>514</v>
      </c>
      <c r="C72" s="488"/>
      <c r="D72" s="71"/>
      <c r="E72" s="484">
        <f t="shared" ref="E72:N72" si="16">ROUND(SUM(D71*E16+E71*E17)/12,4)</f>
        <v>0</v>
      </c>
      <c r="F72" s="484">
        <f t="shared" si="16"/>
        <v>0</v>
      </c>
      <c r="G72" s="484">
        <f t="shared" si="16"/>
        <v>0</v>
      </c>
      <c r="H72" s="484">
        <f t="shared" si="16"/>
        <v>0</v>
      </c>
      <c r="I72" s="484">
        <f t="shared" si="16"/>
        <v>0</v>
      </c>
      <c r="J72" s="484">
        <f t="shared" si="16"/>
        <v>0</v>
      </c>
      <c r="K72" s="484">
        <f t="shared" si="16"/>
        <v>0</v>
      </c>
      <c r="L72" s="484">
        <f t="shared" si="16"/>
        <v>0</v>
      </c>
      <c r="M72" s="484">
        <f t="shared" si="16"/>
        <v>0</v>
      </c>
      <c r="N72" s="484">
        <f t="shared" si="16"/>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08">
        <f>'2. LRAMVA Threshold'!L43</f>
        <v>0</v>
      </c>
      <c r="D74" s="46"/>
      <c r="E74" s="46"/>
      <c r="F74" s="46"/>
      <c r="G74" s="46"/>
      <c r="H74" s="46"/>
      <c r="I74" s="46"/>
      <c r="J74" s="46"/>
      <c r="K74" s="46"/>
      <c r="L74" s="46"/>
      <c r="M74" s="46"/>
      <c r="N74" s="46"/>
      <c r="O74" s="69"/>
    </row>
    <row r="75" spans="1:15" s="18" customFormat="1" outlineLevel="1">
      <c r="A75" s="4"/>
      <c r="B75" s="536" t="s">
        <v>511</v>
      </c>
      <c r="C75" s="806"/>
      <c r="D75" s="46"/>
      <c r="E75" s="46"/>
      <c r="F75" s="46"/>
      <c r="G75" s="46"/>
      <c r="H75" s="46"/>
      <c r="I75" s="46"/>
      <c r="J75" s="46"/>
      <c r="K75" s="46"/>
      <c r="L75" s="46"/>
      <c r="M75" s="46"/>
      <c r="N75" s="46"/>
      <c r="O75" s="69"/>
    </row>
    <row r="76" spans="1:15" s="18" customFormat="1" outlineLevel="1">
      <c r="A76" s="4"/>
      <c r="B76" s="536" t="s">
        <v>512</v>
      </c>
      <c r="C76" s="806"/>
      <c r="D76" s="46"/>
      <c r="E76" s="46"/>
      <c r="F76" s="46"/>
      <c r="G76" s="46"/>
      <c r="H76" s="46"/>
      <c r="I76" s="46"/>
      <c r="J76" s="46"/>
      <c r="K76" s="46"/>
      <c r="L76" s="46"/>
      <c r="M76" s="46"/>
      <c r="N76" s="46"/>
      <c r="O76" s="69"/>
    </row>
    <row r="77" spans="1:15" s="18" customFormat="1" outlineLevel="1">
      <c r="A77" s="4"/>
      <c r="B77" s="536" t="s">
        <v>490</v>
      </c>
      <c r="C77" s="806"/>
      <c r="D77" s="46"/>
      <c r="E77" s="46"/>
      <c r="F77" s="46"/>
      <c r="G77" s="46"/>
      <c r="H77" s="46"/>
      <c r="I77" s="46"/>
      <c r="J77" s="46"/>
      <c r="K77" s="46"/>
      <c r="L77" s="46"/>
      <c r="M77" s="46"/>
      <c r="N77" s="46"/>
      <c r="O77" s="69"/>
    </row>
    <row r="78" spans="1:15" s="18" customFormat="1">
      <c r="A78" s="4"/>
      <c r="B78" s="536" t="s">
        <v>513</v>
      </c>
      <c r="C78" s="809"/>
      <c r="D78" s="65">
        <f>SUM(D74:D77)</f>
        <v>0</v>
      </c>
      <c r="E78" s="65">
        <f>SUM(E74:E77)</f>
        <v>0</v>
      </c>
      <c r="F78" s="65">
        <f t="shared" ref="F78:N78" si="17">SUM(F74:F77)</f>
        <v>0</v>
      </c>
      <c r="G78" s="65">
        <f t="shared" si="17"/>
        <v>0</v>
      </c>
      <c r="H78" s="65">
        <f t="shared" si="17"/>
        <v>0</v>
      </c>
      <c r="I78" s="65">
        <f t="shared" si="17"/>
        <v>0</v>
      </c>
      <c r="J78" s="65">
        <f t="shared" si="17"/>
        <v>0</v>
      </c>
      <c r="K78" s="65">
        <f t="shared" si="17"/>
        <v>0</v>
      </c>
      <c r="L78" s="65">
        <f t="shared" si="17"/>
        <v>0</v>
      </c>
      <c r="M78" s="65">
        <f t="shared" si="17"/>
        <v>0</v>
      </c>
      <c r="N78" s="65">
        <f t="shared" si="17"/>
        <v>0</v>
      </c>
      <c r="O78" s="77"/>
    </row>
    <row r="79" spans="1:15" s="14" customFormat="1">
      <c r="A79" s="72"/>
      <c r="B79" s="492" t="s">
        <v>514</v>
      </c>
      <c r="C79" s="488"/>
      <c r="D79" s="71"/>
      <c r="E79" s="484">
        <f t="shared" ref="E79:N79" si="18">ROUND(SUM(D78*E16+E78*E17)/12,4)</f>
        <v>0</v>
      </c>
      <c r="F79" s="484">
        <f t="shared" si="18"/>
        <v>0</v>
      </c>
      <c r="G79" s="484">
        <f t="shared" si="18"/>
        <v>0</v>
      </c>
      <c r="H79" s="484">
        <f t="shared" si="18"/>
        <v>0</v>
      </c>
      <c r="I79" s="484">
        <f t="shared" si="18"/>
        <v>0</v>
      </c>
      <c r="J79" s="484">
        <f t="shared" si="18"/>
        <v>0</v>
      </c>
      <c r="K79" s="484">
        <f t="shared" si="18"/>
        <v>0</v>
      </c>
      <c r="L79" s="484">
        <f t="shared" si="18"/>
        <v>0</v>
      </c>
      <c r="M79" s="484">
        <f t="shared" si="18"/>
        <v>0</v>
      </c>
      <c r="N79" s="484">
        <f t="shared" si="18"/>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08">
        <f>'2. LRAMVA Threshold'!M43</f>
        <v>0</v>
      </c>
      <c r="D81" s="46"/>
      <c r="E81" s="46"/>
      <c r="F81" s="46"/>
      <c r="G81" s="46"/>
      <c r="H81" s="46"/>
      <c r="I81" s="46"/>
      <c r="J81" s="46"/>
      <c r="K81" s="46"/>
      <c r="L81" s="46"/>
      <c r="M81" s="46"/>
      <c r="N81" s="46"/>
      <c r="O81" s="69"/>
    </row>
    <row r="82" spans="1:15" s="18" customFormat="1" outlineLevel="1">
      <c r="A82" s="4"/>
      <c r="B82" s="536" t="s">
        <v>511</v>
      </c>
      <c r="C82" s="806"/>
      <c r="D82" s="46"/>
      <c r="E82" s="46"/>
      <c r="F82" s="46"/>
      <c r="G82" s="46"/>
      <c r="H82" s="46"/>
      <c r="I82" s="46"/>
      <c r="J82" s="46"/>
      <c r="K82" s="46"/>
      <c r="L82" s="46"/>
      <c r="M82" s="46"/>
      <c r="N82" s="46"/>
      <c r="O82" s="69"/>
    </row>
    <row r="83" spans="1:15" s="18" customFormat="1" outlineLevel="1">
      <c r="A83" s="4"/>
      <c r="B83" s="536" t="s">
        <v>512</v>
      </c>
      <c r="C83" s="806"/>
      <c r="D83" s="46"/>
      <c r="E83" s="46"/>
      <c r="F83" s="46"/>
      <c r="G83" s="46"/>
      <c r="H83" s="46"/>
      <c r="I83" s="46"/>
      <c r="J83" s="46"/>
      <c r="K83" s="46"/>
      <c r="L83" s="46"/>
      <c r="M83" s="46"/>
      <c r="N83" s="46"/>
      <c r="O83" s="69"/>
    </row>
    <row r="84" spans="1:15" s="18" customFormat="1" outlineLevel="1">
      <c r="A84" s="4"/>
      <c r="B84" s="536" t="s">
        <v>490</v>
      </c>
      <c r="C84" s="806"/>
      <c r="D84" s="46"/>
      <c r="E84" s="46"/>
      <c r="F84" s="46"/>
      <c r="G84" s="46"/>
      <c r="H84" s="46"/>
      <c r="I84" s="46"/>
      <c r="J84" s="46"/>
      <c r="K84" s="46"/>
      <c r="L84" s="46"/>
      <c r="M84" s="46"/>
      <c r="N84" s="46"/>
      <c r="O84" s="69"/>
    </row>
    <row r="85" spans="1:15" s="18" customFormat="1">
      <c r="A85" s="4"/>
      <c r="B85" s="536" t="s">
        <v>513</v>
      </c>
      <c r="C85" s="809"/>
      <c r="D85" s="65">
        <f>SUM(D81:D84)</f>
        <v>0</v>
      </c>
      <c r="E85" s="65">
        <f>SUM(E81:E84)</f>
        <v>0</v>
      </c>
      <c r="F85" s="65">
        <f t="shared" ref="F85:N85" si="19">SUM(F81:F84)</f>
        <v>0</v>
      </c>
      <c r="G85" s="65">
        <f t="shared" si="19"/>
        <v>0</v>
      </c>
      <c r="H85" s="65">
        <f t="shared" si="19"/>
        <v>0</v>
      </c>
      <c r="I85" s="65">
        <f t="shared" si="19"/>
        <v>0</v>
      </c>
      <c r="J85" s="65">
        <f t="shared" si="19"/>
        <v>0</v>
      </c>
      <c r="K85" s="65">
        <f t="shared" si="19"/>
        <v>0</v>
      </c>
      <c r="L85" s="65">
        <f t="shared" si="19"/>
        <v>0</v>
      </c>
      <c r="M85" s="65">
        <f t="shared" si="19"/>
        <v>0</v>
      </c>
      <c r="N85" s="65">
        <f t="shared" si="19"/>
        <v>0</v>
      </c>
      <c r="O85" s="77"/>
    </row>
    <row r="86" spans="1:15" s="14" customFormat="1">
      <c r="A86" s="72"/>
      <c r="B86" s="492" t="s">
        <v>514</v>
      </c>
      <c r="C86" s="488"/>
      <c r="D86" s="71"/>
      <c r="E86" s="484">
        <f t="shared" ref="E86:N86" si="20">ROUND(SUM(D85*E16+E85*E17)/12,4)</f>
        <v>0</v>
      </c>
      <c r="F86" s="484">
        <f t="shared" si="20"/>
        <v>0</v>
      </c>
      <c r="G86" s="484">
        <f t="shared" si="20"/>
        <v>0</v>
      </c>
      <c r="H86" s="484">
        <f t="shared" si="20"/>
        <v>0</v>
      </c>
      <c r="I86" s="484">
        <f t="shared" si="20"/>
        <v>0</v>
      </c>
      <c r="J86" s="484">
        <f t="shared" si="20"/>
        <v>0</v>
      </c>
      <c r="K86" s="484">
        <f t="shared" si="20"/>
        <v>0</v>
      </c>
      <c r="L86" s="484">
        <f t="shared" si="20"/>
        <v>0</v>
      </c>
      <c r="M86" s="484">
        <f t="shared" si="20"/>
        <v>0</v>
      </c>
      <c r="N86" s="484">
        <f t="shared" si="20"/>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08">
        <f>'2. LRAMVA Threshold'!N43</f>
        <v>0</v>
      </c>
      <c r="D88" s="46"/>
      <c r="E88" s="46"/>
      <c r="F88" s="46"/>
      <c r="G88" s="46"/>
      <c r="H88" s="46"/>
      <c r="I88" s="46"/>
      <c r="J88" s="46"/>
      <c r="K88" s="46"/>
      <c r="L88" s="46"/>
      <c r="M88" s="46"/>
      <c r="N88" s="46"/>
      <c r="O88" s="69"/>
    </row>
    <row r="89" spans="1:15" s="18" customFormat="1" outlineLevel="1">
      <c r="A89" s="4"/>
      <c r="B89" s="536" t="s">
        <v>511</v>
      </c>
      <c r="C89" s="806"/>
      <c r="D89" s="46"/>
      <c r="E89" s="46"/>
      <c r="F89" s="46"/>
      <c r="G89" s="46"/>
      <c r="H89" s="46"/>
      <c r="I89" s="46"/>
      <c r="J89" s="46"/>
      <c r="K89" s="46"/>
      <c r="L89" s="46"/>
      <c r="M89" s="46"/>
      <c r="N89" s="46"/>
      <c r="O89" s="69"/>
    </row>
    <row r="90" spans="1:15" s="18" customFormat="1" outlineLevel="1">
      <c r="A90" s="4"/>
      <c r="B90" s="536" t="s">
        <v>512</v>
      </c>
      <c r="C90" s="806"/>
      <c r="D90" s="46"/>
      <c r="E90" s="46"/>
      <c r="F90" s="46"/>
      <c r="G90" s="46"/>
      <c r="H90" s="46"/>
      <c r="I90" s="46"/>
      <c r="J90" s="46"/>
      <c r="K90" s="46"/>
      <c r="L90" s="46"/>
      <c r="M90" s="46"/>
      <c r="N90" s="46"/>
      <c r="O90" s="69"/>
    </row>
    <row r="91" spans="1:15" s="18" customFormat="1" outlineLevel="1">
      <c r="A91" s="4"/>
      <c r="B91" s="536" t="s">
        <v>490</v>
      </c>
      <c r="C91" s="806"/>
      <c r="D91" s="46"/>
      <c r="E91" s="46"/>
      <c r="F91" s="46"/>
      <c r="G91" s="46"/>
      <c r="H91" s="46"/>
      <c r="I91" s="46"/>
      <c r="J91" s="46"/>
      <c r="K91" s="46"/>
      <c r="L91" s="46"/>
      <c r="M91" s="46"/>
      <c r="N91" s="46"/>
      <c r="O91" s="69"/>
    </row>
    <row r="92" spans="1:15" s="18" customFormat="1">
      <c r="A92" s="4"/>
      <c r="B92" s="536" t="s">
        <v>513</v>
      </c>
      <c r="C92" s="809"/>
      <c r="D92" s="65">
        <f>SUM(D88:D91)</f>
        <v>0</v>
      </c>
      <c r="E92" s="65">
        <f>SUM(E88:E91)</f>
        <v>0</v>
      </c>
      <c r="F92" s="65">
        <f t="shared" ref="F92:N92" si="21">SUM(F88:F91)</f>
        <v>0</v>
      </c>
      <c r="G92" s="65">
        <f t="shared" si="21"/>
        <v>0</v>
      </c>
      <c r="H92" s="65">
        <f t="shared" si="21"/>
        <v>0</v>
      </c>
      <c r="I92" s="65">
        <f t="shared" si="21"/>
        <v>0</v>
      </c>
      <c r="J92" s="65">
        <f t="shared" si="21"/>
        <v>0</v>
      </c>
      <c r="K92" s="65">
        <f t="shared" si="21"/>
        <v>0</v>
      </c>
      <c r="L92" s="65">
        <f t="shared" si="21"/>
        <v>0</v>
      </c>
      <c r="M92" s="65">
        <f t="shared" si="21"/>
        <v>0</v>
      </c>
      <c r="N92" s="65">
        <f t="shared" si="21"/>
        <v>0</v>
      </c>
      <c r="O92" s="77"/>
    </row>
    <row r="93" spans="1:15" s="14" customFormat="1">
      <c r="A93" s="72"/>
      <c r="B93" s="492" t="s">
        <v>514</v>
      </c>
      <c r="C93" s="488"/>
      <c r="D93" s="71"/>
      <c r="E93" s="484">
        <f t="shared" ref="E93:N93" si="22">ROUND(SUM(D92*E16+E92*E17)/12,4)</f>
        <v>0</v>
      </c>
      <c r="F93" s="484">
        <f t="shared" si="22"/>
        <v>0</v>
      </c>
      <c r="G93" s="484">
        <f t="shared" si="22"/>
        <v>0</v>
      </c>
      <c r="H93" s="484">
        <f t="shared" si="22"/>
        <v>0</v>
      </c>
      <c r="I93" s="484">
        <f t="shared" si="22"/>
        <v>0</v>
      </c>
      <c r="J93" s="484">
        <f t="shared" si="22"/>
        <v>0</v>
      </c>
      <c r="K93" s="484">
        <f t="shared" si="22"/>
        <v>0</v>
      </c>
      <c r="L93" s="484">
        <f t="shared" si="22"/>
        <v>0</v>
      </c>
      <c r="M93" s="484">
        <f t="shared" si="22"/>
        <v>0</v>
      </c>
      <c r="N93" s="484">
        <f t="shared" si="22"/>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08">
        <f>'2. LRAMVA Threshold'!O43</f>
        <v>0</v>
      </c>
      <c r="D95" s="46"/>
      <c r="E95" s="46"/>
      <c r="F95" s="46"/>
      <c r="G95" s="46"/>
      <c r="H95" s="46"/>
      <c r="I95" s="46"/>
      <c r="J95" s="46"/>
      <c r="K95" s="46"/>
      <c r="L95" s="46"/>
      <c r="M95" s="46"/>
      <c r="N95" s="46"/>
      <c r="O95" s="69"/>
    </row>
    <row r="96" spans="1:15" s="18" customFormat="1" outlineLevel="1">
      <c r="A96" s="4"/>
      <c r="B96" s="536" t="s">
        <v>511</v>
      </c>
      <c r="C96" s="806"/>
      <c r="D96" s="46"/>
      <c r="E96" s="46"/>
      <c r="F96" s="46"/>
      <c r="G96" s="46"/>
      <c r="H96" s="46"/>
      <c r="I96" s="46"/>
      <c r="J96" s="46"/>
      <c r="K96" s="46"/>
      <c r="L96" s="46"/>
      <c r="M96" s="46"/>
      <c r="N96" s="46"/>
      <c r="O96" s="69"/>
    </row>
    <row r="97" spans="1:15" s="18" customFormat="1" outlineLevel="1">
      <c r="A97" s="4"/>
      <c r="B97" s="536" t="s">
        <v>512</v>
      </c>
      <c r="C97" s="806"/>
      <c r="D97" s="46"/>
      <c r="E97" s="46"/>
      <c r="F97" s="46"/>
      <c r="G97" s="46"/>
      <c r="H97" s="46"/>
      <c r="I97" s="46"/>
      <c r="J97" s="46"/>
      <c r="K97" s="46"/>
      <c r="L97" s="46"/>
      <c r="M97" s="46"/>
      <c r="N97" s="46"/>
      <c r="O97" s="69"/>
    </row>
    <row r="98" spans="1:15" s="18" customFormat="1" outlineLevel="1">
      <c r="A98" s="4"/>
      <c r="B98" s="536" t="s">
        <v>490</v>
      </c>
      <c r="C98" s="806"/>
      <c r="D98" s="46"/>
      <c r="E98" s="46"/>
      <c r="F98" s="46"/>
      <c r="G98" s="46"/>
      <c r="H98" s="46"/>
      <c r="I98" s="46"/>
      <c r="J98" s="46"/>
      <c r="K98" s="46"/>
      <c r="L98" s="46"/>
      <c r="M98" s="46"/>
      <c r="N98" s="46"/>
      <c r="O98" s="69"/>
    </row>
    <row r="99" spans="1:15" s="18" customFormat="1">
      <c r="A99" s="4"/>
      <c r="B99" s="536" t="s">
        <v>513</v>
      </c>
      <c r="C99" s="809"/>
      <c r="D99" s="65">
        <f>SUM(D95:D98)</f>
        <v>0</v>
      </c>
      <c r="E99" s="65">
        <f>SUM(E95:E98)</f>
        <v>0</v>
      </c>
      <c r="F99" s="65">
        <f t="shared" ref="F99:N99" si="23">SUM(F95:F98)</f>
        <v>0</v>
      </c>
      <c r="G99" s="65">
        <f t="shared" si="23"/>
        <v>0</v>
      </c>
      <c r="H99" s="65">
        <f t="shared" si="23"/>
        <v>0</v>
      </c>
      <c r="I99" s="65">
        <f t="shared" si="23"/>
        <v>0</v>
      </c>
      <c r="J99" s="65">
        <f t="shared" si="23"/>
        <v>0</v>
      </c>
      <c r="K99" s="65">
        <f t="shared" si="23"/>
        <v>0</v>
      </c>
      <c r="L99" s="65">
        <f t="shared" si="23"/>
        <v>0</v>
      </c>
      <c r="M99" s="65">
        <f t="shared" si="23"/>
        <v>0</v>
      </c>
      <c r="N99" s="65">
        <f t="shared" si="23"/>
        <v>0</v>
      </c>
      <c r="O99" s="77"/>
    </row>
    <row r="100" spans="1:15" s="14" customFormat="1">
      <c r="A100" s="72"/>
      <c r="B100" s="492" t="s">
        <v>514</v>
      </c>
      <c r="C100" s="488"/>
      <c r="D100" s="71"/>
      <c r="E100" s="484">
        <f t="shared" ref="E100:N100" si="24">ROUND(SUM(D99*E16+E99*E17)/12,4)</f>
        <v>0</v>
      </c>
      <c r="F100" s="484">
        <f t="shared" si="24"/>
        <v>0</v>
      </c>
      <c r="G100" s="484">
        <f t="shared" si="24"/>
        <v>0</v>
      </c>
      <c r="H100" s="484">
        <f t="shared" si="24"/>
        <v>0</v>
      </c>
      <c r="I100" s="484">
        <f t="shared" si="24"/>
        <v>0</v>
      </c>
      <c r="J100" s="484">
        <f t="shared" si="24"/>
        <v>0</v>
      </c>
      <c r="K100" s="484">
        <f t="shared" si="24"/>
        <v>0</v>
      </c>
      <c r="L100" s="484">
        <f t="shared" si="24"/>
        <v>0</v>
      </c>
      <c r="M100" s="484">
        <f t="shared" si="24"/>
        <v>0</v>
      </c>
      <c r="N100" s="484">
        <f t="shared" si="24"/>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08">
        <f>'2. LRAMVA Threshold'!P43</f>
        <v>0</v>
      </c>
      <c r="D102" s="46"/>
      <c r="E102" s="46"/>
      <c r="F102" s="46"/>
      <c r="G102" s="46"/>
      <c r="H102" s="46"/>
      <c r="I102" s="46"/>
      <c r="J102" s="46"/>
      <c r="K102" s="46"/>
      <c r="L102" s="46"/>
      <c r="M102" s="46"/>
      <c r="N102" s="46"/>
      <c r="O102" s="69"/>
    </row>
    <row r="103" spans="1:15" s="18" customFormat="1" outlineLevel="1">
      <c r="A103" s="4"/>
      <c r="B103" s="536" t="s">
        <v>511</v>
      </c>
      <c r="C103" s="806"/>
      <c r="D103" s="46"/>
      <c r="E103" s="46"/>
      <c r="F103" s="46"/>
      <c r="G103" s="46"/>
      <c r="H103" s="46"/>
      <c r="I103" s="46"/>
      <c r="J103" s="46"/>
      <c r="K103" s="46"/>
      <c r="L103" s="46"/>
      <c r="M103" s="46"/>
      <c r="N103" s="46"/>
      <c r="O103" s="69"/>
    </row>
    <row r="104" spans="1:15" s="18" customFormat="1" outlineLevel="1">
      <c r="A104" s="4"/>
      <c r="B104" s="536" t="s">
        <v>512</v>
      </c>
      <c r="C104" s="806"/>
      <c r="D104" s="46"/>
      <c r="E104" s="46"/>
      <c r="F104" s="46"/>
      <c r="G104" s="46"/>
      <c r="H104" s="46"/>
      <c r="I104" s="46"/>
      <c r="J104" s="46"/>
      <c r="K104" s="46"/>
      <c r="L104" s="46"/>
      <c r="M104" s="46"/>
      <c r="N104" s="46"/>
      <c r="O104" s="69"/>
    </row>
    <row r="105" spans="1:15" s="18" customFormat="1" outlineLevel="1">
      <c r="A105" s="4"/>
      <c r="B105" s="536" t="s">
        <v>490</v>
      </c>
      <c r="C105" s="806"/>
      <c r="D105" s="46"/>
      <c r="E105" s="46"/>
      <c r="F105" s="46"/>
      <c r="G105" s="46"/>
      <c r="H105" s="46"/>
      <c r="I105" s="46"/>
      <c r="J105" s="46"/>
      <c r="K105" s="46"/>
      <c r="L105" s="46"/>
      <c r="M105" s="46"/>
      <c r="N105" s="46"/>
      <c r="O105" s="69"/>
    </row>
    <row r="106" spans="1:15" s="18" customFormat="1">
      <c r="A106" s="4"/>
      <c r="B106" s="536" t="s">
        <v>513</v>
      </c>
      <c r="C106" s="809"/>
      <c r="D106" s="65">
        <f>SUM(D102:D105)</f>
        <v>0</v>
      </c>
      <c r="E106" s="65">
        <f>SUM(E102:E105)</f>
        <v>0</v>
      </c>
      <c r="F106" s="65">
        <f>SUM(F102:F105)</f>
        <v>0</v>
      </c>
      <c r="G106" s="65">
        <f t="shared" ref="G106:N106" si="25">SUM(G102:G105)</f>
        <v>0</v>
      </c>
      <c r="H106" s="65">
        <f t="shared" si="25"/>
        <v>0</v>
      </c>
      <c r="I106" s="65">
        <f t="shared" si="25"/>
        <v>0</v>
      </c>
      <c r="J106" s="65">
        <f t="shared" si="25"/>
        <v>0</v>
      </c>
      <c r="K106" s="65">
        <f t="shared" si="25"/>
        <v>0</v>
      </c>
      <c r="L106" s="65">
        <f t="shared" si="25"/>
        <v>0</v>
      </c>
      <c r="M106" s="65">
        <f t="shared" si="25"/>
        <v>0</v>
      </c>
      <c r="N106" s="65">
        <f t="shared" si="25"/>
        <v>0</v>
      </c>
      <c r="O106" s="77"/>
    </row>
    <row r="107" spans="1:15" s="14" customFormat="1">
      <c r="A107" s="72"/>
      <c r="B107" s="492" t="s">
        <v>514</v>
      </c>
      <c r="C107" s="488"/>
      <c r="D107" s="71"/>
      <c r="E107" s="484">
        <f t="shared" ref="E107:N107" si="26">ROUND(SUM(D106*E16+E106*E17)/12,4)</f>
        <v>0</v>
      </c>
      <c r="F107" s="484">
        <f t="shared" si="26"/>
        <v>0</v>
      </c>
      <c r="G107" s="484">
        <f t="shared" si="26"/>
        <v>0</v>
      </c>
      <c r="H107" s="484">
        <f t="shared" si="26"/>
        <v>0</v>
      </c>
      <c r="I107" s="484">
        <f t="shared" si="26"/>
        <v>0</v>
      </c>
      <c r="J107" s="484">
        <f t="shared" si="26"/>
        <v>0</v>
      </c>
      <c r="K107" s="484">
        <f t="shared" si="26"/>
        <v>0</v>
      </c>
      <c r="L107" s="484">
        <f t="shared" si="26"/>
        <v>0</v>
      </c>
      <c r="M107" s="484">
        <f t="shared" si="26"/>
        <v>0</v>
      </c>
      <c r="N107" s="484">
        <f t="shared" si="26"/>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08">
        <f>'2. LRAMVA Threshold'!Q43</f>
        <v>0</v>
      </c>
      <c r="D109" s="46"/>
      <c r="E109" s="46"/>
      <c r="F109" s="46"/>
      <c r="G109" s="46"/>
      <c r="H109" s="46"/>
      <c r="I109" s="46"/>
      <c r="J109" s="46"/>
      <c r="K109" s="46"/>
      <c r="L109" s="46"/>
      <c r="M109" s="46"/>
      <c r="N109" s="46"/>
      <c r="O109" s="69"/>
    </row>
    <row r="110" spans="1:15" s="18" customFormat="1" outlineLevel="1">
      <c r="A110" s="4"/>
      <c r="B110" s="536" t="s">
        <v>511</v>
      </c>
      <c r="C110" s="806"/>
      <c r="D110" s="46"/>
      <c r="E110" s="46"/>
      <c r="F110" s="46"/>
      <c r="G110" s="46"/>
      <c r="H110" s="46"/>
      <c r="I110" s="46"/>
      <c r="J110" s="46"/>
      <c r="K110" s="46"/>
      <c r="L110" s="46"/>
      <c r="M110" s="46"/>
      <c r="N110" s="46"/>
      <c r="O110" s="69"/>
    </row>
    <row r="111" spans="1:15" s="18" customFormat="1" outlineLevel="1">
      <c r="A111" s="4"/>
      <c r="B111" s="536" t="s">
        <v>512</v>
      </c>
      <c r="C111" s="806"/>
      <c r="D111" s="46"/>
      <c r="E111" s="46"/>
      <c r="F111" s="46"/>
      <c r="G111" s="46"/>
      <c r="H111" s="46"/>
      <c r="I111" s="46"/>
      <c r="J111" s="46"/>
      <c r="K111" s="46"/>
      <c r="L111" s="46"/>
      <c r="M111" s="46"/>
      <c r="N111" s="46"/>
      <c r="O111" s="69"/>
    </row>
    <row r="112" spans="1:15" s="18" customFormat="1" outlineLevel="1">
      <c r="A112" s="4"/>
      <c r="B112" s="536" t="s">
        <v>490</v>
      </c>
      <c r="C112" s="806"/>
      <c r="D112" s="46"/>
      <c r="E112" s="46"/>
      <c r="F112" s="46"/>
      <c r="G112" s="46"/>
      <c r="H112" s="46"/>
      <c r="I112" s="46"/>
      <c r="J112" s="46"/>
      <c r="K112" s="46"/>
      <c r="L112" s="46"/>
      <c r="M112" s="46"/>
      <c r="N112" s="46"/>
      <c r="O112" s="69"/>
    </row>
    <row r="113" spans="1:17" s="18" customFormat="1">
      <c r="A113" s="4"/>
      <c r="B113" s="536" t="s">
        <v>513</v>
      </c>
      <c r="C113" s="809"/>
      <c r="D113" s="65">
        <f>SUM(D109:D112)</f>
        <v>0</v>
      </c>
      <c r="E113" s="65">
        <f>SUM(E109:E112)</f>
        <v>0</v>
      </c>
      <c r="F113" s="65">
        <f>SUM(F109:F112)</f>
        <v>0</v>
      </c>
      <c r="G113" s="65">
        <f>SUM(G109:G112)</f>
        <v>0</v>
      </c>
      <c r="H113" s="65">
        <f t="shared" ref="H113:N113" si="27">SUM(H109:H112)</f>
        <v>0</v>
      </c>
      <c r="I113" s="65">
        <f t="shared" si="27"/>
        <v>0</v>
      </c>
      <c r="J113" s="65">
        <f t="shared" si="27"/>
        <v>0</v>
      </c>
      <c r="K113" s="65">
        <f t="shared" si="27"/>
        <v>0</v>
      </c>
      <c r="L113" s="65">
        <f t="shared" si="27"/>
        <v>0</v>
      </c>
      <c r="M113" s="65">
        <f t="shared" si="27"/>
        <v>0</v>
      </c>
      <c r="N113" s="65">
        <f t="shared" si="27"/>
        <v>0</v>
      </c>
      <c r="O113" s="77"/>
    </row>
    <row r="114" spans="1:17" s="14" customFormat="1">
      <c r="A114" s="72"/>
      <c r="B114" s="492" t="s">
        <v>514</v>
      </c>
      <c r="C114" s="488"/>
      <c r="D114" s="71"/>
      <c r="E114" s="484">
        <f t="shared" ref="E114:N114" si="28">ROUND(SUM(D113*E16+E113*E17)/12,4)</f>
        <v>0</v>
      </c>
      <c r="F114" s="484">
        <f t="shared" si="28"/>
        <v>0</v>
      </c>
      <c r="G114" s="484">
        <f t="shared" si="28"/>
        <v>0</v>
      </c>
      <c r="H114" s="484">
        <f t="shared" si="28"/>
        <v>0</v>
      </c>
      <c r="I114" s="484">
        <f t="shared" si="28"/>
        <v>0</v>
      </c>
      <c r="J114" s="484">
        <f t="shared" si="28"/>
        <v>0</v>
      </c>
      <c r="K114" s="484">
        <f t="shared" si="28"/>
        <v>0</v>
      </c>
      <c r="L114" s="484">
        <f t="shared" si="28"/>
        <v>0</v>
      </c>
      <c r="M114" s="484">
        <f t="shared" si="28"/>
        <v>0</v>
      </c>
      <c r="N114" s="484">
        <f t="shared" si="28"/>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619</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599999999999994" customHeight="1">
      <c r="A120" s="72"/>
      <c r="B120" s="813" t="s">
        <v>680</v>
      </c>
      <c r="C120" s="813"/>
      <c r="D120" s="813"/>
      <c r="E120" s="813"/>
      <c r="F120" s="813"/>
      <c r="G120" s="813"/>
      <c r="H120" s="813"/>
      <c r="I120" s="813"/>
      <c r="J120" s="813"/>
      <c r="K120" s="813"/>
      <c r="L120" s="813"/>
      <c r="M120" s="813"/>
      <c r="N120" s="813"/>
      <c r="O120" s="813"/>
      <c r="P120" s="813"/>
    </row>
    <row r="121" spans="1:17" s="18" customFormat="1" ht="9" customHeight="1">
      <c r="A121" s="4"/>
      <c r="B121" s="118"/>
      <c r="C121" s="78"/>
    </row>
    <row r="122" spans="1:17" ht="63.75" customHeight="1">
      <c r="B122" s="244" t="s">
        <v>234</v>
      </c>
      <c r="C122" s="244" t="str">
        <f>'1.  LRAMVA Summary'!D52</f>
        <v xml:space="preserve">Residential </v>
      </c>
      <c r="D122" s="244" t="str">
        <f>'1.  LRAMVA Summary'!E52</f>
        <v>General Service &lt; 50 kW</v>
      </c>
      <c r="E122" s="244" t="str">
        <f>'1.  LRAMVA Summary'!F52</f>
        <v>General Service 50 to 4,999 kW</v>
      </c>
      <c r="F122" s="244" t="str">
        <f>'1.  LRAMVA Summary'!G52</f>
        <v>Large Use</v>
      </c>
      <c r="G122" s="244" t="str">
        <f>'1.  LRAMVA Summary'!H52</f>
        <v>Unmetered Scattered Load</v>
      </c>
      <c r="H122" s="244" t="str">
        <f>'1.  LRAMVA Summary'!I52</f>
        <v>Sentinel Lighting</v>
      </c>
      <c r="I122" s="244" t="str">
        <f>'1.  LRAMVA Summary'!J52</f>
        <v>Street Lighting</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kWh</v>
      </c>
      <c r="H123" s="586" t="str">
        <f>'1.  LRAMVA Summary'!I53</f>
        <v>kW</v>
      </c>
      <c r="I123" s="586" t="str">
        <f>'1.  LRAMVA Summary'!J53</f>
        <v>kW</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29">HLOOKUP(B124,$E$15:$O$114,9,FALSE)</f>
        <v>0</v>
      </c>
      <c r="D124" s="682">
        <f>HLOOKUP(B124,$E$15:$O$114,16,FALSE)</f>
        <v>0</v>
      </c>
      <c r="E124" s="683">
        <f>HLOOKUP(B124,$E$15:$O$114,23,FALSE)</f>
        <v>0</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29"/>
        <v>0</v>
      </c>
      <c r="D125" s="685">
        <f>HLOOKUP(B125,$E$15:$O$114,16,FALSE)</f>
        <v>0</v>
      </c>
      <c r="E125" s="686">
        <f>HLOOKUP(B125,$E$15:$O$114,23,FALSE)</f>
        <v>0</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0">HLOOKUP(B125,$E$15:$O$114,100,FALSE)</f>
        <v>0</v>
      </c>
    </row>
    <row r="126" spans="1:17">
      <c r="B126" s="501">
        <v>2013</v>
      </c>
      <c r="C126" s="684">
        <f t="shared" si="29"/>
        <v>0</v>
      </c>
      <c r="D126" s="685">
        <f t="shared" ref="D126:D133" si="31">HLOOKUP(B126,$E$15:$O$114,16,FALSE)</f>
        <v>0</v>
      </c>
      <c r="E126" s="686">
        <f t="shared" ref="E126:E133" si="32">HLOOKUP(B126,$E$15:$O$114,23,FALSE)</f>
        <v>0</v>
      </c>
      <c r="F126" s="685">
        <f t="shared" ref="F126:F133" si="33">HLOOKUP(B126,$E$15:$O$114,30,FALSE)</f>
        <v>0</v>
      </c>
      <c r="G126" s="686">
        <f t="shared" ref="G126:G132" si="34">HLOOKUP(B126,$E$15:$O$114,37,FALSE)</f>
        <v>0</v>
      </c>
      <c r="H126" s="685">
        <f t="shared" ref="H126:H133" si="35">HLOOKUP(B126,$E$15:$O$114,44,FALSE)</f>
        <v>0</v>
      </c>
      <c r="I126" s="686">
        <f t="shared" ref="I126:I133" si="36">HLOOKUP(B126,$E$15:$O$114,51,FALSE)</f>
        <v>0</v>
      </c>
      <c r="J126" s="686">
        <f t="shared" ref="J126:J133" si="37">HLOOKUP(B126,$E$15:$O$114,58,FALSE)</f>
        <v>0</v>
      </c>
      <c r="K126" s="686">
        <f t="shared" ref="K126:K133" si="38">HLOOKUP(B126,$E$15:$O$114,65,FALSE)</f>
        <v>0</v>
      </c>
      <c r="L126" s="686">
        <f>HLOOKUP(B126,$E$15:$O$114,72,FALSE)</f>
        <v>0</v>
      </c>
      <c r="M126" s="686">
        <f t="shared" ref="M126:M133" si="39">HLOOKUP(B126,$E$15:$O$114,79,FALSE)</f>
        <v>0</v>
      </c>
      <c r="N126" s="686">
        <f t="shared" ref="N126:N133" si="40">HLOOKUP(B126,$E$15:$O$114,86,FALSE)</f>
        <v>0</v>
      </c>
      <c r="O126" s="686">
        <f t="shared" ref="O126:O133" si="41">HLOOKUP(B126,$E$15:$O$114,93,FALSE)</f>
        <v>0</v>
      </c>
      <c r="P126" s="686">
        <f t="shared" si="30"/>
        <v>0</v>
      </c>
    </row>
    <row r="127" spans="1:17">
      <c r="B127" s="501">
        <v>2014</v>
      </c>
      <c r="C127" s="684">
        <f t="shared" si="29"/>
        <v>0</v>
      </c>
      <c r="D127" s="685">
        <f>HLOOKUP(B127,$E$15:$O$114,16,FALSE)</f>
        <v>0</v>
      </c>
      <c r="E127" s="686">
        <f>HLOOKUP(B127,$E$15:$O$114,23,FALSE)</f>
        <v>0</v>
      </c>
      <c r="F127" s="685">
        <f>HLOOKUP(B127,$E$15:$O$114,30,FALSE)</f>
        <v>0</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29"/>
        <v>0</v>
      </c>
      <c r="D128" s="685">
        <f t="shared" si="31"/>
        <v>0</v>
      </c>
      <c r="E128" s="686">
        <f t="shared" si="32"/>
        <v>0</v>
      </c>
      <c r="F128" s="685">
        <f t="shared" si="33"/>
        <v>0</v>
      </c>
      <c r="G128" s="686">
        <f t="shared" si="34"/>
        <v>0</v>
      </c>
      <c r="H128" s="685">
        <f t="shared" si="35"/>
        <v>0</v>
      </c>
      <c r="I128" s="686">
        <f t="shared" si="36"/>
        <v>0</v>
      </c>
      <c r="J128" s="686">
        <f t="shared" si="37"/>
        <v>0</v>
      </c>
      <c r="K128" s="686">
        <f t="shared" si="38"/>
        <v>0</v>
      </c>
      <c r="L128" s="686">
        <f t="shared" ref="L128:L133" si="42">HLOOKUP(B128,$E$15:$O$114,72,FALSE)</f>
        <v>0</v>
      </c>
      <c r="M128" s="686">
        <f t="shared" si="39"/>
        <v>0</v>
      </c>
      <c r="N128" s="686">
        <f t="shared" si="40"/>
        <v>0</v>
      </c>
      <c r="O128" s="686">
        <f t="shared" si="41"/>
        <v>0</v>
      </c>
      <c r="P128" s="686">
        <f t="shared" si="30"/>
        <v>0</v>
      </c>
    </row>
    <row r="129" spans="2:16">
      <c r="B129" s="501">
        <v>2016</v>
      </c>
      <c r="C129" s="684">
        <f t="shared" si="29"/>
        <v>1.0500000000000001E-2</v>
      </c>
      <c r="D129" s="685">
        <f t="shared" si="31"/>
        <v>8.6E-3</v>
      </c>
      <c r="E129" s="686">
        <f t="shared" si="32"/>
        <v>2.1202000000000001</v>
      </c>
      <c r="F129" s="685">
        <f t="shared" si="33"/>
        <v>0.1348</v>
      </c>
      <c r="G129" s="686">
        <f t="shared" si="34"/>
        <v>7.9000000000000008E-3</v>
      </c>
      <c r="H129" s="685">
        <f t="shared" si="35"/>
        <v>6.0251000000000001</v>
      </c>
      <c r="I129" s="686">
        <f t="shared" si="36"/>
        <v>8.3543000000000003</v>
      </c>
      <c r="J129" s="686">
        <f>HLOOKUP(B129,$E$15:$O$114,58,FALSE)</f>
        <v>0</v>
      </c>
      <c r="K129" s="686">
        <f t="shared" si="38"/>
        <v>0</v>
      </c>
      <c r="L129" s="686">
        <f t="shared" si="42"/>
        <v>0</v>
      </c>
      <c r="M129" s="686">
        <f t="shared" si="39"/>
        <v>0</v>
      </c>
      <c r="N129" s="686">
        <f t="shared" si="40"/>
        <v>0</v>
      </c>
      <c r="O129" s="686">
        <f t="shared" si="41"/>
        <v>0</v>
      </c>
      <c r="P129" s="686">
        <f t="shared" si="30"/>
        <v>0</v>
      </c>
    </row>
    <row r="130" spans="2:16">
      <c r="B130" s="501">
        <v>2017</v>
      </c>
      <c r="C130" s="684">
        <f>HLOOKUP(B130,$E$15:$O$114,9,FALSE)</f>
        <v>8.3999999999999995E-3</v>
      </c>
      <c r="D130" s="685">
        <f t="shared" si="31"/>
        <v>8.8999999999999999E-3</v>
      </c>
      <c r="E130" s="686">
        <f t="shared" si="32"/>
        <v>2.4990999999999999</v>
      </c>
      <c r="F130" s="685">
        <f t="shared" si="33"/>
        <v>4.4900000000000002E-2</v>
      </c>
      <c r="G130" s="686">
        <f t="shared" si="34"/>
        <v>7.1999999999999998E-3</v>
      </c>
      <c r="H130" s="685">
        <f t="shared" si="35"/>
        <v>7.6778000000000004</v>
      </c>
      <c r="I130" s="686">
        <f t="shared" si="36"/>
        <v>4.4641000000000002</v>
      </c>
      <c r="J130" s="686">
        <f>HLOOKUP(B130,$E$15:$O$114,58,FALSE)</f>
        <v>0</v>
      </c>
      <c r="K130" s="686">
        <f t="shared" si="38"/>
        <v>0</v>
      </c>
      <c r="L130" s="686">
        <f t="shared" si="42"/>
        <v>0</v>
      </c>
      <c r="M130" s="686">
        <f t="shared" si="39"/>
        <v>0</v>
      </c>
      <c r="N130" s="686">
        <f t="shared" si="40"/>
        <v>0</v>
      </c>
      <c r="O130" s="686">
        <f t="shared" si="41"/>
        <v>0</v>
      </c>
      <c r="P130" s="686">
        <f t="shared" si="30"/>
        <v>0</v>
      </c>
    </row>
    <row r="131" spans="2:16">
      <c r="B131" s="501">
        <v>2018</v>
      </c>
      <c r="C131" s="684">
        <f>HLOOKUP(B131,$E$15:$O$114,9,FALSE)</f>
        <v>4.8999999999999998E-3</v>
      </c>
      <c r="D131" s="685">
        <f t="shared" si="31"/>
        <v>9.1999999999999998E-3</v>
      </c>
      <c r="E131" s="686">
        <f t="shared" si="32"/>
        <v>2.7073999999999998</v>
      </c>
      <c r="F131" s="685">
        <f t="shared" si="33"/>
        <v>0</v>
      </c>
      <c r="G131" s="686">
        <f t="shared" si="34"/>
        <v>6.8999999999999999E-3</v>
      </c>
      <c r="H131" s="685">
        <f t="shared" si="35"/>
        <v>8.5635999999999992</v>
      </c>
      <c r="I131" s="686">
        <f t="shared" si="36"/>
        <v>2.5366</v>
      </c>
      <c r="J131" s="686">
        <f t="shared" si="37"/>
        <v>0</v>
      </c>
      <c r="K131" s="686">
        <f t="shared" si="38"/>
        <v>0</v>
      </c>
      <c r="L131" s="686">
        <f t="shared" si="42"/>
        <v>0</v>
      </c>
      <c r="M131" s="686">
        <f t="shared" si="39"/>
        <v>0</v>
      </c>
      <c r="N131" s="686">
        <f t="shared" si="40"/>
        <v>0</v>
      </c>
      <c r="O131" s="686">
        <f t="shared" si="41"/>
        <v>0</v>
      </c>
      <c r="P131" s="686">
        <f t="shared" si="30"/>
        <v>0</v>
      </c>
    </row>
    <row r="132" spans="2:16" hidden="1">
      <c r="B132" s="501">
        <v>2019</v>
      </c>
      <c r="C132" s="684">
        <f>HLOOKUP(B132,$E$15:$O$114,9,FALSE)</f>
        <v>0</v>
      </c>
      <c r="D132" s="685">
        <f t="shared" si="31"/>
        <v>0</v>
      </c>
      <c r="E132" s="686">
        <f t="shared" si="32"/>
        <v>0</v>
      </c>
      <c r="F132" s="685">
        <f t="shared" si="33"/>
        <v>0</v>
      </c>
      <c r="G132" s="686">
        <f t="shared" si="34"/>
        <v>0</v>
      </c>
      <c r="H132" s="685">
        <f t="shared" si="35"/>
        <v>0</v>
      </c>
      <c r="I132" s="686">
        <f t="shared" si="36"/>
        <v>0</v>
      </c>
      <c r="J132" s="686">
        <f t="shared" si="37"/>
        <v>0</v>
      </c>
      <c r="K132" s="686">
        <f t="shared" si="38"/>
        <v>0</v>
      </c>
      <c r="L132" s="686">
        <f t="shared" si="42"/>
        <v>0</v>
      </c>
      <c r="M132" s="686">
        <f t="shared" si="39"/>
        <v>0</v>
      </c>
      <c r="N132" s="686">
        <f t="shared" si="40"/>
        <v>0</v>
      </c>
      <c r="O132" s="686">
        <f t="shared" si="41"/>
        <v>0</v>
      </c>
      <c r="P132" s="686">
        <f t="shared" si="30"/>
        <v>0</v>
      </c>
    </row>
    <row r="133" spans="2:16" hidden="1">
      <c r="B133" s="502">
        <v>2020</v>
      </c>
      <c r="C133" s="687">
        <f>HLOOKUP(B133,$E$15:$O$114,9,FALSE)</f>
        <v>0</v>
      </c>
      <c r="D133" s="688">
        <f t="shared" si="31"/>
        <v>0</v>
      </c>
      <c r="E133" s="689">
        <f t="shared" si="32"/>
        <v>0</v>
      </c>
      <c r="F133" s="688">
        <f t="shared" si="33"/>
        <v>0</v>
      </c>
      <c r="G133" s="689">
        <f>HLOOKUP(B133,$E$15:$O$114,37,FALSE)</f>
        <v>0</v>
      </c>
      <c r="H133" s="688">
        <f t="shared" si="35"/>
        <v>0</v>
      </c>
      <c r="I133" s="689">
        <f t="shared" si="36"/>
        <v>0</v>
      </c>
      <c r="J133" s="689">
        <f t="shared" si="37"/>
        <v>0</v>
      </c>
      <c r="K133" s="689">
        <f t="shared" si="38"/>
        <v>0</v>
      </c>
      <c r="L133" s="689">
        <f t="shared" si="42"/>
        <v>0</v>
      </c>
      <c r="M133" s="689">
        <f t="shared" si="39"/>
        <v>0</v>
      </c>
      <c r="N133" s="689">
        <f t="shared" si="40"/>
        <v>0</v>
      </c>
      <c r="O133" s="689">
        <f t="shared" si="41"/>
        <v>0</v>
      </c>
      <c r="P133" s="689">
        <f t="shared" si="30"/>
        <v>0</v>
      </c>
    </row>
    <row r="134" spans="2:16" ht="18.75" customHeight="1">
      <c r="B134" s="498" t="s">
        <v>636</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scale="2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4:X42"/>
  <sheetViews>
    <sheetView topLeftCell="A13" zoomScale="90" zoomScaleNormal="90" workbookViewId="0">
      <selection activeCell="B20" sqref="B20:E40"/>
    </sheetView>
  </sheetViews>
  <sheetFormatPr defaultColWidth="9.140625" defaultRowHeight="15"/>
  <cols>
    <col min="1" max="1" width="9.140625" style="12"/>
    <col min="2" max="2" width="48.7109375" style="12" bestFit="1" customWidth="1"/>
    <col min="3" max="3" width="11.7109375" style="12" bestFit="1" customWidth="1"/>
    <col min="4" max="16384" width="9.140625" style="12"/>
  </cols>
  <sheetData>
    <row r="14" spans="2:24" ht="15.75">
      <c r="B14" s="588" t="s">
        <v>505</v>
      </c>
    </row>
    <row r="15" spans="2:24" ht="15.75">
      <c r="B15" s="588"/>
    </row>
    <row r="16" spans="2:24" s="668" customFormat="1" ht="28.5" customHeight="1">
      <c r="B16" s="814" t="s">
        <v>639</v>
      </c>
      <c r="C16" s="814"/>
      <c r="D16" s="814"/>
      <c r="E16" s="814"/>
      <c r="F16" s="814"/>
      <c r="G16" s="814"/>
      <c r="H16" s="814"/>
      <c r="I16" s="814"/>
      <c r="J16" s="814"/>
      <c r="K16" s="814"/>
      <c r="L16" s="814"/>
      <c r="M16" s="814"/>
      <c r="N16" s="814"/>
      <c r="O16" s="814"/>
      <c r="P16" s="814"/>
      <c r="Q16" s="814"/>
      <c r="R16" s="814"/>
      <c r="S16" s="814"/>
      <c r="T16" s="814"/>
      <c r="U16" s="814"/>
      <c r="V16" s="814"/>
      <c r="W16" s="814"/>
      <c r="X16" s="814"/>
    </row>
    <row r="19" spans="2:11">
      <c r="C19" s="16"/>
      <c r="D19" s="16"/>
      <c r="E19" s="16"/>
      <c r="F19" s="16"/>
      <c r="G19" s="16"/>
      <c r="H19" s="16"/>
      <c r="I19" s="16"/>
      <c r="J19" s="16"/>
      <c r="K19" s="16"/>
    </row>
    <row r="20" spans="2:11" ht="15.75">
      <c r="B20" s="835" t="s">
        <v>756</v>
      </c>
      <c r="C20" s="836" t="s">
        <v>29</v>
      </c>
      <c r="D20" s="836" t="s">
        <v>757</v>
      </c>
      <c r="E20" s="836" t="s">
        <v>758</v>
      </c>
      <c r="F20" s="760"/>
      <c r="G20" s="16"/>
      <c r="H20" s="16"/>
      <c r="I20" s="16"/>
      <c r="J20" s="16"/>
      <c r="K20" s="16"/>
    </row>
    <row r="21" spans="2:11">
      <c r="B21"/>
      <c r="C21"/>
      <c r="D21"/>
      <c r="E21"/>
      <c r="F21" s="760"/>
      <c r="G21" s="16"/>
      <c r="H21" s="16"/>
      <c r="I21" s="16"/>
      <c r="J21" s="16"/>
      <c r="K21" s="16"/>
    </row>
    <row r="22" spans="2:11">
      <c r="B22" s="837" t="s">
        <v>496</v>
      </c>
      <c r="C22" s="838"/>
      <c r="D22" s="838"/>
      <c r="E22" s="838"/>
      <c r="F22" s="760"/>
      <c r="G22" s="16"/>
      <c r="H22" s="16"/>
      <c r="I22" s="16"/>
      <c r="J22" s="16"/>
      <c r="K22" s="16"/>
    </row>
    <row r="23" spans="2:11">
      <c r="B23" s="839" t="s">
        <v>109</v>
      </c>
      <c r="C23" s="840"/>
      <c r="D23" s="840"/>
      <c r="E23" s="841">
        <v>1</v>
      </c>
      <c r="F23" s="762"/>
      <c r="G23" s="16"/>
      <c r="H23" s="16"/>
      <c r="I23" s="16"/>
      <c r="J23" s="16"/>
      <c r="K23" s="16"/>
    </row>
    <row r="24" spans="2:11">
      <c r="B24" s="839" t="s">
        <v>759</v>
      </c>
      <c r="C24" s="841">
        <v>1</v>
      </c>
      <c r="D24" s="840"/>
      <c r="E24" s="840"/>
      <c r="F24" s="762"/>
      <c r="G24" s="16"/>
      <c r="H24" s="16"/>
      <c r="I24" s="16"/>
      <c r="J24" s="16"/>
      <c r="K24" s="16"/>
    </row>
    <row r="25" spans="2:11">
      <c r="B25"/>
      <c r="C25" s="838"/>
      <c r="D25" s="838"/>
      <c r="E25" s="838"/>
      <c r="F25" s="762"/>
      <c r="G25" s="16"/>
      <c r="H25" s="16"/>
      <c r="I25" s="16"/>
      <c r="J25" s="16"/>
      <c r="K25" s="16"/>
    </row>
    <row r="26" spans="2:11">
      <c r="B26" s="837" t="s">
        <v>499</v>
      </c>
      <c r="C26" s="838"/>
      <c r="D26" s="838"/>
      <c r="E26" s="838"/>
      <c r="F26" s="762"/>
      <c r="G26" s="16"/>
      <c r="H26" s="16"/>
      <c r="I26" s="16"/>
      <c r="J26" s="16"/>
      <c r="K26" s="16"/>
    </row>
    <row r="27" spans="2:11">
      <c r="B27" s="839" t="s">
        <v>113</v>
      </c>
      <c r="C27" s="841">
        <v>1</v>
      </c>
      <c r="D27" s="840"/>
      <c r="E27" s="840"/>
      <c r="F27" s="760"/>
      <c r="G27" s="16"/>
      <c r="H27" s="16"/>
      <c r="I27" s="16"/>
      <c r="J27" s="16"/>
      <c r="K27" s="16"/>
    </row>
    <row r="28" spans="2:11">
      <c r="B28" s="839" t="s">
        <v>114</v>
      </c>
      <c r="C28" s="841">
        <v>1</v>
      </c>
      <c r="D28" s="840"/>
      <c r="E28" s="840"/>
      <c r="F28" s="760"/>
      <c r="G28" s="16"/>
      <c r="H28" s="16"/>
      <c r="I28" s="16"/>
      <c r="J28" s="16"/>
      <c r="K28" s="16"/>
    </row>
    <row r="29" spans="2:11">
      <c r="B29" s="839" t="s">
        <v>116</v>
      </c>
      <c r="C29" s="841">
        <v>1</v>
      </c>
      <c r="D29" s="840"/>
      <c r="E29" s="840"/>
      <c r="F29" s="762"/>
      <c r="G29" s="16"/>
      <c r="H29" s="16"/>
      <c r="I29" s="16"/>
      <c r="J29" s="16"/>
      <c r="K29" s="16"/>
    </row>
    <row r="30" spans="2:11">
      <c r="B30"/>
      <c r="C30" s="838"/>
      <c r="D30" s="838"/>
      <c r="E30" s="838"/>
      <c r="F30" s="762"/>
      <c r="G30" s="16"/>
      <c r="H30" s="16"/>
      <c r="I30" s="16"/>
      <c r="J30" s="16"/>
      <c r="K30" s="16"/>
    </row>
    <row r="31" spans="2:11">
      <c r="B31" s="837" t="s">
        <v>500</v>
      </c>
      <c r="C31" s="838"/>
      <c r="D31" s="838"/>
      <c r="E31" s="838"/>
      <c r="F31" s="762"/>
      <c r="G31" s="16"/>
      <c r="H31" s="16"/>
      <c r="I31" s="16"/>
      <c r="J31" s="16"/>
      <c r="K31" s="16"/>
    </row>
    <row r="32" spans="2:11">
      <c r="B32" s="839" t="s">
        <v>117</v>
      </c>
      <c r="C32" s="840"/>
      <c r="D32" s="840"/>
      <c r="E32" s="841">
        <v>1</v>
      </c>
      <c r="F32" s="762"/>
      <c r="G32" s="16"/>
      <c r="H32" s="16"/>
      <c r="I32" s="16"/>
      <c r="J32" s="16"/>
      <c r="K32" s="16"/>
    </row>
    <row r="33" spans="2:11">
      <c r="B33" s="839" t="s">
        <v>118</v>
      </c>
      <c r="C33" s="840"/>
      <c r="D33" s="841">
        <v>0.1</v>
      </c>
      <c r="E33" s="841">
        <v>0.9</v>
      </c>
      <c r="F33" s="760"/>
      <c r="G33" s="16"/>
      <c r="H33" s="16"/>
      <c r="I33" s="16"/>
      <c r="J33" s="16"/>
      <c r="K33" s="16"/>
    </row>
    <row r="34" spans="2:11">
      <c r="B34" s="839" t="s">
        <v>760</v>
      </c>
      <c r="C34" s="840"/>
      <c r="D34" s="840"/>
      <c r="E34" s="841">
        <v>1</v>
      </c>
      <c r="F34" s="760"/>
      <c r="G34" s="16"/>
      <c r="H34" s="16"/>
      <c r="I34" s="16"/>
      <c r="J34" s="16"/>
      <c r="K34" s="16"/>
    </row>
    <row r="35" spans="2:11">
      <c r="B35" s="839" t="s">
        <v>761</v>
      </c>
      <c r="C35" s="840"/>
      <c r="D35" s="841">
        <v>1</v>
      </c>
      <c r="E35" s="840"/>
      <c r="F35" s="762"/>
      <c r="G35" s="16"/>
      <c r="H35" s="16"/>
      <c r="I35" s="16"/>
      <c r="J35" s="16"/>
      <c r="K35" s="16"/>
    </row>
    <row r="36" spans="2:11">
      <c r="B36" s="839" t="s">
        <v>762</v>
      </c>
      <c r="C36" s="840"/>
      <c r="D36" s="840"/>
      <c r="E36" s="841">
        <v>1</v>
      </c>
      <c r="F36" s="760"/>
      <c r="G36" s="16"/>
      <c r="H36" s="16"/>
      <c r="I36" s="16"/>
      <c r="J36" s="16"/>
      <c r="K36" s="16"/>
    </row>
    <row r="37" spans="2:11">
      <c r="B37"/>
      <c r="C37" s="838"/>
      <c r="D37" s="838"/>
      <c r="E37" s="838"/>
      <c r="F37" s="760"/>
      <c r="G37" s="16"/>
      <c r="H37" s="16"/>
      <c r="I37" s="16"/>
      <c r="J37" s="16"/>
      <c r="K37" s="16"/>
    </row>
    <row r="38" spans="2:11">
      <c r="B38" s="837" t="s">
        <v>501</v>
      </c>
      <c r="C38"/>
      <c r="D38"/>
      <c r="E38"/>
      <c r="F38" s="762"/>
      <c r="G38" s="16"/>
      <c r="H38" s="16"/>
      <c r="I38" s="16"/>
      <c r="J38" s="16"/>
      <c r="K38" s="16"/>
    </row>
    <row r="39" spans="2:11">
      <c r="B39" s="839" t="s">
        <v>763</v>
      </c>
      <c r="C39" s="840"/>
      <c r="D39" s="841">
        <v>1</v>
      </c>
      <c r="E39" s="840"/>
      <c r="F39" s="762"/>
      <c r="G39" s="16"/>
      <c r="H39" s="16"/>
      <c r="I39" s="16"/>
      <c r="J39" s="16"/>
      <c r="K39" s="16"/>
    </row>
    <row r="40" spans="2:11">
      <c r="C40" s="761"/>
      <c r="D40" s="762"/>
      <c r="E40" s="762"/>
      <c r="F40" s="762"/>
      <c r="G40" s="16"/>
      <c r="H40" s="16"/>
      <c r="I40" s="16"/>
      <c r="J40" s="16"/>
      <c r="K40" s="16"/>
    </row>
    <row r="41" spans="2:11">
      <c r="C41" s="16"/>
      <c r="D41" s="16"/>
      <c r="E41" s="16"/>
      <c r="F41" s="16"/>
      <c r="G41" s="16"/>
      <c r="H41" s="16"/>
      <c r="I41" s="16"/>
      <c r="J41" s="16"/>
      <c r="K41" s="16"/>
    </row>
    <row r="42" spans="2:11">
      <c r="C42" s="16"/>
      <c r="D42" s="16"/>
      <c r="E42" s="16"/>
      <c r="F42" s="16"/>
      <c r="G42" s="16"/>
      <c r="H42" s="16"/>
      <c r="I42" s="16"/>
      <c r="J42" s="16"/>
      <c r="K42" s="16"/>
    </row>
  </sheetData>
  <mergeCells count="1">
    <mergeCell ref="B16:X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24</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'6.  Carrying Charges'!Print_Titles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Jennifer Dionne</cp:lastModifiedBy>
  <cp:lastPrinted>2019-10-09T16:00:14Z</cp:lastPrinted>
  <dcterms:created xsi:type="dcterms:W3CDTF">2012-03-05T18:56:04Z</dcterms:created>
  <dcterms:modified xsi:type="dcterms:W3CDTF">2019-10-09T16:01:06Z</dcterms:modified>
</cp:coreProperties>
</file>