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2020 Rate Application\1 - Initial Application\0 - Files for Submission\"/>
    </mc:Choice>
  </mc:AlternateContent>
  <xr:revisionPtr revIDLastSave="0" documentId="8_{5DC0D103-44BC-431E-86A5-6FB8BBF329FB}" xr6:coauthVersionLast="36" xr6:coauthVersionMax="36" xr10:uidLastSave="{00000000-0000-0000-0000-000000000000}"/>
  <bookViews>
    <workbookView xWindow="0" yWindow="0" windowWidth="23040" windowHeight="9108" tabRatio="873" xr2:uid="{E921502F-9442-4649-B9DC-458F9AABBA40}"/>
  </bookViews>
  <sheets>
    <sheet name="Monthly Data" sheetId="1" r:id="rId1"/>
    <sheet name="Economic" sheetId="5" r:id="rId2"/>
    <sheet name="Weather" sheetId="4" r:id="rId3"/>
    <sheet name="CDM" sheetId="6" r:id="rId4"/>
    <sheet name="2018 CDM" sheetId="33" r:id="rId5"/>
    <sheet name="2019-20 CDM" sheetId="34" r:id="rId6"/>
    <sheet name="Charts for Reasonableness" sheetId="3" r:id="rId7"/>
    <sheet name="Res PW" sheetId="24" r:id="rId8"/>
    <sheet name="Res Predicted Monthly" sheetId="25" r:id="rId9"/>
    <sheet name="GS&lt;50 OLS" sheetId="26" r:id="rId10"/>
    <sheet name="GS&lt;50 Predicted Monthly" sheetId="27" r:id="rId11"/>
    <sheet name="GS&gt;50 OLS" sheetId="28" r:id="rId12"/>
    <sheet name="GS&gt;50 Predicted Monthly" sheetId="29" r:id="rId13"/>
    <sheet name="Model Summary" sheetId="9" r:id="rId14"/>
    <sheet name="Res Normalized" sheetId="30" r:id="rId15"/>
    <sheet name="GS&lt;50 Normalized" sheetId="31" r:id="rId16"/>
    <sheet name="GS&gt;50 Normalized" sheetId="32" r:id="rId17"/>
    <sheet name="Normalized Annual Summary" sheetId="17" r:id="rId18"/>
    <sheet name="Customer Count" sheetId="18" r:id="rId19"/>
    <sheet name="kW Forecast" sheetId="21" r:id="rId20"/>
    <sheet name="CDM Forecast" sheetId="22" r:id="rId21"/>
    <sheet name="Summary Tables" sheetId="23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6" l="1"/>
  <c r="C90" i="6"/>
  <c r="K86" i="6"/>
  <c r="D86" i="6"/>
  <c r="E86" i="6"/>
  <c r="C86" i="6"/>
  <c r="C91" i="6" s="1"/>
  <c r="H37" i="23" l="1"/>
  <c r="I37" i="23"/>
  <c r="H38" i="23"/>
  <c r="I38" i="23"/>
  <c r="H39" i="23"/>
  <c r="I39" i="23"/>
  <c r="H40" i="23"/>
  <c r="I40" i="23"/>
  <c r="H41" i="23"/>
  <c r="I41" i="23"/>
  <c r="H42" i="23"/>
  <c r="I42" i="23"/>
  <c r="D37" i="23"/>
  <c r="E37" i="23"/>
  <c r="F37" i="23"/>
  <c r="G37" i="23"/>
  <c r="D38" i="23"/>
  <c r="E38" i="23"/>
  <c r="F38" i="23"/>
  <c r="G38" i="23"/>
  <c r="D39" i="23"/>
  <c r="E39" i="23"/>
  <c r="F39" i="23"/>
  <c r="G39" i="23"/>
  <c r="D40" i="23"/>
  <c r="E40" i="23"/>
  <c r="F40" i="23"/>
  <c r="G40" i="23"/>
  <c r="D41" i="23"/>
  <c r="E41" i="23"/>
  <c r="F41" i="23"/>
  <c r="G41" i="23"/>
  <c r="D42" i="23"/>
  <c r="E42" i="23"/>
  <c r="F42" i="23"/>
  <c r="G42" i="23"/>
  <c r="C42" i="23"/>
  <c r="C41" i="23"/>
  <c r="C40" i="23"/>
  <c r="C39" i="23"/>
  <c r="C38" i="23"/>
  <c r="C37" i="23"/>
  <c r="AX3" i="1" l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" i="1"/>
  <c r="AX2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2" i="1"/>
  <c r="AV1" i="1"/>
  <c r="CF33" i="4"/>
  <c r="CG33" i="4"/>
  <c r="CH33" i="4"/>
  <c r="CI33" i="4"/>
  <c r="CJ33" i="4"/>
  <c r="CK33" i="4"/>
  <c r="CL33" i="4"/>
  <c r="CM33" i="4"/>
  <c r="CN33" i="4"/>
  <c r="CO33" i="4"/>
  <c r="CP33" i="4"/>
  <c r="CQ33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F44" i="4"/>
  <c r="CG44" i="4"/>
  <c r="CH44" i="4"/>
  <c r="CI44" i="4"/>
  <c r="CJ44" i="4"/>
  <c r="CK44" i="4"/>
  <c r="CL44" i="4"/>
  <c r="CM44" i="4"/>
  <c r="CN44" i="4"/>
  <c r="CO44" i="4"/>
  <c r="CP44" i="4"/>
  <c r="CQ44" i="4"/>
  <c r="CF45" i="4"/>
  <c r="CG45" i="4"/>
  <c r="CH45" i="4"/>
  <c r="CI45" i="4"/>
  <c r="CJ45" i="4"/>
  <c r="CK45" i="4"/>
  <c r="CL45" i="4"/>
  <c r="CM45" i="4"/>
  <c r="CN45" i="4"/>
  <c r="CO45" i="4"/>
  <c r="CP45" i="4"/>
  <c r="CQ45" i="4"/>
  <c r="CF46" i="4"/>
  <c r="CG46" i="4"/>
  <c r="CH46" i="4"/>
  <c r="CI46" i="4"/>
  <c r="CJ46" i="4"/>
  <c r="CK46" i="4"/>
  <c r="CL46" i="4"/>
  <c r="CM46" i="4"/>
  <c r="CN46" i="4"/>
  <c r="CO46" i="4"/>
  <c r="CP46" i="4"/>
  <c r="CQ46" i="4"/>
  <c r="CF47" i="4"/>
  <c r="CG47" i="4"/>
  <c r="CH47" i="4"/>
  <c r="CI47" i="4"/>
  <c r="CJ47" i="4"/>
  <c r="CK47" i="4"/>
  <c r="CL47" i="4"/>
  <c r="CM47" i="4"/>
  <c r="CN47" i="4"/>
  <c r="CO47" i="4"/>
  <c r="CP47" i="4"/>
  <c r="CQ47" i="4"/>
  <c r="CF48" i="4"/>
  <c r="CG48" i="4"/>
  <c r="CH48" i="4"/>
  <c r="CI48" i="4"/>
  <c r="CJ48" i="4"/>
  <c r="CK48" i="4"/>
  <c r="CL48" i="4"/>
  <c r="CM48" i="4"/>
  <c r="CN48" i="4"/>
  <c r="CO48" i="4"/>
  <c r="CP48" i="4"/>
  <c r="CQ48" i="4"/>
  <c r="CF49" i="4"/>
  <c r="CG49" i="4"/>
  <c r="CH49" i="4"/>
  <c r="CI49" i="4"/>
  <c r="CJ49" i="4"/>
  <c r="CK49" i="4"/>
  <c r="CL49" i="4"/>
  <c r="CM49" i="4"/>
  <c r="CN49" i="4"/>
  <c r="CO49" i="4"/>
  <c r="CP49" i="4"/>
  <c r="CQ49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F51" i="4"/>
  <c r="CG51" i="4"/>
  <c r="CH51" i="4"/>
  <c r="CI51" i="4"/>
  <c r="CJ51" i="4"/>
  <c r="CK51" i="4"/>
  <c r="CL51" i="4"/>
  <c r="CM51" i="4"/>
  <c r="CN51" i="4"/>
  <c r="CO51" i="4"/>
  <c r="CP51" i="4"/>
  <c r="CQ51" i="4"/>
  <c r="CG32" i="4"/>
  <c r="CH32" i="4"/>
  <c r="CI32" i="4"/>
  <c r="CJ32" i="4"/>
  <c r="CK32" i="4"/>
  <c r="CL32" i="4"/>
  <c r="CM32" i="4"/>
  <c r="CN32" i="4"/>
  <c r="CO32" i="4"/>
  <c r="CP32" i="4"/>
  <c r="CQ32" i="4"/>
  <c r="CF32" i="4"/>
  <c r="CG5" i="4"/>
  <c r="CH5" i="4"/>
  <c r="CI5" i="4"/>
  <c r="CJ5" i="4"/>
  <c r="CK5" i="4"/>
  <c r="CL5" i="4"/>
  <c r="CM5" i="4"/>
  <c r="CN5" i="4"/>
  <c r="CO5" i="4"/>
  <c r="CP5" i="4"/>
  <c r="CQ5" i="4"/>
  <c r="CG6" i="4"/>
  <c r="CH6" i="4"/>
  <c r="CI6" i="4"/>
  <c r="CJ6" i="4"/>
  <c r="CK6" i="4"/>
  <c r="CL6" i="4"/>
  <c r="CM6" i="4"/>
  <c r="CN6" i="4"/>
  <c r="CO6" i="4"/>
  <c r="CP6" i="4"/>
  <c r="CQ6" i="4"/>
  <c r="CG7" i="4"/>
  <c r="CH7" i="4"/>
  <c r="CI7" i="4"/>
  <c r="CJ7" i="4"/>
  <c r="CK7" i="4"/>
  <c r="CL7" i="4"/>
  <c r="CM7" i="4"/>
  <c r="CN7" i="4"/>
  <c r="CO7" i="4"/>
  <c r="CP7" i="4"/>
  <c r="CQ7" i="4"/>
  <c r="CG8" i="4"/>
  <c r="CH8" i="4"/>
  <c r="CI8" i="4"/>
  <c r="CJ8" i="4"/>
  <c r="CK8" i="4"/>
  <c r="CL8" i="4"/>
  <c r="CM8" i="4"/>
  <c r="CN8" i="4"/>
  <c r="CO8" i="4"/>
  <c r="CP8" i="4"/>
  <c r="CQ8" i="4"/>
  <c r="CG9" i="4"/>
  <c r="CH9" i="4"/>
  <c r="CI9" i="4"/>
  <c r="CJ9" i="4"/>
  <c r="CK9" i="4"/>
  <c r="CL9" i="4"/>
  <c r="CM9" i="4"/>
  <c r="CN9" i="4"/>
  <c r="CO9" i="4"/>
  <c r="CP9" i="4"/>
  <c r="CQ9" i="4"/>
  <c r="CG10" i="4"/>
  <c r="CH10" i="4"/>
  <c r="CI10" i="4"/>
  <c r="CJ10" i="4"/>
  <c r="CK10" i="4"/>
  <c r="CL10" i="4"/>
  <c r="CM10" i="4"/>
  <c r="CN10" i="4"/>
  <c r="CO10" i="4"/>
  <c r="CP10" i="4"/>
  <c r="CQ10" i="4"/>
  <c r="CG11" i="4"/>
  <c r="CH11" i="4"/>
  <c r="CI11" i="4"/>
  <c r="CJ11" i="4"/>
  <c r="CK11" i="4"/>
  <c r="CL11" i="4"/>
  <c r="CM11" i="4"/>
  <c r="CN11" i="4"/>
  <c r="CO11" i="4"/>
  <c r="CP11" i="4"/>
  <c r="CQ11" i="4"/>
  <c r="CG12" i="4"/>
  <c r="CH12" i="4"/>
  <c r="CI12" i="4"/>
  <c r="CJ12" i="4"/>
  <c r="CK12" i="4"/>
  <c r="CL12" i="4"/>
  <c r="CM12" i="4"/>
  <c r="CN12" i="4"/>
  <c r="CO12" i="4"/>
  <c r="CP12" i="4"/>
  <c r="CQ12" i="4"/>
  <c r="CG13" i="4"/>
  <c r="CH13" i="4"/>
  <c r="CI13" i="4"/>
  <c r="CJ13" i="4"/>
  <c r="CK13" i="4"/>
  <c r="CL13" i="4"/>
  <c r="CM13" i="4"/>
  <c r="CN13" i="4"/>
  <c r="CO13" i="4"/>
  <c r="CP13" i="4"/>
  <c r="CQ13" i="4"/>
  <c r="CG14" i="4"/>
  <c r="CH14" i="4"/>
  <c r="CI14" i="4"/>
  <c r="CJ14" i="4"/>
  <c r="CK14" i="4"/>
  <c r="CL14" i="4"/>
  <c r="CM14" i="4"/>
  <c r="CN14" i="4"/>
  <c r="CO14" i="4"/>
  <c r="CP14" i="4"/>
  <c r="CQ14" i="4"/>
  <c r="CG15" i="4"/>
  <c r="CH15" i="4"/>
  <c r="CI15" i="4"/>
  <c r="CJ15" i="4"/>
  <c r="CK15" i="4"/>
  <c r="CL15" i="4"/>
  <c r="CM15" i="4"/>
  <c r="CN15" i="4"/>
  <c r="CO15" i="4"/>
  <c r="CP15" i="4"/>
  <c r="CQ15" i="4"/>
  <c r="CG16" i="4"/>
  <c r="CH16" i="4"/>
  <c r="CI16" i="4"/>
  <c r="CJ16" i="4"/>
  <c r="CK16" i="4"/>
  <c r="CL16" i="4"/>
  <c r="CM16" i="4"/>
  <c r="CN16" i="4"/>
  <c r="CO16" i="4"/>
  <c r="CP16" i="4"/>
  <c r="CQ16" i="4"/>
  <c r="CG17" i="4"/>
  <c r="CH17" i="4"/>
  <c r="CI17" i="4"/>
  <c r="CJ17" i="4"/>
  <c r="CK17" i="4"/>
  <c r="CL17" i="4"/>
  <c r="CM17" i="4"/>
  <c r="CN17" i="4"/>
  <c r="CO17" i="4"/>
  <c r="CP17" i="4"/>
  <c r="CQ17" i="4"/>
  <c r="CG18" i="4"/>
  <c r="CH18" i="4"/>
  <c r="CI18" i="4"/>
  <c r="CJ18" i="4"/>
  <c r="CK18" i="4"/>
  <c r="CL18" i="4"/>
  <c r="CM18" i="4"/>
  <c r="CN18" i="4"/>
  <c r="CO18" i="4"/>
  <c r="CP18" i="4"/>
  <c r="CQ18" i="4"/>
  <c r="CG19" i="4"/>
  <c r="CH19" i="4"/>
  <c r="CI19" i="4"/>
  <c r="CJ19" i="4"/>
  <c r="CK19" i="4"/>
  <c r="CL19" i="4"/>
  <c r="CM19" i="4"/>
  <c r="CN19" i="4"/>
  <c r="CO19" i="4"/>
  <c r="CP19" i="4"/>
  <c r="CQ19" i="4"/>
  <c r="CG20" i="4"/>
  <c r="CH20" i="4"/>
  <c r="CI20" i="4"/>
  <c r="CJ20" i="4"/>
  <c r="CK20" i="4"/>
  <c r="CL20" i="4"/>
  <c r="CM20" i="4"/>
  <c r="CN20" i="4"/>
  <c r="CO20" i="4"/>
  <c r="CP20" i="4"/>
  <c r="CQ20" i="4"/>
  <c r="CG21" i="4"/>
  <c r="CH21" i="4"/>
  <c r="CI21" i="4"/>
  <c r="CJ21" i="4"/>
  <c r="CK21" i="4"/>
  <c r="CL21" i="4"/>
  <c r="CM21" i="4"/>
  <c r="CN21" i="4"/>
  <c r="CO21" i="4"/>
  <c r="CP21" i="4"/>
  <c r="CQ21" i="4"/>
  <c r="CG22" i="4"/>
  <c r="CH22" i="4"/>
  <c r="CI22" i="4"/>
  <c r="CJ22" i="4"/>
  <c r="CK22" i="4"/>
  <c r="CL22" i="4"/>
  <c r="CM22" i="4"/>
  <c r="CN22" i="4"/>
  <c r="CO22" i="4"/>
  <c r="CP22" i="4"/>
  <c r="CQ22" i="4"/>
  <c r="CG23" i="4"/>
  <c r="CH23" i="4"/>
  <c r="CI23" i="4"/>
  <c r="CJ23" i="4"/>
  <c r="CK23" i="4"/>
  <c r="CL23" i="4"/>
  <c r="CM23" i="4"/>
  <c r="CN23" i="4"/>
  <c r="CO23" i="4"/>
  <c r="CP23" i="4"/>
  <c r="CQ23" i="4"/>
  <c r="CG24" i="4"/>
  <c r="CH24" i="4"/>
  <c r="CI24" i="4"/>
  <c r="CJ24" i="4"/>
  <c r="CK24" i="4"/>
  <c r="CL24" i="4"/>
  <c r="CM24" i="4"/>
  <c r="CN24" i="4"/>
  <c r="CO24" i="4"/>
  <c r="CP24" i="4"/>
  <c r="CQ24" i="4"/>
  <c r="CF6" i="4"/>
  <c r="CF7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5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BP44" i="4"/>
  <c r="BQ44" i="4"/>
  <c r="BR44" i="4"/>
  <c r="BS44" i="4"/>
  <c r="BT44" i="4"/>
  <c r="BU44" i="4"/>
  <c r="BV44" i="4"/>
  <c r="BW44" i="4"/>
  <c r="BX44" i="4"/>
  <c r="BY44" i="4"/>
  <c r="BZ44" i="4"/>
  <c r="CA44" i="4"/>
  <c r="BP45" i="4"/>
  <c r="BQ45" i="4"/>
  <c r="BR45" i="4"/>
  <c r="BS45" i="4"/>
  <c r="BT45" i="4"/>
  <c r="BU45" i="4"/>
  <c r="BV45" i="4"/>
  <c r="BW45" i="4"/>
  <c r="BX45" i="4"/>
  <c r="BY45" i="4"/>
  <c r="BZ45" i="4"/>
  <c r="CA45" i="4"/>
  <c r="BP46" i="4"/>
  <c r="BQ46" i="4"/>
  <c r="BR46" i="4"/>
  <c r="BS46" i="4"/>
  <c r="BT46" i="4"/>
  <c r="BU46" i="4"/>
  <c r="BV46" i="4"/>
  <c r="BW46" i="4"/>
  <c r="BX46" i="4"/>
  <c r="BY46" i="4"/>
  <c r="BZ46" i="4"/>
  <c r="CA46" i="4"/>
  <c r="BP47" i="4"/>
  <c r="BQ47" i="4"/>
  <c r="BR47" i="4"/>
  <c r="BS47" i="4"/>
  <c r="BT47" i="4"/>
  <c r="BU47" i="4"/>
  <c r="BV47" i="4"/>
  <c r="BW47" i="4"/>
  <c r="BX47" i="4"/>
  <c r="BY47" i="4"/>
  <c r="BZ47" i="4"/>
  <c r="CA47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BQ32" i="4"/>
  <c r="BR32" i="4"/>
  <c r="BS32" i="4"/>
  <c r="BT32" i="4"/>
  <c r="BU32" i="4"/>
  <c r="BV32" i="4"/>
  <c r="BW32" i="4"/>
  <c r="BX32" i="4"/>
  <c r="BY32" i="4"/>
  <c r="BZ32" i="4"/>
  <c r="CA32" i="4"/>
  <c r="BP32" i="4"/>
  <c r="BP6" i="4"/>
  <c r="BQ6" i="4"/>
  <c r="BR6" i="4"/>
  <c r="BS6" i="4"/>
  <c r="BT6" i="4"/>
  <c r="BU6" i="4"/>
  <c r="BV6" i="4"/>
  <c r="BW6" i="4"/>
  <c r="BX6" i="4"/>
  <c r="BY6" i="4"/>
  <c r="BZ6" i="4"/>
  <c r="CA6" i="4"/>
  <c r="BP7" i="4"/>
  <c r="BQ7" i="4"/>
  <c r="BR7" i="4"/>
  <c r="BS7" i="4"/>
  <c r="BT7" i="4"/>
  <c r="BU7" i="4"/>
  <c r="BV7" i="4"/>
  <c r="BW7" i="4"/>
  <c r="BX7" i="4"/>
  <c r="BY7" i="4"/>
  <c r="BZ7" i="4"/>
  <c r="CA7" i="4"/>
  <c r="BP8" i="4"/>
  <c r="BQ8" i="4"/>
  <c r="BR8" i="4"/>
  <c r="BS8" i="4"/>
  <c r="BT8" i="4"/>
  <c r="BU8" i="4"/>
  <c r="BV8" i="4"/>
  <c r="BW8" i="4"/>
  <c r="BX8" i="4"/>
  <c r="BY8" i="4"/>
  <c r="BZ8" i="4"/>
  <c r="CA8" i="4"/>
  <c r="BP9" i="4"/>
  <c r="BQ9" i="4"/>
  <c r="BR9" i="4"/>
  <c r="BS9" i="4"/>
  <c r="BT9" i="4"/>
  <c r="BU9" i="4"/>
  <c r="BV9" i="4"/>
  <c r="BW9" i="4"/>
  <c r="BX9" i="4"/>
  <c r="BY9" i="4"/>
  <c r="BZ9" i="4"/>
  <c r="CA9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BP19" i="4"/>
  <c r="BQ19" i="4"/>
  <c r="BR19" i="4"/>
  <c r="BS19" i="4"/>
  <c r="BT19" i="4"/>
  <c r="BU19" i="4"/>
  <c r="BV19" i="4"/>
  <c r="BW19" i="4"/>
  <c r="BX19" i="4"/>
  <c r="BY19" i="4"/>
  <c r="BZ19" i="4"/>
  <c r="CA19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BQ5" i="4"/>
  <c r="BR5" i="4"/>
  <c r="BS5" i="4"/>
  <c r="BT5" i="4"/>
  <c r="BU5" i="4"/>
  <c r="BV5" i="4"/>
  <c r="BW5" i="4"/>
  <c r="BX5" i="4"/>
  <c r="BY5" i="4"/>
  <c r="BZ5" i="4"/>
  <c r="CA5" i="4"/>
  <c r="BP5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A32" i="4"/>
  <c r="BB32" i="4"/>
  <c r="BC32" i="4"/>
  <c r="BD32" i="4"/>
  <c r="BE32" i="4"/>
  <c r="BF32" i="4"/>
  <c r="BG32" i="4"/>
  <c r="BH32" i="4"/>
  <c r="BI32" i="4"/>
  <c r="BJ32" i="4"/>
  <c r="BK32" i="4"/>
  <c r="AZ32" i="4"/>
  <c r="AZ6" i="4"/>
  <c r="BA6" i="4"/>
  <c r="BB6" i="4"/>
  <c r="BC6" i="4"/>
  <c r="BD6" i="4"/>
  <c r="BE6" i="4"/>
  <c r="BF6" i="4"/>
  <c r="BG6" i="4"/>
  <c r="BH6" i="4"/>
  <c r="BI6" i="4"/>
  <c r="BJ6" i="4"/>
  <c r="BK6" i="4"/>
  <c r="AZ7" i="4"/>
  <c r="BA7" i="4"/>
  <c r="BB7" i="4"/>
  <c r="BC7" i="4"/>
  <c r="BD7" i="4"/>
  <c r="BE7" i="4"/>
  <c r="BF7" i="4"/>
  <c r="BG7" i="4"/>
  <c r="BH7" i="4"/>
  <c r="BI7" i="4"/>
  <c r="BJ7" i="4"/>
  <c r="BK7" i="4"/>
  <c r="AZ8" i="4"/>
  <c r="BA8" i="4"/>
  <c r="BB8" i="4"/>
  <c r="BC8" i="4"/>
  <c r="BD8" i="4"/>
  <c r="BE8" i="4"/>
  <c r="BF8" i="4"/>
  <c r="BG8" i="4"/>
  <c r="BH8" i="4"/>
  <c r="BI8" i="4"/>
  <c r="BJ8" i="4"/>
  <c r="BK8" i="4"/>
  <c r="AZ9" i="4"/>
  <c r="BA9" i="4"/>
  <c r="BB9" i="4"/>
  <c r="BC9" i="4"/>
  <c r="BD9" i="4"/>
  <c r="BE9" i="4"/>
  <c r="BF9" i="4"/>
  <c r="BG9" i="4"/>
  <c r="BH9" i="4"/>
  <c r="BI9" i="4"/>
  <c r="BJ9" i="4"/>
  <c r="BK9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A5" i="4"/>
  <c r="BB5" i="4"/>
  <c r="BC5" i="4"/>
  <c r="BD5" i="4"/>
  <c r="BE5" i="4"/>
  <c r="BF5" i="4"/>
  <c r="BG5" i="4"/>
  <c r="BH5" i="4"/>
  <c r="BI5" i="4"/>
  <c r="BJ5" i="4"/>
  <c r="BK5" i="4"/>
  <c r="AZ5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K32" i="4"/>
  <c r="AL32" i="4"/>
  <c r="AM32" i="4"/>
  <c r="AN32" i="4"/>
  <c r="AO32" i="4"/>
  <c r="AP32" i="4"/>
  <c r="AQ32" i="4"/>
  <c r="AR32" i="4"/>
  <c r="AS32" i="4"/>
  <c r="AT32" i="4"/>
  <c r="AU32" i="4"/>
  <c r="AJ32" i="4"/>
  <c r="AJ6" i="4"/>
  <c r="AK6" i="4"/>
  <c r="AL6" i="4"/>
  <c r="AM6" i="4"/>
  <c r="AN6" i="4"/>
  <c r="AO6" i="4"/>
  <c r="AP6" i="4"/>
  <c r="AQ6" i="4"/>
  <c r="AR6" i="4"/>
  <c r="AS6" i="4"/>
  <c r="AT6" i="4"/>
  <c r="AU6" i="4"/>
  <c r="AJ7" i="4"/>
  <c r="AK7" i="4"/>
  <c r="AL7" i="4"/>
  <c r="AM7" i="4"/>
  <c r="AN7" i="4"/>
  <c r="AO7" i="4"/>
  <c r="AP7" i="4"/>
  <c r="AQ7" i="4"/>
  <c r="AR7" i="4"/>
  <c r="AS7" i="4"/>
  <c r="AT7" i="4"/>
  <c r="AU7" i="4"/>
  <c r="AJ8" i="4"/>
  <c r="AK8" i="4"/>
  <c r="AL8" i="4"/>
  <c r="AM8" i="4"/>
  <c r="AN8" i="4"/>
  <c r="AO8" i="4"/>
  <c r="AP8" i="4"/>
  <c r="AQ8" i="4"/>
  <c r="AR8" i="4"/>
  <c r="AS8" i="4"/>
  <c r="AT8" i="4"/>
  <c r="AU8" i="4"/>
  <c r="AJ9" i="4"/>
  <c r="AK9" i="4"/>
  <c r="AL9" i="4"/>
  <c r="AM9" i="4"/>
  <c r="AN9" i="4"/>
  <c r="AO9" i="4"/>
  <c r="AP9" i="4"/>
  <c r="AQ9" i="4"/>
  <c r="AR9" i="4"/>
  <c r="AS9" i="4"/>
  <c r="AT9" i="4"/>
  <c r="AU9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K5" i="4"/>
  <c r="AL5" i="4"/>
  <c r="AM5" i="4"/>
  <c r="AN5" i="4"/>
  <c r="AO5" i="4"/>
  <c r="AP5" i="4"/>
  <c r="AQ5" i="4"/>
  <c r="AR5" i="4"/>
  <c r="AS5" i="4"/>
  <c r="AT5" i="4"/>
  <c r="AU5" i="4"/>
  <c r="AJ5" i="4"/>
  <c r="T78" i="4"/>
  <c r="U78" i="4"/>
  <c r="V78" i="4"/>
  <c r="W78" i="4"/>
  <c r="X78" i="4"/>
  <c r="Y78" i="4"/>
  <c r="Z78" i="4"/>
  <c r="AA78" i="4"/>
  <c r="AB78" i="4"/>
  <c r="AC78" i="4"/>
  <c r="AD78" i="4"/>
  <c r="AE78" i="4"/>
  <c r="T79" i="4"/>
  <c r="U79" i="4"/>
  <c r="V79" i="4"/>
  <c r="W79" i="4"/>
  <c r="X79" i="4"/>
  <c r="Y79" i="4"/>
  <c r="Z79" i="4"/>
  <c r="AA79" i="4"/>
  <c r="AB79" i="4"/>
  <c r="AC79" i="4"/>
  <c r="AD79" i="4"/>
  <c r="AE79" i="4"/>
  <c r="T80" i="4"/>
  <c r="U80" i="4"/>
  <c r="V80" i="4"/>
  <c r="W80" i="4"/>
  <c r="X80" i="4"/>
  <c r="Y80" i="4"/>
  <c r="Z80" i="4"/>
  <c r="AA80" i="4"/>
  <c r="AB80" i="4"/>
  <c r="AC80" i="4"/>
  <c r="AD80" i="4"/>
  <c r="AE80" i="4"/>
  <c r="T81" i="4"/>
  <c r="U81" i="4"/>
  <c r="V81" i="4"/>
  <c r="W81" i="4"/>
  <c r="X81" i="4"/>
  <c r="Y81" i="4"/>
  <c r="Z81" i="4"/>
  <c r="AA81" i="4"/>
  <c r="AB81" i="4"/>
  <c r="AC81" i="4"/>
  <c r="AD81" i="4"/>
  <c r="AE81" i="4"/>
  <c r="T82" i="4"/>
  <c r="U82" i="4"/>
  <c r="V82" i="4"/>
  <c r="W82" i="4"/>
  <c r="X82" i="4"/>
  <c r="Y82" i="4"/>
  <c r="Z82" i="4"/>
  <c r="AA82" i="4"/>
  <c r="AB82" i="4"/>
  <c r="AC82" i="4"/>
  <c r="AD82" i="4"/>
  <c r="AE82" i="4"/>
  <c r="T83" i="4"/>
  <c r="U83" i="4"/>
  <c r="V83" i="4"/>
  <c r="W83" i="4"/>
  <c r="X83" i="4"/>
  <c r="Y83" i="4"/>
  <c r="Z83" i="4"/>
  <c r="AA83" i="4"/>
  <c r="AB83" i="4"/>
  <c r="AC83" i="4"/>
  <c r="AD83" i="4"/>
  <c r="AE83" i="4"/>
  <c r="T84" i="4"/>
  <c r="U84" i="4"/>
  <c r="V84" i="4"/>
  <c r="W84" i="4"/>
  <c r="X84" i="4"/>
  <c r="Y84" i="4"/>
  <c r="Z84" i="4"/>
  <c r="AA84" i="4"/>
  <c r="AB84" i="4"/>
  <c r="AC84" i="4"/>
  <c r="AD84" i="4"/>
  <c r="AE84" i="4"/>
  <c r="T85" i="4"/>
  <c r="U85" i="4"/>
  <c r="V85" i="4"/>
  <c r="W85" i="4"/>
  <c r="X85" i="4"/>
  <c r="Y85" i="4"/>
  <c r="Z85" i="4"/>
  <c r="AA85" i="4"/>
  <c r="AB85" i="4"/>
  <c r="AC85" i="4"/>
  <c r="AD85" i="4"/>
  <c r="AE85" i="4"/>
  <c r="T86" i="4"/>
  <c r="U86" i="4"/>
  <c r="V86" i="4"/>
  <c r="W86" i="4"/>
  <c r="X86" i="4"/>
  <c r="Y86" i="4"/>
  <c r="Z86" i="4"/>
  <c r="AA86" i="4"/>
  <c r="AB86" i="4"/>
  <c r="AC86" i="4"/>
  <c r="AD86" i="4"/>
  <c r="AE86" i="4"/>
  <c r="T87" i="4"/>
  <c r="U87" i="4"/>
  <c r="V87" i="4"/>
  <c r="W87" i="4"/>
  <c r="X87" i="4"/>
  <c r="Y87" i="4"/>
  <c r="Z87" i="4"/>
  <c r="AA87" i="4"/>
  <c r="AB87" i="4"/>
  <c r="AC87" i="4"/>
  <c r="AD87" i="4"/>
  <c r="AE87" i="4"/>
  <c r="T88" i="4"/>
  <c r="U88" i="4"/>
  <c r="V88" i="4"/>
  <c r="W88" i="4"/>
  <c r="X88" i="4"/>
  <c r="Y88" i="4"/>
  <c r="Z88" i="4"/>
  <c r="AA88" i="4"/>
  <c r="AB88" i="4"/>
  <c r="AC88" i="4"/>
  <c r="AD88" i="4"/>
  <c r="AE88" i="4"/>
  <c r="T89" i="4"/>
  <c r="U89" i="4"/>
  <c r="V89" i="4"/>
  <c r="W89" i="4"/>
  <c r="X89" i="4"/>
  <c r="Y89" i="4"/>
  <c r="Z89" i="4"/>
  <c r="AA89" i="4"/>
  <c r="AB89" i="4"/>
  <c r="AC89" i="4"/>
  <c r="AD89" i="4"/>
  <c r="AE89" i="4"/>
  <c r="T90" i="4"/>
  <c r="U90" i="4"/>
  <c r="V90" i="4"/>
  <c r="W90" i="4"/>
  <c r="X90" i="4"/>
  <c r="Y90" i="4"/>
  <c r="Z90" i="4"/>
  <c r="AA90" i="4"/>
  <c r="AB90" i="4"/>
  <c r="AC90" i="4"/>
  <c r="AD90" i="4"/>
  <c r="AE90" i="4"/>
  <c r="T91" i="4"/>
  <c r="U91" i="4"/>
  <c r="V91" i="4"/>
  <c r="W91" i="4"/>
  <c r="X91" i="4"/>
  <c r="Y91" i="4"/>
  <c r="Z91" i="4"/>
  <c r="AA91" i="4"/>
  <c r="AB91" i="4"/>
  <c r="AC91" i="4"/>
  <c r="AD91" i="4"/>
  <c r="AE91" i="4"/>
  <c r="T92" i="4"/>
  <c r="U92" i="4"/>
  <c r="V92" i="4"/>
  <c r="W92" i="4"/>
  <c r="X92" i="4"/>
  <c r="Y92" i="4"/>
  <c r="Z92" i="4"/>
  <c r="AA92" i="4"/>
  <c r="AB92" i="4"/>
  <c r="AC92" i="4"/>
  <c r="AD92" i="4"/>
  <c r="AE92" i="4"/>
  <c r="T93" i="4"/>
  <c r="U93" i="4"/>
  <c r="V93" i="4"/>
  <c r="W93" i="4"/>
  <c r="X93" i="4"/>
  <c r="Y93" i="4"/>
  <c r="Z93" i="4"/>
  <c r="AA93" i="4"/>
  <c r="AB93" i="4"/>
  <c r="AC93" i="4"/>
  <c r="AD93" i="4"/>
  <c r="AE93" i="4"/>
  <c r="T94" i="4"/>
  <c r="U94" i="4"/>
  <c r="V94" i="4"/>
  <c r="W94" i="4"/>
  <c r="X94" i="4"/>
  <c r="Y94" i="4"/>
  <c r="Z94" i="4"/>
  <c r="AA94" i="4"/>
  <c r="AB94" i="4"/>
  <c r="AC94" i="4"/>
  <c r="AD94" i="4"/>
  <c r="AE94" i="4"/>
  <c r="T95" i="4"/>
  <c r="U95" i="4"/>
  <c r="V95" i="4"/>
  <c r="W95" i="4"/>
  <c r="X95" i="4"/>
  <c r="Y95" i="4"/>
  <c r="Z95" i="4"/>
  <c r="AA95" i="4"/>
  <c r="AB95" i="4"/>
  <c r="AC95" i="4"/>
  <c r="AD95" i="4"/>
  <c r="AE95" i="4"/>
  <c r="T96" i="4"/>
  <c r="U96" i="4"/>
  <c r="V96" i="4"/>
  <c r="W96" i="4"/>
  <c r="X96" i="4"/>
  <c r="Y96" i="4"/>
  <c r="Z96" i="4"/>
  <c r="AA96" i="4"/>
  <c r="AB96" i="4"/>
  <c r="AC96" i="4"/>
  <c r="AD96" i="4"/>
  <c r="AE96" i="4"/>
  <c r="U77" i="4"/>
  <c r="V77" i="4"/>
  <c r="W77" i="4"/>
  <c r="X77" i="4"/>
  <c r="Y77" i="4"/>
  <c r="Z77" i="4"/>
  <c r="AA77" i="4"/>
  <c r="AB77" i="4"/>
  <c r="AC77" i="4"/>
  <c r="AD77" i="4"/>
  <c r="AE77" i="4"/>
  <c r="T77" i="4"/>
  <c r="T33" i="4"/>
  <c r="U33" i="4"/>
  <c r="V33" i="4"/>
  <c r="W33" i="4"/>
  <c r="X33" i="4"/>
  <c r="Y33" i="4"/>
  <c r="Z33" i="4"/>
  <c r="AA33" i="4"/>
  <c r="AB33" i="4"/>
  <c r="AC33" i="4"/>
  <c r="AD33" i="4"/>
  <c r="AE33" i="4"/>
  <c r="T34" i="4"/>
  <c r="U34" i="4"/>
  <c r="V34" i="4"/>
  <c r="W34" i="4"/>
  <c r="X34" i="4"/>
  <c r="Y34" i="4"/>
  <c r="Z34" i="4"/>
  <c r="AA34" i="4"/>
  <c r="AB34" i="4"/>
  <c r="AC34" i="4"/>
  <c r="AD34" i="4"/>
  <c r="AE34" i="4"/>
  <c r="T35" i="4"/>
  <c r="U35" i="4"/>
  <c r="V35" i="4"/>
  <c r="W35" i="4"/>
  <c r="X35" i="4"/>
  <c r="Y35" i="4"/>
  <c r="Z35" i="4"/>
  <c r="AA35" i="4"/>
  <c r="AB35" i="4"/>
  <c r="AC35" i="4"/>
  <c r="AD35" i="4"/>
  <c r="AE35" i="4"/>
  <c r="T36" i="4"/>
  <c r="U36" i="4"/>
  <c r="V36" i="4"/>
  <c r="W36" i="4"/>
  <c r="X36" i="4"/>
  <c r="Y36" i="4"/>
  <c r="Z36" i="4"/>
  <c r="AA36" i="4"/>
  <c r="AB36" i="4"/>
  <c r="AC36" i="4"/>
  <c r="AD36" i="4"/>
  <c r="AE36" i="4"/>
  <c r="T37" i="4"/>
  <c r="U37" i="4"/>
  <c r="V37" i="4"/>
  <c r="W37" i="4"/>
  <c r="X37" i="4"/>
  <c r="Y37" i="4"/>
  <c r="Z37" i="4"/>
  <c r="AA37" i="4"/>
  <c r="AB37" i="4"/>
  <c r="AC37" i="4"/>
  <c r="AD37" i="4"/>
  <c r="AE37" i="4"/>
  <c r="T38" i="4"/>
  <c r="U38" i="4"/>
  <c r="V38" i="4"/>
  <c r="W38" i="4"/>
  <c r="X38" i="4"/>
  <c r="Y38" i="4"/>
  <c r="Z38" i="4"/>
  <c r="AA38" i="4"/>
  <c r="AB38" i="4"/>
  <c r="AC38" i="4"/>
  <c r="AD38" i="4"/>
  <c r="AE38" i="4"/>
  <c r="T39" i="4"/>
  <c r="U39" i="4"/>
  <c r="V39" i="4"/>
  <c r="W39" i="4"/>
  <c r="X39" i="4"/>
  <c r="Y39" i="4"/>
  <c r="Z39" i="4"/>
  <c r="AA39" i="4"/>
  <c r="AB39" i="4"/>
  <c r="AC39" i="4"/>
  <c r="AD39" i="4"/>
  <c r="AE39" i="4"/>
  <c r="T40" i="4"/>
  <c r="U40" i="4"/>
  <c r="V40" i="4"/>
  <c r="W40" i="4"/>
  <c r="X40" i="4"/>
  <c r="Y40" i="4"/>
  <c r="Z40" i="4"/>
  <c r="AA40" i="4"/>
  <c r="AB40" i="4"/>
  <c r="AC40" i="4"/>
  <c r="AD40" i="4"/>
  <c r="AE40" i="4"/>
  <c r="T41" i="4"/>
  <c r="U41" i="4"/>
  <c r="V41" i="4"/>
  <c r="W41" i="4"/>
  <c r="X41" i="4"/>
  <c r="Y41" i="4"/>
  <c r="Z41" i="4"/>
  <c r="AA41" i="4"/>
  <c r="AB41" i="4"/>
  <c r="AC41" i="4"/>
  <c r="AD41" i="4"/>
  <c r="AE41" i="4"/>
  <c r="T42" i="4"/>
  <c r="U42" i="4"/>
  <c r="V42" i="4"/>
  <c r="W42" i="4"/>
  <c r="X42" i="4"/>
  <c r="Y42" i="4"/>
  <c r="Z42" i="4"/>
  <c r="AA42" i="4"/>
  <c r="AB42" i="4"/>
  <c r="AC42" i="4"/>
  <c r="AD42" i="4"/>
  <c r="AE42" i="4"/>
  <c r="T43" i="4"/>
  <c r="U43" i="4"/>
  <c r="V43" i="4"/>
  <c r="W43" i="4"/>
  <c r="X43" i="4"/>
  <c r="Y43" i="4"/>
  <c r="Z43" i="4"/>
  <c r="AA43" i="4"/>
  <c r="AB43" i="4"/>
  <c r="AC43" i="4"/>
  <c r="AD43" i="4"/>
  <c r="AE43" i="4"/>
  <c r="T44" i="4"/>
  <c r="U44" i="4"/>
  <c r="V44" i="4"/>
  <c r="W44" i="4"/>
  <c r="X44" i="4"/>
  <c r="Y44" i="4"/>
  <c r="Z44" i="4"/>
  <c r="AA44" i="4"/>
  <c r="AB44" i="4"/>
  <c r="AC44" i="4"/>
  <c r="AD44" i="4"/>
  <c r="AE44" i="4"/>
  <c r="T45" i="4"/>
  <c r="U45" i="4"/>
  <c r="V45" i="4"/>
  <c r="W45" i="4"/>
  <c r="X45" i="4"/>
  <c r="Y45" i="4"/>
  <c r="Z45" i="4"/>
  <c r="AA45" i="4"/>
  <c r="AB45" i="4"/>
  <c r="AC45" i="4"/>
  <c r="AD45" i="4"/>
  <c r="AE45" i="4"/>
  <c r="T46" i="4"/>
  <c r="U46" i="4"/>
  <c r="V46" i="4"/>
  <c r="W46" i="4"/>
  <c r="X46" i="4"/>
  <c r="Y46" i="4"/>
  <c r="Z46" i="4"/>
  <c r="AA46" i="4"/>
  <c r="AB46" i="4"/>
  <c r="AC46" i="4"/>
  <c r="AD46" i="4"/>
  <c r="AE46" i="4"/>
  <c r="T47" i="4"/>
  <c r="U47" i="4"/>
  <c r="V47" i="4"/>
  <c r="W47" i="4"/>
  <c r="X47" i="4"/>
  <c r="Y47" i="4"/>
  <c r="Z47" i="4"/>
  <c r="AA47" i="4"/>
  <c r="AB47" i="4"/>
  <c r="AC47" i="4"/>
  <c r="AD47" i="4"/>
  <c r="AE47" i="4"/>
  <c r="T48" i="4"/>
  <c r="U48" i="4"/>
  <c r="V48" i="4"/>
  <c r="W48" i="4"/>
  <c r="X48" i="4"/>
  <c r="Y48" i="4"/>
  <c r="Z48" i="4"/>
  <c r="AA48" i="4"/>
  <c r="AB48" i="4"/>
  <c r="AC48" i="4"/>
  <c r="AD48" i="4"/>
  <c r="AE48" i="4"/>
  <c r="T49" i="4"/>
  <c r="U49" i="4"/>
  <c r="V49" i="4"/>
  <c r="W49" i="4"/>
  <c r="X49" i="4"/>
  <c r="Y49" i="4"/>
  <c r="Z49" i="4"/>
  <c r="AA49" i="4"/>
  <c r="AB49" i="4"/>
  <c r="AC49" i="4"/>
  <c r="AD49" i="4"/>
  <c r="AE49" i="4"/>
  <c r="T50" i="4"/>
  <c r="U50" i="4"/>
  <c r="V50" i="4"/>
  <c r="W50" i="4"/>
  <c r="X50" i="4"/>
  <c r="Y50" i="4"/>
  <c r="Z50" i="4"/>
  <c r="AA50" i="4"/>
  <c r="AB50" i="4"/>
  <c r="AC50" i="4"/>
  <c r="AD50" i="4"/>
  <c r="AE50" i="4"/>
  <c r="T51" i="4"/>
  <c r="U51" i="4"/>
  <c r="V51" i="4"/>
  <c r="W51" i="4"/>
  <c r="X51" i="4"/>
  <c r="Y51" i="4"/>
  <c r="Z51" i="4"/>
  <c r="AA51" i="4"/>
  <c r="AB51" i="4"/>
  <c r="AC51" i="4"/>
  <c r="AD51" i="4"/>
  <c r="AE51" i="4"/>
  <c r="U32" i="4"/>
  <c r="V32" i="4"/>
  <c r="W32" i="4"/>
  <c r="X32" i="4"/>
  <c r="Y32" i="4"/>
  <c r="Z32" i="4"/>
  <c r="AA32" i="4"/>
  <c r="AB32" i="4"/>
  <c r="AC32" i="4"/>
  <c r="AD32" i="4"/>
  <c r="AE32" i="4"/>
  <c r="T32" i="4"/>
  <c r="T6" i="4"/>
  <c r="U6" i="4"/>
  <c r="V6" i="4"/>
  <c r="W6" i="4"/>
  <c r="X6" i="4"/>
  <c r="Y6" i="4"/>
  <c r="Z6" i="4"/>
  <c r="AA6" i="4"/>
  <c r="AB6" i="4"/>
  <c r="AC6" i="4"/>
  <c r="AD6" i="4"/>
  <c r="AE6" i="4"/>
  <c r="T7" i="4"/>
  <c r="U7" i="4"/>
  <c r="V7" i="4"/>
  <c r="W7" i="4"/>
  <c r="X7" i="4"/>
  <c r="Y7" i="4"/>
  <c r="Z7" i="4"/>
  <c r="AA7" i="4"/>
  <c r="AB7" i="4"/>
  <c r="AC7" i="4"/>
  <c r="AD7" i="4"/>
  <c r="AE7" i="4"/>
  <c r="T8" i="4"/>
  <c r="U8" i="4"/>
  <c r="V8" i="4"/>
  <c r="W8" i="4"/>
  <c r="X8" i="4"/>
  <c r="Y8" i="4"/>
  <c r="Z8" i="4"/>
  <c r="AA8" i="4"/>
  <c r="AB8" i="4"/>
  <c r="AC8" i="4"/>
  <c r="AD8" i="4"/>
  <c r="AE8" i="4"/>
  <c r="T9" i="4"/>
  <c r="U9" i="4"/>
  <c r="V9" i="4"/>
  <c r="W9" i="4"/>
  <c r="X9" i="4"/>
  <c r="Y9" i="4"/>
  <c r="Z9" i="4"/>
  <c r="AA9" i="4"/>
  <c r="AB9" i="4"/>
  <c r="AC9" i="4"/>
  <c r="AD9" i="4"/>
  <c r="AE9" i="4"/>
  <c r="T10" i="4"/>
  <c r="U10" i="4"/>
  <c r="V10" i="4"/>
  <c r="W10" i="4"/>
  <c r="X10" i="4"/>
  <c r="Y10" i="4"/>
  <c r="Z10" i="4"/>
  <c r="AA10" i="4"/>
  <c r="AB10" i="4"/>
  <c r="AC10" i="4"/>
  <c r="AD10" i="4"/>
  <c r="AE10" i="4"/>
  <c r="T11" i="4"/>
  <c r="U11" i="4"/>
  <c r="V11" i="4"/>
  <c r="W11" i="4"/>
  <c r="X11" i="4"/>
  <c r="Y11" i="4"/>
  <c r="Z11" i="4"/>
  <c r="AA11" i="4"/>
  <c r="AB11" i="4"/>
  <c r="AC11" i="4"/>
  <c r="AD11" i="4"/>
  <c r="AE11" i="4"/>
  <c r="T12" i="4"/>
  <c r="U12" i="4"/>
  <c r="V12" i="4"/>
  <c r="W12" i="4"/>
  <c r="X12" i="4"/>
  <c r="Y12" i="4"/>
  <c r="Z12" i="4"/>
  <c r="AA12" i="4"/>
  <c r="AB12" i="4"/>
  <c r="AC12" i="4"/>
  <c r="AD12" i="4"/>
  <c r="AE12" i="4"/>
  <c r="T13" i="4"/>
  <c r="U13" i="4"/>
  <c r="V13" i="4"/>
  <c r="W13" i="4"/>
  <c r="X13" i="4"/>
  <c r="Y13" i="4"/>
  <c r="Z13" i="4"/>
  <c r="AA13" i="4"/>
  <c r="AB13" i="4"/>
  <c r="AC13" i="4"/>
  <c r="AD13" i="4"/>
  <c r="AE13" i="4"/>
  <c r="T14" i="4"/>
  <c r="U14" i="4"/>
  <c r="V14" i="4"/>
  <c r="W14" i="4"/>
  <c r="X14" i="4"/>
  <c r="Y14" i="4"/>
  <c r="Z14" i="4"/>
  <c r="AA14" i="4"/>
  <c r="AB14" i="4"/>
  <c r="AC14" i="4"/>
  <c r="AD14" i="4"/>
  <c r="AE14" i="4"/>
  <c r="T15" i="4"/>
  <c r="U15" i="4"/>
  <c r="V15" i="4"/>
  <c r="W15" i="4"/>
  <c r="X15" i="4"/>
  <c r="Y15" i="4"/>
  <c r="Z15" i="4"/>
  <c r="AA15" i="4"/>
  <c r="AB15" i="4"/>
  <c r="AC15" i="4"/>
  <c r="AD15" i="4"/>
  <c r="AE15" i="4"/>
  <c r="T16" i="4"/>
  <c r="U16" i="4"/>
  <c r="V16" i="4"/>
  <c r="W16" i="4"/>
  <c r="X16" i="4"/>
  <c r="Y16" i="4"/>
  <c r="Z16" i="4"/>
  <c r="AA16" i="4"/>
  <c r="AB16" i="4"/>
  <c r="AC16" i="4"/>
  <c r="AD16" i="4"/>
  <c r="AE16" i="4"/>
  <c r="T17" i="4"/>
  <c r="U17" i="4"/>
  <c r="V17" i="4"/>
  <c r="W17" i="4"/>
  <c r="X17" i="4"/>
  <c r="Y17" i="4"/>
  <c r="Z17" i="4"/>
  <c r="AA17" i="4"/>
  <c r="AB17" i="4"/>
  <c r="AC17" i="4"/>
  <c r="AD17" i="4"/>
  <c r="AE17" i="4"/>
  <c r="T18" i="4"/>
  <c r="U18" i="4"/>
  <c r="V18" i="4"/>
  <c r="W18" i="4"/>
  <c r="X18" i="4"/>
  <c r="Y18" i="4"/>
  <c r="Z18" i="4"/>
  <c r="AA18" i="4"/>
  <c r="AB18" i="4"/>
  <c r="AC18" i="4"/>
  <c r="AD18" i="4"/>
  <c r="AE18" i="4"/>
  <c r="T19" i="4"/>
  <c r="U19" i="4"/>
  <c r="V19" i="4"/>
  <c r="W19" i="4"/>
  <c r="X19" i="4"/>
  <c r="Y19" i="4"/>
  <c r="Z19" i="4"/>
  <c r="AA19" i="4"/>
  <c r="AB19" i="4"/>
  <c r="AC19" i="4"/>
  <c r="AD19" i="4"/>
  <c r="AE19" i="4"/>
  <c r="T20" i="4"/>
  <c r="U20" i="4"/>
  <c r="V20" i="4"/>
  <c r="W20" i="4"/>
  <c r="X20" i="4"/>
  <c r="Y20" i="4"/>
  <c r="Z20" i="4"/>
  <c r="AA20" i="4"/>
  <c r="AB20" i="4"/>
  <c r="AC20" i="4"/>
  <c r="AD20" i="4"/>
  <c r="AE20" i="4"/>
  <c r="T21" i="4"/>
  <c r="U21" i="4"/>
  <c r="V21" i="4"/>
  <c r="W21" i="4"/>
  <c r="X21" i="4"/>
  <c r="Y21" i="4"/>
  <c r="Z21" i="4"/>
  <c r="AA21" i="4"/>
  <c r="AB21" i="4"/>
  <c r="AC21" i="4"/>
  <c r="AD21" i="4"/>
  <c r="AE21" i="4"/>
  <c r="T22" i="4"/>
  <c r="U22" i="4"/>
  <c r="V22" i="4"/>
  <c r="W22" i="4"/>
  <c r="X22" i="4"/>
  <c r="Y22" i="4"/>
  <c r="Z22" i="4"/>
  <c r="AA22" i="4"/>
  <c r="AB22" i="4"/>
  <c r="AC22" i="4"/>
  <c r="AD22" i="4"/>
  <c r="AE22" i="4"/>
  <c r="T23" i="4"/>
  <c r="U23" i="4"/>
  <c r="V23" i="4"/>
  <c r="W23" i="4"/>
  <c r="X23" i="4"/>
  <c r="Y23" i="4"/>
  <c r="Z23" i="4"/>
  <c r="AA23" i="4"/>
  <c r="AB23" i="4"/>
  <c r="AC23" i="4"/>
  <c r="AD23" i="4"/>
  <c r="AE23" i="4"/>
  <c r="T24" i="4"/>
  <c r="U24" i="4"/>
  <c r="V24" i="4"/>
  <c r="W24" i="4"/>
  <c r="X24" i="4"/>
  <c r="Y24" i="4"/>
  <c r="Z24" i="4"/>
  <c r="AA24" i="4"/>
  <c r="AB24" i="4"/>
  <c r="AC24" i="4"/>
  <c r="AD24" i="4"/>
  <c r="AE24" i="4"/>
  <c r="U5" i="4"/>
  <c r="V5" i="4"/>
  <c r="W5" i="4"/>
  <c r="X5" i="4"/>
  <c r="Y5" i="4"/>
  <c r="Z5" i="4"/>
  <c r="AA5" i="4"/>
  <c r="AB5" i="4"/>
  <c r="AC5" i="4"/>
  <c r="AD5" i="4"/>
  <c r="AE5" i="4"/>
  <c r="T5" i="4"/>
  <c r="CP55" i="4" l="1"/>
  <c r="BX55" i="4"/>
  <c r="CK55" i="4"/>
  <c r="CO55" i="4"/>
  <c r="CG55" i="4"/>
  <c r="CO53" i="4"/>
  <c r="CK53" i="4"/>
  <c r="CG53" i="4"/>
  <c r="CP52" i="4"/>
  <c r="CH55" i="4"/>
  <c r="BV55" i="4"/>
  <c r="CO28" i="4"/>
  <c r="CG70" i="4" s="1"/>
  <c r="CG28" i="4"/>
  <c r="CG62" i="4" s="1"/>
  <c r="CO25" i="4"/>
  <c r="CK25" i="4"/>
  <c r="BP55" i="4"/>
  <c r="CL55" i="4"/>
  <c r="CM55" i="4"/>
  <c r="CL52" i="4"/>
  <c r="CH52" i="4"/>
  <c r="CQ55" i="4"/>
  <c r="CI55" i="4"/>
  <c r="CQ52" i="4"/>
  <c r="CM52" i="4"/>
  <c r="CI52" i="4"/>
  <c r="CF53" i="4"/>
  <c r="CH26" i="4"/>
  <c r="CL63" i="4" s="1"/>
  <c r="CN28" i="4"/>
  <c r="CG69" i="4" s="1"/>
  <c r="CJ28" i="4"/>
  <c r="CG65" i="4" s="1"/>
  <c r="CF28" i="4"/>
  <c r="CN26" i="4"/>
  <c r="CL69" i="4" s="1"/>
  <c r="CN55" i="4"/>
  <c r="CJ55" i="4"/>
  <c r="CF55" i="4"/>
  <c r="CN53" i="4"/>
  <c r="CJ53" i="4"/>
  <c r="BZ55" i="4"/>
  <c r="BR55" i="4"/>
  <c r="CL28" i="4"/>
  <c r="CG67" i="4" s="1"/>
  <c r="CH28" i="4"/>
  <c r="CG63" i="4" s="1"/>
  <c r="CF26" i="4"/>
  <c r="CJ26" i="4"/>
  <c r="CL65" i="4" s="1"/>
  <c r="CP28" i="4"/>
  <c r="CG71" i="4" s="1"/>
  <c r="CP25" i="4"/>
  <c r="CL25" i="4"/>
  <c r="CK28" i="4"/>
  <c r="CG66" i="4" s="1"/>
  <c r="CG25" i="4"/>
  <c r="BT55" i="4"/>
  <c r="BX52" i="4"/>
  <c r="BP52" i="4"/>
  <c r="BT52" i="4"/>
  <c r="CQ28" i="4"/>
  <c r="CG72" i="4" s="1"/>
  <c r="CM28" i="4"/>
  <c r="CG68" i="4" s="1"/>
  <c r="CI28" i="4"/>
  <c r="CG64" i="4" s="1"/>
  <c r="CQ26" i="4"/>
  <c r="CL72" i="4" s="1"/>
  <c r="CM26" i="4"/>
  <c r="CL68" i="4" s="1"/>
  <c r="CI26" i="4"/>
  <c r="CL64" i="4" s="1"/>
  <c r="CA52" i="4"/>
  <c r="BW53" i="4"/>
  <c r="BS53" i="4"/>
  <c r="BZ52" i="4"/>
  <c r="BV52" i="4"/>
  <c r="BR52" i="4"/>
  <c r="CS6" i="4"/>
  <c r="CS7" i="4"/>
  <c r="CS8" i="4"/>
  <c r="CS9" i="4"/>
  <c r="CS10" i="4"/>
  <c r="CS11" i="4"/>
  <c r="CS12" i="4"/>
  <c r="CS13" i="4"/>
  <c r="CS14" i="4"/>
  <c r="CS16" i="4"/>
  <c r="CS17" i="4"/>
  <c r="CS18" i="4"/>
  <c r="CS19" i="4"/>
  <c r="CS20" i="4"/>
  <c r="CS21" i="4"/>
  <c r="CS22" i="4"/>
  <c r="CS23" i="4"/>
  <c r="CS24" i="4"/>
  <c r="CS33" i="4"/>
  <c r="CS34" i="4"/>
  <c r="CS35" i="4"/>
  <c r="CS36" i="4"/>
  <c r="CS37" i="4"/>
  <c r="CS38" i="4"/>
  <c r="CS39" i="4"/>
  <c r="CS40" i="4"/>
  <c r="CS41" i="4"/>
  <c r="CS43" i="4"/>
  <c r="CS44" i="4"/>
  <c r="CS45" i="4"/>
  <c r="CS46" i="4"/>
  <c r="CS47" i="4"/>
  <c r="CS48" i="4"/>
  <c r="CS49" i="4"/>
  <c r="CS50" i="4"/>
  <c r="CS51" i="4"/>
  <c r="CG26" i="4"/>
  <c r="CL62" i="4" s="1"/>
  <c r="CK26" i="4"/>
  <c r="CL66" i="4" s="1"/>
  <c r="CO26" i="4"/>
  <c r="CL70" i="4" s="1"/>
  <c r="BY55" i="4"/>
  <c r="BU55" i="4"/>
  <c r="CH53" i="4"/>
  <c r="CL53" i="4"/>
  <c r="CP53" i="4"/>
  <c r="CA53" i="4"/>
  <c r="CH25" i="4"/>
  <c r="BW52" i="4"/>
  <c r="CI25" i="4"/>
  <c r="CM25" i="4"/>
  <c r="CQ25" i="4"/>
  <c r="CL26" i="4"/>
  <c r="CL67" i="4" s="1"/>
  <c r="CP26" i="4"/>
  <c r="CL71" i="4" s="1"/>
  <c r="CS32" i="4"/>
  <c r="CF52" i="4"/>
  <c r="CJ52" i="4"/>
  <c r="CN52" i="4"/>
  <c r="CI53" i="4"/>
  <c r="CM53" i="4"/>
  <c r="CQ53" i="4"/>
  <c r="CS15" i="4"/>
  <c r="CA55" i="4"/>
  <c r="BW55" i="4"/>
  <c r="CS5" i="4"/>
  <c r="CF25" i="4"/>
  <c r="CJ25" i="4"/>
  <c r="CN25" i="4"/>
  <c r="CG52" i="4"/>
  <c r="CK52" i="4"/>
  <c r="CO52" i="4"/>
  <c r="BY52" i="4"/>
  <c r="BU52" i="4"/>
  <c r="BQ52" i="4"/>
  <c r="CS42" i="4"/>
  <c r="BS52" i="4"/>
  <c r="BZ53" i="4"/>
  <c r="BV53" i="4"/>
  <c r="BR53" i="4"/>
  <c r="BY53" i="4"/>
  <c r="BU53" i="4"/>
  <c r="BQ53" i="4"/>
  <c r="BX53" i="4"/>
  <c r="BT53" i="4"/>
  <c r="BP53" i="4"/>
  <c r="BS55" i="4"/>
  <c r="BQ55" i="4"/>
  <c r="CC33" i="4"/>
  <c r="CC34" i="4"/>
  <c r="CC35" i="4"/>
  <c r="CC36" i="4"/>
  <c r="CC37" i="4"/>
  <c r="CC38" i="4"/>
  <c r="CC39" i="4"/>
  <c r="CC40" i="4"/>
  <c r="CC41" i="4"/>
  <c r="CC43" i="4"/>
  <c r="CC44" i="4"/>
  <c r="CC45" i="4"/>
  <c r="CC46" i="4"/>
  <c r="CC47" i="4"/>
  <c r="CC48" i="4"/>
  <c r="CC49" i="4"/>
  <c r="CC50" i="4"/>
  <c r="CC51" i="4"/>
  <c r="CC32" i="4"/>
  <c r="CC42" i="4"/>
  <c r="CH66" i="4" l="1"/>
  <c r="CM66" i="4"/>
  <c r="CH70" i="4"/>
  <c r="CM70" i="4"/>
  <c r="CH64" i="4"/>
  <c r="CM64" i="4"/>
  <c r="CH68" i="4"/>
  <c r="CM68" i="4"/>
  <c r="CH63" i="4"/>
  <c r="CM63" i="4"/>
  <c r="CH69" i="4"/>
  <c r="CM69" i="4"/>
  <c r="CH65" i="4"/>
  <c r="CM65" i="4"/>
  <c r="CH72" i="4"/>
  <c r="CM72" i="4"/>
  <c r="CH67" i="4"/>
  <c r="CM67" i="4"/>
  <c r="CH62" i="4"/>
  <c r="CM62" i="4"/>
  <c r="CH71" i="4"/>
  <c r="CM71" i="4"/>
  <c r="CH61" i="4"/>
  <c r="CM61" i="4"/>
  <c r="CL61" i="4"/>
  <c r="CG61" i="4"/>
  <c r="BR70" i="4"/>
  <c r="BW70" i="4"/>
  <c r="BR67" i="4"/>
  <c r="BW67" i="4"/>
  <c r="BR62" i="4"/>
  <c r="BW62" i="4"/>
  <c r="BR63" i="4"/>
  <c r="BW63" i="4"/>
  <c r="BR69" i="4"/>
  <c r="BW69" i="4"/>
  <c r="BR72" i="4"/>
  <c r="BW72" i="4"/>
  <c r="BR66" i="4"/>
  <c r="BW66" i="4"/>
  <c r="BR65" i="4"/>
  <c r="BW65" i="4"/>
  <c r="BR64" i="4"/>
  <c r="BW64" i="4"/>
  <c r="BR68" i="4"/>
  <c r="BW68" i="4"/>
  <c r="BR71" i="4"/>
  <c r="BW71" i="4"/>
  <c r="BR61" i="4"/>
  <c r="BW61" i="4"/>
  <c r="CS55" i="4"/>
  <c r="CS28" i="4"/>
  <c r="CS26" i="4"/>
  <c r="CS53" i="4"/>
  <c r="CS52" i="4"/>
  <c r="CC55" i="4"/>
  <c r="CS25" i="4"/>
  <c r="CC53" i="4"/>
  <c r="CC52" i="4"/>
  <c r="K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K76" i="30"/>
  <c r="K77" i="30"/>
  <c r="K78" i="30"/>
  <c r="K79" i="30"/>
  <c r="K80" i="30"/>
  <c r="K81" i="30"/>
  <c r="K82" i="30"/>
  <c r="K83" i="30"/>
  <c r="K84" i="30"/>
  <c r="K85" i="30"/>
  <c r="K86" i="30"/>
  <c r="K87" i="30"/>
  <c r="K88" i="30"/>
  <c r="K89" i="30"/>
  <c r="K90" i="30"/>
  <c r="K91" i="30"/>
  <c r="K92" i="30"/>
  <c r="K93" i="30"/>
  <c r="K94" i="30"/>
  <c r="K95" i="30"/>
  <c r="K96" i="30"/>
  <c r="K97" i="30"/>
  <c r="K98" i="30"/>
  <c r="K99" i="30"/>
  <c r="K100" i="30"/>
  <c r="K101" i="30"/>
  <c r="K102" i="30"/>
  <c r="K103" i="30"/>
  <c r="K104" i="30"/>
  <c r="K105" i="30"/>
  <c r="K106" i="30"/>
  <c r="K107" i="30"/>
  <c r="K108" i="30"/>
  <c r="K109" i="30"/>
  <c r="K110" i="30"/>
  <c r="K111" i="30"/>
  <c r="K112" i="30"/>
  <c r="K113" i="30"/>
  <c r="K114" i="30"/>
  <c r="K115" i="30"/>
  <c r="K116" i="30"/>
  <c r="K117" i="30"/>
  <c r="K118" i="30"/>
  <c r="K119" i="30"/>
  <c r="K120" i="30"/>
  <c r="K121" i="30"/>
  <c r="K122" i="30"/>
  <c r="K123" i="30"/>
  <c r="K124" i="30"/>
  <c r="K125" i="30"/>
  <c r="K126" i="30"/>
  <c r="K127" i="30"/>
  <c r="K128" i="30"/>
  <c r="K129" i="30"/>
  <c r="K130" i="30"/>
  <c r="K131" i="30"/>
  <c r="K132" i="30"/>
  <c r="K133" i="30"/>
  <c r="K134" i="30"/>
  <c r="K135" i="30"/>
  <c r="N135" i="30"/>
  <c r="K136" i="30"/>
  <c r="K137" i="30"/>
  <c r="K138" i="30"/>
  <c r="K139" i="30"/>
  <c r="K140" i="30"/>
  <c r="K141" i="30"/>
  <c r="K142" i="30"/>
  <c r="K143" i="30"/>
  <c r="K144" i="30"/>
  <c r="K145" i="30"/>
  <c r="K2" i="30"/>
  <c r="N8" i="32"/>
  <c r="N12" i="32"/>
  <c r="N16" i="32"/>
  <c r="N24" i="32"/>
  <c r="N28" i="32"/>
  <c r="N32" i="32"/>
  <c r="N40" i="32"/>
  <c r="N44" i="32"/>
  <c r="N48" i="32"/>
  <c r="N56" i="32"/>
  <c r="N60" i="32"/>
  <c r="N64" i="32"/>
  <c r="N72" i="32"/>
  <c r="N76" i="32"/>
  <c r="N80" i="32"/>
  <c r="N88" i="32"/>
  <c r="N92" i="32"/>
  <c r="N96" i="32"/>
  <c r="N104" i="32"/>
  <c r="N108" i="32"/>
  <c r="N112" i="32"/>
  <c r="N120" i="32"/>
  <c r="H2" i="32"/>
  <c r="N2" i="32" s="1"/>
  <c r="H3" i="32"/>
  <c r="N3" i="32" s="1"/>
  <c r="H4" i="32"/>
  <c r="N4" i="32" s="1"/>
  <c r="H5" i="32"/>
  <c r="N5" i="32" s="1"/>
  <c r="H6" i="32"/>
  <c r="N6" i="32" s="1"/>
  <c r="H7" i="32"/>
  <c r="N7" i="32" s="1"/>
  <c r="H8" i="32"/>
  <c r="H9" i="32"/>
  <c r="N9" i="32" s="1"/>
  <c r="H10" i="32"/>
  <c r="N10" i="32" s="1"/>
  <c r="H11" i="32"/>
  <c r="N11" i="32" s="1"/>
  <c r="H12" i="32"/>
  <c r="H13" i="32"/>
  <c r="N13" i="32" s="1"/>
  <c r="H14" i="32"/>
  <c r="N14" i="32" s="1"/>
  <c r="H15" i="32"/>
  <c r="N15" i="32" s="1"/>
  <c r="H16" i="32"/>
  <c r="H17" i="32"/>
  <c r="N17" i="32" s="1"/>
  <c r="H18" i="32"/>
  <c r="N18" i="32" s="1"/>
  <c r="H19" i="32"/>
  <c r="N19" i="32" s="1"/>
  <c r="H20" i="32"/>
  <c r="N20" i="32" s="1"/>
  <c r="H21" i="32"/>
  <c r="N21" i="32" s="1"/>
  <c r="H22" i="32"/>
  <c r="N22" i="32" s="1"/>
  <c r="H23" i="32"/>
  <c r="N23" i="32" s="1"/>
  <c r="H24" i="32"/>
  <c r="H25" i="32"/>
  <c r="N25" i="32" s="1"/>
  <c r="H26" i="32"/>
  <c r="N26" i="32" s="1"/>
  <c r="H27" i="32"/>
  <c r="N27" i="32" s="1"/>
  <c r="H28" i="32"/>
  <c r="H29" i="32"/>
  <c r="N29" i="32" s="1"/>
  <c r="H30" i="32"/>
  <c r="N30" i="32" s="1"/>
  <c r="H31" i="32"/>
  <c r="N31" i="32" s="1"/>
  <c r="H32" i="32"/>
  <c r="H33" i="32"/>
  <c r="N33" i="32" s="1"/>
  <c r="H34" i="32"/>
  <c r="N34" i="32" s="1"/>
  <c r="H35" i="32"/>
  <c r="N35" i="32" s="1"/>
  <c r="H36" i="32"/>
  <c r="N36" i="32" s="1"/>
  <c r="H37" i="32"/>
  <c r="N37" i="32" s="1"/>
  <c r="H38" i="32"/>
  <c r="N38" i="32" s="1"/>
  <c r="H39" i="32"/>
  <c r="N39" i="32" s="1"/>
  <c r="H40" i="32"/>
  <c r="H41" i="32"/>
  <c r="N41" i="32" s="1"/>
  <c r="H42" i="32"/>
  <c r="N42" i="32" s="1"/>
  <c r="H43" i="32"/>
  <c r="N43" i="32" s="1"/>
  <c r="H44" i="32"/>
  <c r="H45" i="32"/>
  <c r="N45" i="32" s="1"/>
  <c r="H46" i="32"/>
  <c r="N46" i="32" s="1"/>
  <c r="H47" i="32"/>
  <c r="N47" i="32" s="1"/>
  <c r="H48" i="32"/>
  <c r="H49" i="32"/>
  <c r="N49" i="32" s="1"/>
  <c r="H50" i="32"/>
  <c r="N50" i="32" s="1"/>
  <c r="H51" i="32"/>
  <c r="N51" i="32" s="1"/>
  <c r="H52" i="32"/>
  <c r="N52" i="32" s="1"/>
  <c r="H53" i="32"/>
  <c r="N53" i="32" s="1"/>
  <c r="H54" i="32"/>
  <c r="N54" i="32" s="1"/>
  <c r="H55" i="32"/>
  <c r="N55" i="32" s="1"/>
  <c r="H56" i="32"/>
  <c r="H57" i="32"/>
  <c r="N57" i="32" s="1"/>
  <c r="H58" i="32"/>
  <c r="N58" i="32" s="1"/>
  <c r="H59" i="32"/>
  <c r="N59" i="32" s="1"/>
  <c r="H60" i="32"/>
  <c r="H61" i="32"/>
  <c r="N61" i="32" s="1"/>
  <c r="H62" i="32"/>
  <c r="N62" i="32" s="1"/>
  <c r="H63" i="32"/>
  <c r="N63" i="32" s="1"/>
  <c r="H64" i="32"/>
  <c r="H65" i="32"/>
  <c r="N65" i="32" s="1"/>
  <c r="H66" i="32"/>
  <c r="N66" i="32" s="1"/>
  <c r="H67" i="32"/>
  <c r="N67" i="32" s="1"/>
  <c r="H68" i="32"/>
  <c r="N68" i="32" s="1"/>
  <c r="H69" i="32"/>
  <c r="N69" i="32" s="1"/>
  <c r="H70" i="32"/>
  <c r="N70" i="32" s="1"/>
  <c r="H71" i="32"/>
  <c r="N71" i="32" s="1"/>
  <c r="H72" i="32"/>
  <c r="H73" i="32"/>
  <c r="N73" i="32" s="1"/>
  <c r="H74" i="32"/>
  <c r="N74" i="32" s="1"/>
  <c r="H75" i="32"/>
  <c r="H123" i="32" s="1"/>
  <c r="N123" i="32" s="1"/>
  <c r="H76" i="32"/>
  <c r="H124" i="32" s="1"/>
  <c r="N124" i="32" s="1"/>
  <c r="H77" i="32"/>
  <c r="H125" i="32" s="1"/>
  <c r="N125" i="32" s="1"/>
  <c r="H78" i="32"/>
  <c r="N78" i="32" s="1"/>
  <c r="H79" i="32"/>
  <c r="H127" i="32" s="1"/>
  <c r="N127" i="32" s="1"/>
  <c r="H80" i="32"/>
  <c r="H128" i="32" s="1"/>
  <c r="N128" i="32" s="1"/>
  <c r="H81" i="32"/>
  <c r="N81" i="32" s="1"/>
  <c r="H82" i="32"/>
  <c r="H130" i="32" s="1"/>
  <c r="N130" i="32" s="1"/>
  <c r="H83" i="32"/>
  <c r="H131" i="32" s="1"/>
  <c r="N131" i="32" s="1"/>
  <c r="H84" i="32"/>
  <c r="H132" i="32" s="1"/>
  <c r="N132" i="32" s="1"/>
  <c r="H85" i="32"/>
  <c r="N85" i="32" s="1"/>
  <c r="H86" i="32"/>
  <c r="N86" i="32" s="1"/>
  <c r="H87" i="32"/>
  <c r="H135" i="32" s="1"/>
  <c r="N135" i="32" s="1"/>
  <c r="H88" i="32"/>
  <c r="H136" i="32" s="1"/>
  <c r="N136" i="32" s="1"/>
  <c r="H89" i="32"/>
  <c r="N89" i="32" s="1"/>
  <c r="H90" i="32"/>
  <c r="N90" i="32" s="1"/>
  <c r="H91" i="32"/>
  <c r="H139" i="32" s="1"/>
  <c r="N139" i="32" s="1"/>
  <c r="H92" i="32"/>
  <c r="H140" i="32" s="1"/>
  <c r="N140" i="32" s="1"/>
  <c r="H93" i="32"/>
  <c r="N93" i="32" s="1"/>
  <c r="H94" i="32"/>
  <c r="N94" i="32" s="1"/>
  <c r="H95" i="32"/>
  <c r="H143" i="32" s="1"/>
  <c r="N143" i="32" s="1"/>
  <c r="H96" i="32"/>
  <c r="H144" i="32" s="1"/>
  <c r="N144" i="32" s="1"/>
  <c r="H97" i="32"/>
  <c r="H145" i="32" s="1"/>
  <c r="N145" i="32" s="1"/>
  <c r="H98" i="32"/>
  <c r="N98" i="32" s="1"/>
  <c r="H99" i="32"/>
  <c r="N99" i="32" s="1"/>
  <c r="H100" i="32"/>
  <c r="N100" i="32" s="1"/>
  <c r="H101" i="32"/>
  <c r="N101" i="32" s="1"/>
  <c r="H102" i="32"/>
  <c r="N102" i="32" s="1"/>
  <c r="H103" i="32"/>
  <c r="N103" i="32" s="1"/>
  <c r="H104" i="32"/>
  <c r="H105" i="32"/>
  <c r="N105" i="32" s="1"/>
  <c r="H106" i="32"/>
  <c r="N106" i="32" s="1"/>
  <c r="H107" i="32"/>
  <c r="N107" i="32" s="1"/>
  <c r="H108" i="32"/>
  <c r="H109" i="32"/>
  <c r="N109" i="32" s="1"/>
  <c r="H110" i="32"/>
  <c r="N110" i="32" s="1"/>
  <c r="H111" i="32"/>
  <c r="N111" i="32" s="1"/>
  <c r="H112" i="32"/>
  <c r="H113" i="32"/>
  <c r="N113" i="32" s="1"/>
  <c r="H114" i="32"/>
  <c r="N114" i="32" s="1"/>
  <c r="H115" i="32"/>
  <c r="N115" i="32" s="1"/>
  <c r="H116" i="32"/>
  <c r="N116" i="32" s="1"/>
  <c r="H117" i="32"/>
  <c r="N117" i="32" s="1"/>
  <c r="H118" i="32"/>
  <c r="N118" i="32" s="1"/>
  <c r="H119" i="32"/>
  <c r="N119" i="32" s="1"/>
  <c r="H120" i="32"/>
  <c r="H121" i="32"/>
  <c r="N121" i="32" s="1"/>
  <c r="H1" i="32"/>
  <c r="N84" i="32" l="1"/>
  <c r="H122" i="32"/>
  <c r="N122" i="32" s="1"/>
  <c r="H142" i="32"/>
  <c r="N142" i="32" s="1"/>
  <c r="H138" i="32"/>
  <c r="N138" i="32" s="1"/>
  <c r="H134" i="32"/>
  <c r="N134" i="32" s="1"/>
  <c r="H126" i="32"/>
  <c r="N126" i="32" s="1"/>
  <c r="H141" i="32"/>
  <c r="N141" i="32" s="1"/>
  <c r="H137" i="32"/>
  <c r="N137" i="32" s="1"/>
  <c r="H133" i="32"/>
  <c r="N133" i="32" s="1"/>
  <c r="H129" i="32"/>
  <c r="N129" i="32" s="1"/>
  <c r="N97" i="32"/>
  <c r="N95" i="32"/>
  <c r="N91" i="32"/>
  <c r="N87" i="32"/>
  <c r="N83" i="32"/>
  <c r="N79" i="32"/>
  <c r="N77" i="32"/>
  <c r="N75" i="32"/>
  <c r="N82" i="32"/>
  <c r="H2" i="29"/>
  <c r="N2" i="29" s="1"/>
  <c r="H3" i="29"/>
  <c r="N3" i="29" s="1"/>
  <c r="H4" i="29"/>
  <c r="N4" i="29" s="1"/>
  <c r="H5" i="29"/>
  <c r="N5" i="29" s="1"/>
  <c r="H6" i="29"/>
  <c r="N6" i="29" s="1"/>
  <c r="H7" i="29"/>
  <c r="N7" i="29" s="1"/>
  <c r="H8" i="29"/>
  <c r="N8" i="29" s="1"/>
  <c r="H9" i="29"/>
  <c r="N9" i="29" s="1"/>
  <c r="H10" i="29"/>
  <c r="N10" i="29" s="1"/>
  <c r="H11" i="29"/>
  <c r="N11" i="29" s="1"/>
  <c r="H12" i="29"/>
  <c r="N12" i="29" s="1"/>
  <c r="H13" i="29"/>
  <c r="N13" i="29" s="1"/>
  <c r="H14" i="29"/>
  <c r="N14" i="29" s="1"/>
  <c r="H15" i="29"/>
  <c r="N15" i="29" s="1"/>
  <c r="H16" i="29"/>
  <c r="N16" i="29" s="1"/>
  <c r="H17" i="29"/>
  <c r="N17" i="29" s="1"/>
  <c r="H18" i="29"/>
  <c r="N18" i="29" s="1"/>
  <c r="H19" i="29"/>
  <c r="N19" i="29" s="1"/>
  <c r="H20" i="29"/>
  <c r="N20" i="29" s="1"/>
  <c r="H21" i="29"/>
  <c r="N21" i="29" s="1"/>
  <c r="H22" i="29"/>
  <c r="N22" i="29" s="1"/>
  <c r="H23" i="29"/>
  <c r="N23" i="29" s="1"/>
  <c r="H24" i="29"/>
  <c r="N24" i="29" s="1"/>
  <c r="H25" i="29"/>
  <c r="N25" i="29" s="1"/>
  <c r="H26" i="29"/>
  <c r="N26" i="29" s="1"/>
  <c r="H27" i="29"/>
  <c r="N27" i="29" s="1"/>
  <c r="H28" i="29"/>
  <c r="N28" i="29" s="1"/>
  <c r="H29" i="29"/>
  <c r="N29" i="29" s="1"/>
  <c r="H30" i="29"/>
  <c r="N30" i="29" s="1"/>
  <c r="H31" i="29"/>
  <c r="N31" i="29" s="1"/>
  <c r="H32" i="29"/>
  <c r="N32" i="29" s="1"/>
  <c r="H33" i="29"/>
  <c r="N33" i="29" s="1"/>
  <c r="H34" i="29"/>
  <c r="N34" i="29" s="1"/>
  <c r="H35" i="29"/>
  <c r="N35" i="29" s="1"/>
  <c r="H36" i="29"/>
  <c r="N36" i="29" s="1"/>
  <c r="H37" i="29"/>
  <c r="N37" i="29" s="1"/>
  <c r="H38" i="29"/>
  <c r="N38" i="29" s="1"/>
  <c r="H39" i="29"/>
  <c r="N39" i="29" s="1"/>
  <c r="H40" i="29"/>
  <c r="N40" i="29" s="1"/>
  <c r="H41" i="29"/>
  <c r="N41" i="29" s="1"/>
  <c r="H42" i="29"/>
  <c r="N42" i="29" s="1"/>
  <c r="H43" i="29"/>
  <c r="N43" i="29" s="1"/>
  <c r="H44" i="29"/>
  <c r="N44" i="29" s="1"/>
  <c r="H45" i="29"/>
  <c r="N45" i="29" s="1"/>
  <c r="H46" i="29"/>
  <c r="N46" i="29" s="1"/>
  <c r="H47" i="29"/>
  <c r="N47" i="29" s="1"/>
  <c r="H48" i="29"/>
  <c r="N48" i="29" s="1"/>
  <c r="H49" i="29"/>
  <c r="N49" i="29" s="1"/>
  <c r="H50" i="29"/>
  <c r="N50" i="29" s="1"/>
  <c r="H51" i="29"/>
  <c r="N51" i="29" s="1"/>
  <c r="H52" i="29"/>
  <c r="N52" i="29" s="1"/>
  <c r="H53" i="29"/>
  <c r="N53" i="29" s="1"/>
  <c r="H54" i="29"/>
  <c r="N54" i="29" s="1"/>
  <c r="H55" i="29"/>
  <c r="N55" i="29" s="1"/>
  <c r="H56" i="29"/>
  <c r="N56" i="29" s="1"/>
  <c r="H57" i="29"/>
  <c r="N57" i="29" s="1"/>
  <c r="H58" i="29"/>
  <c r="N58" i="29" s="1"/>
  <c r="H59" i="29"/>
  <c r="N59" i="29" s="1"/>
  <c r="H60" i="29"/>
  <c r="N60" i="29" s="1"/>
  <c r="H61" i="29"/>
  <c r="N61" i="29" s="1"/>
  <c r="H62" i="29"/>
  <c r="N62" i="29" s="1"/>
  <c r="H63" i="29"/>
  <c r="N63" i="29" s="1"/>
  <c r="H64" i="29"/>
  <c r="N64" i="29" s="1"/>
  <c r="H65" i="29"/>
  <c r="N65" i="29" s="1"/>
  <c r="H66" i="29"/>
  <c r="N66" i="29" s="1"/>
  <c r="H67" i="29"/>
  <c r="N67" i="29" s="1"/>
  <c r="H68" i="29"/>
  <c r="N68" i="29" s="1"/>
  <c r="H69" i="29"/>
  <c r="N69" i="29" s="1"/>
  <c r="H70" i="29"/>
  <c r="N70" i="29" s="1"/>
  <c r="H71" i="29"/>
  <c r="N71" i="29" s="1"/>
  <c r="H72" i="29"/>
  <c r="N72" i="29" s="1"/>
  <c r="H73" i="29"/>
  <c r="N73" i="29" s="1"/>
  <c r="H74" i="29"/>
  <c r="N74" i="29" s="1"/>
  <c r="H75" i="29"/>
  <c r="N75" i="29" s="1"/>
  <c r="H76" i="29"/>
  <c r="N76" i="29" s="1"/>
  <c r="H77" i="29"/>
  <c r="N77" i="29" s="1"/>
  <c r="H78" i="29"/>
  <c r="N78" i="29" s="1"/>
  <c r="H79" i="29"/>
  <c r="N79" i="29" s="1"/>
  <c r="H80" i="29"/>
  <c r="N80" i="29" s="1"/>
  <c r="H81" i="29"/>
  <c r="N81" i="29" s="1"/>
  <c r="H82" i="29"/>
  <c r="N82" i="29" s="1"/>
  <c r="H83" i="29"/>
  <c r="N83" i="29" s="1"/>
  <c r="H84" i="29"/>
  <c r="N84" i="29" s="1"/>
  <c r="H85" i="29"/>
  <c r="N85" i="29" s="1"/>
  <c r="H86" i="29"/>
  <c r="N86" i="29" s="1"/>
  <c r="H87" i="29"/>
  <c r="N87" i="29" s="1"/>
  <c r="H88" i="29"/>
  <c r="N88" i="29" s="1"/>
  <c r="H89" i="29"/>
  <c r="N89" i="29" s="1"/>
  <c r="H90" i="29"/>
  <c r="N90" i="29" s="1"/>
  <c r="H91" i="29"/>
  <c r="N91" i="29" s="1"/>
  <c r="H92" i="29"/>
  <c r="N92" i="29" s="1"/>
  <c r="H93" i="29"/>
  <c r="N93" i="29" s="1"/>
  <c r="H94" i="29"/>
  <c r="N94" i="29" s="1"/>
  <c r="H95" i="29"/>
  <c r="N95" i="29" s="1"/>
  <c r="H96" i="29"/>
  <c r="N96" i="29" s="1"/>
  <c r="H97" i="29"/>
  <c r="N97" i="29" s="1"/>
  <c r="H98" i="29"/>
  <c r="N98" i="29" s="1"/>
  <c r="H99" i="29"/>
  <c r="N99" i="29" s="1"/>
  <c r="H100" i="29"/>
  <c r="N100" i="29" s="1"/>
  <c r="H101" i="29"/>
  <c r="N101" i="29" s="1"/>
  <c r="H102" i="29"/>
  <c r="N102" i="29" s="1"/>
  <c r="H103" i="29"/>
  <c r="N103" i="29" s="1"/>
  <c r="H104" i="29"/>
  <c r="N104" i="29" s="1"/>
  <c r="H105" i="29"/>
  <c r="N105" i="29" s="1"/>
  <c r="H106" i="29"/>
  <c r="N106" i="29" s="1"/>
  <c r="H107" i="29"/>
  <c r="N107" i="29" s="1"/>
  <c r="H108" i="29"/>
  <c r="N108" i="29" s="1"/>
  <c r="H109" i="29"/>
  <c r="N109" i="29" s="1"/>
  <c r="H110" i="29"/>
  <c r="N110" i="29" s="1"/>
  <c r="H111" i="29"/>
  <c r="N111" i="29" s="1"/>
  <c r="H112" i="29"/>
  <c r="N112" i="29" s="1"/>
  <c r="H113" i="29"/>
  <c r="N113" i="29" s="1"/>
  <c r="H114" i="29"/>
  <c r="N114" i="29" s="1"/>
  <c r="H115" i="29"/>
  <c r="N115" i="29" s="1"/>
  <c r="H116" i="29"/>
  <c r="N116" i="29" s="1"/>
  <c r="H117" i="29"/>
  <c r="N117" i="29" s="1"/>
  <c r="H118" i="29"/>
  <c r="N118" i="29" s="1"/>
  <c r="H119" i="29"/>
  <c r="N119" i="29" s="1"/>
  <c r="H120" i="29"/>
  <c r="N120" i="29" s="1"/>
  <c r="H121" i="29"/>
  <c r="N121" i="29" s="1"/>
  <c r="H1" i="29"/>
  <c r="K3" i="25"/>
  <c r="K4" i="25"/>
  <c r="K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2" i="25"/>
  <c r="F66" i="33"/>
  <c r="E100" i="6"/>
  <c r="G9" i="22" s="1"/>
  <c r="E98" i="6"/>
  <c r="F9" i="22" s="1"/>
  <c r="E97" i="6"/>
  <c r="K97" i="6" s="1"/>
  <c r="D100" i="6"/>
  <c r="G8" i="22" s="1"/>
  <c r="D98" i="6"/>
  <c r="D97" i="6"/>
  <c r="I34" i="34"/>
  <c r="E34" i="34"/>
  <c r="D34" i="34"/>
  <c r="F34" i="34" s="1"/>
  <c r="I24" i="34"/>
  <c r="E24" i="34"/>
  <c r="D24" i="34"/>
  <c r="F24" i="34" s="1"/>
  <c r="I19" i="34"/>
  <c r="E19" i="34"/>
  <c r="D19" i="34"/>
  <c r="I14" i="34"/>
  <c r="E14" i="34"/>
  <c r="D14" i="34"/>
  <c r="I29" i="34"/>
  <c r="E29" i="34"/>
  <c r="D29" i="34"/>
  <c r="F29" i="34" s="1"/>
  <c r="I9" i="34"/>
  <c r="E9" i="34"/>
  <c r="D9" i="34"/>
  <c r="F9" i="34" s="1"/>
  <c r="K100" i="6"/>
  <c r="K98" i="6"/>
  <c r="F8" i="22"/>
  <c r="Q15" i="6"/>
  <c r="Q13" i="6"/>
  <c r="F14" i="34" l="1"/>
  <c r="F19" i="34"/>
  <c r="E70" i="33"/>
  <c r="C10" i="33"/>
  <c r="C14" i="33"/>
  <c r="F67" i="33"/>
  <c r="E66" i="33"/>
  <c r="E67" i="33"/>
  <c r="E65" i="33"/>
  <c r="F72" i="33"/>
  <c r="F71" i="33"/>
  <c r="E72" i="33"/>
  <c r="E71" i="33"/>
  <c r="F62" i="33"/>
  <c r="F61" i="33"/>
  <c r="E62" i="33"/>
  <c r="E61" i="33"/>
  <c r="E60" i="33"/>
  <c r="O59" i="33"/>
  <c r="Q30" i="33"/>
  <c r="E14" i="33" l="1"/>
  <c r="G14" i="33"/>
  <c r="H14" i="33"/>
  <c r="J14" i="33"/>
  <c r="K14" i="33"/>
  <c r="B14" i="33"/>
  <c r="K6" i="33" l="1"/>
  <c r="K10" i="33" s="1"/>
  <c r="J6" i="33"/>
  <c r="J10" i="33" s="1"/>
  <c r="H6" i="33"/>
  <c r="H10" i="33" s="1"/>
  <c r="G6" i="33"/>
  <c r="G10" i="33" s="1"/>
  <c r="E6" i="33"/>
  <c r="E10" i="33" s="1"/>
  <c r="C6" i="33"/>
  <c r="B6" i="33"/>
  <c r="B10" i="33" s="1"/>
  <c r="D90" i="6" l="1"/>
  <c r="Q14" i="17" s="1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R30" i="6"/>
  <c r="S30" i="6"/>
  <c r="R31" i="6"/>
  <c r="S31" i="6"/>
  <c r="R32" i="6"/>
  <c r="S32" i="6"/>
  <c r="Q22" i="6"/>
  <c r="Q23" i="6"/>
  <c r="Q24" i="6"/>
  <c r="Q25" i="6"/>
  <c r="Q26" i="6"/>
  <c r="Q27" i="6"/>
  <c r="Q28" i="6"/>
  <c r="Q29" i="6"/>
  <c r="Q21" i="6"/>
  <c r="R4" i="6"/>
  <c r="S4" i="6"/>
  <c r="T4" i="6"/>
  <c r="U4" i="6"/>
  <c r="V4" i="6"/>
  <c r="R5" i="6"/>
  <c r="S5" i="6"/>
  <c r="T5" i="6"/>
  <c r="U5" i="6"/>
  <c r="V5" i="6"/>
  <c r="R6" i="6"/>
  <c r="S6" i="6"/>
  <c r="T6" i="6"/>
  <c r="U6" i="6"/>
  <c r="V6" i="6"/>
  <c r="R7" i="6"/>
  <c r="S7" i="6"/>
  <c r="T7" i="6"/>
  <c r="U7" i="6"/>
  <c r="V7" i="6"/>
  <c r="R8" i="6"/>
  <c r="S8" i="6"/>
  <c r="T8" i="6"/>
  <c r="U8" i="6"/>
  <c r="V8" i="6"/>
  <c r="R9" i="6"/>
  <c r="S9" i="6"/>
  <c r="T9" i="6"/>
  <c r="U9" i="6"/>
  <c r="V9" i="6"/>
  <c r="R10" i="6"/>
  <c r="S10" i="6"/>
  <c r="T10" i="6"/>
  <c r="U10" i="6"/>
  <c r="V10" i="6"/>
  <c r="R11" i="6"/>
  <c r="S11" i="6"/>
  <c r="T11" i="6"/>
  <c r="U11" i="6"/>
  <c r="V11" i="6"/>
  <c r="R12" i="6"/>
  <c r="S12" i="6"/>
  <c r="T12" i="6"/>
  <c r="U12" i="6"/>
  <c r="V12" i="6"/>
  <c r="R13" i="6"/>
  <c r="S13" i="6"/>
  <c r="T13" i="6"/>
  <c r="U13" i="6"/>
  <c r="V13" i="6"/>
  <c r="T14" i="6"/>
  <c r="U14" i="6"/>
  <c r="V14" i="6"/>
  <c r="R15" i="6"/>
  <c r="S15" i="6"/>
  <c r="T15" i="6"/>
  <c r="U15" i="6"/>
  <c r="V15" i="6"/>
  <c r="Q4" i="6"/>
  <c r="Q5" i="6"/>
  <c r="Q6" i="6"/>
  <c r="Q7" i="6"/>
  <c r="Q8" i="6"/>
  <c r="Q9" i="6"/>
  <c r="Q10" i="6"/>
  <c r="Q11" i="6"/>
  <c r="Q12" i="6"/>
  <c r="H14" i="17"/>
  <c r="E90" i="6"/>
  <c r="Z14" i="17" s="1"/>
  <c r="F90" i="6"/>
  <c r="G90" i="6"/>
  <c r="AT14" i="17" s="1"/>
  <c r="H90" i="6"/>
  <c r="AJ14" i="17" s="1"/>
  <c r="L90" i="6"/>
  <c r="M90" i="6"/>
  <c r="L91" i="6"/>
  <c r="M91" i="6"/>
  <c r="L92" i="6"/>
  <c r="M92" i="6"/>
  <c r="F91" i="6"/>
  <c r="G91" i="6"/>
  <c r="AT15" i="17" s="1"/>
  <c r="H91" i="6"/>
  <c r="AJ15" i="17" s="1"/>
  <c r="D92" i="6"/>
  <c r="Q16" i="17" s="1"/>
  <c r="E92" i="6"/>
  <c r="Z16" i="17" s="1"/>
  <c r="F92" i="6"/>
  <c r="G92" i="6"/>
  <c r="AT16" i="17" s="1"/>
  <c r="H92" i="6"/>
  <c r="AJ16" i="17" s="1"/>
  <c r="H16" i="17"/>
  <c r="R10" i="5"/>
  <c r="R9" i="5"/>
  <c r="R6" i="5"/>
  <c r="R5" i="5"/>
  <c r="H132" i="5" s="1"/>
  <c r="F1" i="25" l="1"/>
  <c r="M1" i="25" s="1"/>
  <c r="BP28" i="4"/>
  <c r="BT28" i="4"/>
  <c r="F1" i="30"/>
  <c r="M1" i="30" s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D106" i="1"/>
  <c r="CD107" i="1"/>
  <c r="CD108" i="1"/>
  <c r="CD109" i="1"/>
  <c r="CD110" i="1"/>
  <c r="CD111" i="1"/>
  <c r="CD112" i="1"/>
  <c r="CD113" i="1"/>
  <c r="CD114" i="1"/>
  <c r="CD115" i="1"/>
  <c r="CD116" i="1"/>
  <c r="CD117" i="1"/>
  <c r="CD118" i="1"/>
  <c r="CD119" i="1"/>
  <c r="CD120" i="1"/>
  <c r="CD121" i="1"/>
  <c r="CD2" i="1"/>
  <c r="J1" i="31"/>
  <c r="R1" i="31" s="1"/>
  <c r="H1" i="31"/>
  <c r="P1" i="31" s="1"/>
  <c r="G1" i="31"/>
  <c r="O1" i="31" s="1"/>
  <c r="E1" i="31"/>
  <c r="M1" i="31" s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2" i="1"/>
  <c r="AZ1" i="1"/>
  <c r="E1" i="30"/>
  <c r="L1" i="30" s="1"/>
  <c r="G1" i="30"/>
  <c r="N1" i="30" s="1"/>
  <c r="K3" i="27"/>
  <c r="K4" i="27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H1" i="27"/>
  <c r="O1" i="27" s="1"/>
  <c r="AS3" i="1"/>
  <c r="AT3" i="1"/>
  <c r="AU3" i="1"/>
  <c r="H3" i="25" s="1"/>
  <c r="O3" i="25" s="1"/>
  <c r="AW3" i="1"/>
  <c r="AY3" i="1"/>
  <c r="AS4" i="1"/>
  <c r="F4" i="29" s="1"/>
  <c r="L4" i="29" s="1"/>
  <c r="AT4" i="1"/>
  <c r="AU4" i="1"/>
  <c r="H4" i="25" s="1"/>
  <c r="O4" i="25" s="1"/>
  <c r="AW4" i="1"/>
  <c r="AY4" i="1"/>
  <c r="AS5" i="1"/>
  <c r="AT5" i="1"/>
  <c r="AU5" i="1"/>
  <c r="H5" i="25" s="1"/>
  <c r="O5" i="25" s="1"/>
  <c r="AW5" i="1"/>
  <c r="AY5" i="1"/>
  <c r="AS6" i="1"/>
  <c r="AT6" i="1"/>
  <c r="AU6" i="1"/>
  <c r="H6" i="25" s="1"/>
  <c r="O6" i="25" s="1"/>
  <c r="AW6" i="1"/>
  <c r="AY6" i="1"/>
  <c r="AS7" i="1"/>
  <c r="AT7" i="1"/>
  <c r="AU7" i="1"/>
  <c r="H7" i="25" s="1"/>
  <c r="O7" i="25" s="1"/>
  <c r="AW7" i="1"/>
  <c r="AY7" i="1"/>
  <c r="AS8" i="1"/>
  <c r="F8" i="29" s="1"/>
  <c r="L8" i="29" s="1"/>
  <c r="AT8" i="1"/>
  <c r="AU8" i="1"/>
  <c r="H8" i="25" s="1"/>
  <c r="O8" i="25" s="1"/>
  <c r="AW8" i="1"/>
  <c r="AY8" i="1"/>
  <c r="AS9" i="1"/>
  <c r="AT9" i="1"/>
  <c r="AU9" i="1"/>
  <c r="H9" i="25" s="1"/>
  <c r="O9" i="25" s="1"/>
  <c r="AW9" i="1"/>
  <c r="AY9" i="1"/>
  <c r="AS10" i="1"/>
  <c r="AT10" i="1"/>
  <c r="AU10" i="1"/>
  <c r="H10" i="25" s="1"/>
  <c r="O10" i="25" s="1"/>
  <c r="AW10" i="1"/>
  <c r="AY10" i="1"/>
  <c r="AS11" i="1"/>
  <c r="AT11" i="1"/>
  <c r="AU11" i="1"/>
  <c r="H11" i="25" s="1"/>
  <c r="O11" i="25" s="1"/>
  <c r="AW11" i="1"/>
  <c r="AY11" i="1"/>
  <c r="AS12" i="1"/>
  <c r="F12" i="29" s="1"/>
  <c r="L12" i="29" s="1"/>
  <c r="AT12" i="1"/>
  <c r="AU12" i="1"/>
  <c r="H12" i="25" s="1"/>
  <c r="O12" i="25" s="1"/>
  <c r="AW12" i="1"/>
  <c r="AY12" i="1"/>
  <c r="AS13" i="1"/>
  <c r="AT13" i="1"/>
  <c r="AU13" i="1"/>
  <c r="H13" i="25" s="1"/>
  <c r="O13" i="25" s="1"/>
  <c r="AW13" i="1"/>
  <c r="AY13" i="1"/>
  <c r="AS14" i="1"/>
  <c r="AT14" i="1"/>
  <c r="AU14" i="1"/>
  <c r="H14" i="25" s="1"/>
  <c r="O14" i="25" s="1"/>
  <c r="AW14" i="1"/>
  <c r="AY14" i="1"/>
  <c r="AS15" i="1"/>
  <c r="AT15" i="1"/>
  <c r="AU15" i="1"/>
  <c r="H15" i="25" s="1"/>
  <c r="O15" i="25" s="1"/>
  <c r="AW15" i="1"/>
  <c r="AY15" i="1"/>
  <c r="AS16" i="1"/>
  <c r="F16" i="29" s="1"/>
  <c r="L16" i="29" s="1"/>
  <c r="AT16" i="1"/>
  <c r="AU16" i="1"/>
  <c r="H16" i="25" s="1"/>
  <c r="O16" i="25" s="1"/>
  <c r="AW16" i="1"/>
  <c r="AY16" i="1"/>
  <c r="AS17" i="1"/>
  <c r="AT17" i="1"/>
  <c r="AU17" i="1"/>
  <c r="H17" i="25" s="1"/>
  <c r="O17" i="25" s="1"/>
  <c r="AW17" i="1"/>
  <c r="AY17" i="1"/>
  <c r="AS18" i="1"/>
  <c r="AT18" i="1"/>
  <c r="AU18" i="1"/>
  <c r="H18" i="25" s="1"/>
  <c r="O18" i="25" s="1"/>
  <c r="AW18" i="1"/>
  <c r="AY18" i="1"/>
  <c r="AS19" i="1"/>
  <c r="AT19" i="1"/>
  <c r="AU19" i="1"/>
  <c r="H19" i="25" s="1"/>
  <c r="O19" i="25" s="1"/>
  <c r="AW19" i="1"/>
  <c r="AY19" i="1"/>
  <c r="AS20" i="1"/>
  <c r="F20" i="29" s="1"/>
  <c r="L20" i="29" s="1"/>
  <c r="AT20" i="1"/>
  <c r="AU20" i="1"/>
  <c r="H20" i="25" s="1"/>
  <c r="O20" i="25" s="1"/>
  <c r="AW20" i="1"/>
  <c r="AY20" i="1"/>
  <c r="AS21" i="1"/>
  <c r="AT21" i="1"/>
  <c r="AU21" i="1"/>
  <c r="H21" i="25" s="1"/>
  <c r="O21" i="25" s="1"/>
  <c r="AW21" i="1"/>
  <c r="AY21" i="1"/>
  <c r="AS22" i="1"/>
  <c r="AT22" i="1"/>
  <c r="AU22" i="1"/>
  <c r="H22" i="25" s="1"/>
  <c r="O22" i="25" s="1"/>
  <c r="AW22" i="1"/>
  <c r="AY22" i="1"/>
  <c r="AS23" i="1"/>
  <c r="AT23" i="1"/>
  <c r="AU23" i="1"/>
  <c r="H23" i="25" s="1"/>
  <c r="O23" i="25" s="1"/>
  <c r="AW23" i="1"/>
  <c r="AY23" i="1"/>
  <c r="AS24" i="1"/>
  <c r="F24" i="29" s="1"/>
  <c r="L24" i="29" s="1"/>
  <c r="AT24" i="1"/>
  <c r="AU24" i="1"/>
  <c r="H24" i="25" s="1"/>
  <c r="O24" i="25" s="1"/>
  <c r="AW24" i="1"/>
  <c r="AY24" i="1"/>
  <c r="AS25" i="1"/>
  <c r="AT25" i="1"/>
  <c r="AU25" i="1"/>
  <c r="H25" i="25" s="1"/>
  <c r="O25" i="25" s="1"/>
  <c r="AW25" i="1"/>
  <c r="AY25" i="1"/>
  <c r="AS26" i="1"/>
  <c r="AT26" i="1"/>
  <c r="AU26" i="1"/>
  <c r="H26" i="25" s="1"/>
  <c r="O26" i="25" s="1"/>
  <c r="AW26" i="1"/>
  <c r="AY26" i="1"/>
  <c r="AS27" i="1"/>
  <c r="AT27" i="1"/>
  <c r="AU27" i="1"/>
  <c r="H27" i="25" s="1"/>
  <c r="O27" i="25" s="1"/>
  <c r="AW27" i="1"/>
  <c r="AY27" i="1"/>
  <c r="AS28" i="1"/>
  <c r="F28" i="29" s="1"/>
  <c r="L28" i="29" s="1"/>
  <c r="AT28" i="1"/>
  <c r="AU28" i="1"/>
  <c r="H28" i="25" s="1"/>
  <c r="O28" i="25" s="1"/>
  <c r="AW28" i="1"/>
  <c r="AY28" i="1"/>
  <c r="AS29" i="1"/>
  <c r="AT29" i="1"/>
  <c r="AU29" i="1"/>
  <c r="H29" i="25" s="1"/>
  <c r="O29" i="25" s="1"/>
  <c r="AW29" i="1"/>
  <c r="AY29" i="1"/>
  <c r="AS30" i="1"/>
  <c r="AT30" i="1"/>
  <c r="AU30" i="1"/>
  <c r="H30" i="25" s="1"/>
  <c r="O30" i="25" s="1"/>
  <c r="AW30" i="1"/>
  <c r="AY30" i="1"/>
  <c r="AS31" i="1"/>
  <c r="AT31" i="1"/>
  <c r="AU31" i="1"/>
  <c r="H31" i="25" s="1"/>
  <c r="O31" i="25" s="1"/>
  <c r="AW31" i="1"/>
  <c r="AY31" i="1"/>
  <c r="AS32" i="1"/>
  <c r="F32" i="29" s="1"/>
  <c r="L32" i="29" s="1"/>
  <c r="AT32" i="1"/>
  <c r="AU32" i="1"/>
  <c r="H32" i="25" s="1"/>
  <c r="O32" i="25" s="1"/>
  <c r="AW32" i="1"/>
  <c r="AY32" i="1"/>
  <c r="AS33" i="1"/>
  <c r="I33" i="27" s="1"/>
  <c r="P33" i="27" s="1"/>
  <c r="AT33" i="1"/>
  <c r="AU33" i="1"/>
  <c r="H33" i="25" s="1"/>
  <c r="O33" i="25" s="1"/>
  <c r="AW33" i="1"/>
  <c r="AY33" i="1"/>
  <c r="AS34" i="1"/>
  <c r="AT34" i="1"/>
  <c r="AU34" i="1"/>
  <c r="H34" i="25" s="1"/>
  <c r="O34" i="25" s="1"/>
  <c r="AW34" i="1"/>
  <c r="AY34" i="1"/>
  <c r="AS35" i="1"/>
  <c r="AT35" i="1"/>
  <c r="AU35" i="1"/>
  <c r="H35" i="25" s="1"/>
  <c r="O35" i="25" s="1"/>
  <c r="AW35" i="1"/>
  <c r="AY35" i="1"/>
  <c r="AS36" i="1"/>
  <c r="F36" i="29" s="1"/>
  <c r="L36" i="29" s="1"/>
  <c r="AT36" i="1"/>
  <c r="AU36" i="1"/>
  <c r="H36" i="25" s="1"/>
  <c r="O36" i="25" s="1"/>
  <c r="AW36" i="1"/>
  <c r="AY36" i="1"/>
  <c r="AS37" i="1"/>
  <c r="AT37" i="1"/>
  <c r="AU37" i="1"/>
  <c r="H37" i="25" s="1"/>
  <c r="O37" i="25" s="1"/>
  <c r="AW37" i="1"/>
  <c r="AY37" i="1"/>
  <c r="AS38" i="1"/>
  <c r="AT38" i="1"/>
  <c r="AU38" i="1"/>
  <c r="H38" i="25" s="1"/>
  <c r="O38" i="25" s="1"/>
  <c r="AW38" i="1"/>
  <c r="AY38" i="1"/>
  <c r="AS39" i="1"/>
  <c r="AT39" i="1"/>
  <c r="AU39" i="1"/>
  <c r="H39" i="25" s="1"/>
  <c r="O39" i="25" s="1"/>
  <c r="AW39" i="1"/>
  <c r="AY39" i="1"/>
  <c r="AS40" i="1"/>
  <c r="F40" i="29" s="1"/>
  <c r="L40" i="29" s="1"/>
  <c r="AT40" i="1"/>
  <c r="AU40" i="1"/>
  <c r="H40" i="25" s="1"/>
  <c r="O40" i="25" s="1"/>
  <c r="AW40" i="1"/>
  <c r="AY40" i="1"/>
  <c r="AS41" i="1"/>
  <c r="AT41" i="1"/>
  <c r="AU41" i="1"/>
  <c r="H41" i="25" s="1"/>
  <c r="O41" i="25" s="1"/>
  <c r="AW41" i="1"/>
  <c r="AY41" i="1"/>
  <c r="AS42" i="1"/>
  <c r="AT42" i="1"/>
  <c r="AU42" i="1"/>
  <c r="H42" i="25" s="1"/>
  <c r="O42" i="25" s="1"/>
  <c r="AW42" i="1"/>
  <c r="AY42" i="1"/>
  <c r="AS43" i="1"/>
  <c r="AT43" i="1"/>
  <c r="AU43" i="1"/>
  <c r="H43" i="25" s="1"/>
  <c r="O43" i="25" s="1"/>
  <c r="AW43" i="1"/>
  <c r="AY43" i="1"/>
  <c r="AS44" i="1"/>
  <c r="F44" i="29" s="1"/>
  <c r="L44" i="29" s="1"/>
  <c r="AT44" i="1"/>
  <c r="AU44" i="1"/>
  <c r="H44" i="25" s="1"/>
  <c r="O44" i="25" s="1"/>
  <c r="AW44" i="1"/>
  <c r="AY44" i="1"/>
  <c r="AS45" i="1"/>
  <c r="AT45" i="1"/>
  <c r="AU45" i="1"/>
  <c r="H45" i="25" s="1"/>
  <c r="O45" i="25" s="1"/>
  <c r="AW45" i="1"/>
  <c r="AY45" i="1"/>
  <c r="AS46" i="1"/>
  <c r="AT46" i="1"/>
  <c r="AU46" i="1"/>
  <c r="H46" i="25" s="1"/>
  <c r="O46" i="25" s="1"/>
  <c r="AW46" i="1"/>
  <c r="AY46" i="1"/>
  <c r="AS47" i="1"/>
  <c r="AT47" i="1"/>
  <c r="AU47" i="1"/>
  <c r="H47" i="25" s="1"/>
  <c r="O47" i="25" s="1"/>
  <c r="AW47" i="1"/>
  <c r="AY47" i="1"/>
  <c r="AS48" i="1"/>
  <c r="F48" i="29" s="1"/>
  <c r="L48" i="29" s="1"/>
  <c r="AT48" i="1"/>
  <c r="AU48" i="1"/>
  <c r="H48" i="25" s="1"/>
  <c r="O48" i="25" s="1"/>
  <c r="AW48" i="1"/>
  <c r="AY48" i="1"/>
  <c r="AS49" i="1"/>
  <c r="AT49" i="1"/>
  <c r="AU49" i="1"/>
  <c r="H49" i="25" s="1"/>
  <c r="O49" i="25" s="1"/>
  <c r="AW49" i="1"/>
  <c r="AY49" i="1"/>
  <c r="AS50" i="1"/>
  <c r="AT50" i="1"/>
  <c r="AU50" i="1"/>
  <c r="H50" i="25" s="1"/>
  <c r="O50" i="25" s="1"/>
  <c r="AW50" i="1"/>
  <c r="AY50" i="1"/>
  <c r="AS51" i="1"/>
  <c r="AT51" i="1"/>
  <c r="AU51" i="1"/>
  <c r="H51" i="25" s="1"/>
  <c r="O51" i="25" s="1"/>
  <c r="AW51" i="1"/>
  <c r="AY51" i="1"/>
  <c r="AS52" i="1"/>
  <c r="AT52" i="1"/>
  <c r="AU52" i="1"/>
  <c r="H52" i="25" s="1"/>
  <c r="O52" i="25" s="1"/>
  <c r="AW52" i="1"/>
  <c r="AY52" i="1"/>
  <c r="AS53" i="1"/>
  <c r="AT53" i="1"/>
  <c r="AU53" i="1"/>
  <c r="H53" i="25" s="1"/>
  <c r="O53" i="25" s="1"/>
  <c r="AW53" i="1"/>
  <c r="AY53" i="1"/>
  <c r="AS54" i="1"/>
  <c r="AT54" i="1"/>
  <c r="AU54" i="1"/>
  <c r="H54" i="25" s="1"/>
  <c r="O54" i="25" s="1"/>
  <c r="AW54" i="1"/>
  <c r="AY54" i="1"/>
  <c r="AS55" i="1"/>
  <c r="AT55" i="1"/>
  <c r="AU55" i="1"/>
  <c r="H55" i="25" s="1"/>
  <c r="O55" i="25" s="1"/>
  <c r="AW55" i="1"/>
  <c r="AY55" i="1"/>
  <c r="AS56" i="1"/>
  <c r="AT56" i="1"/>
  <c r="AU56" i="1"/>
  <c r="H56" i="25" s="1"/>
  <c r="O56" i="25" s="1"/>
  <c r="AW56" i="1"/>
  <c r="AY56" i="1"/>
  <c r="AS57" i="1"/>
  <c r="AT57" i="1"/>
  <c r="AU57" i="1"/>
  <c r="H57" i="25" s="1"/>
  <c r="O57" i="25" s="1"/>
  <c r="AW57" i="1"/>
  <c r="AY57" i="1"/>
  <c r="AS58" i="1"/>
  <c r="AT58" i="1"/>
  <c r="AU58" i="1"/>
  <c r="H58" i="25" s="1"/>
  <c r="O58" i="25" s="1"/>
  <c r="AW58" i="1"/>
  <c r="AY58" i="1"/>
  <c r="AS59" i="1"/>
  <c r="AT59" i="1"/>
  <c r="AU59" i="1"/>
  <c r="H59" i="25" s="1"/>
  <c r="O59" i="25" s="1"/>
  <c r="AW59" i="1"/>
  <c r="AY59" i="1"/>
  <c r="AS60" i="1"/>
  <c r="AT60" i="1"/>
  <c r="AU60" i="1"/>
  <c r="H60" i="25" s="1"/>
  <c r="O60" i="25" s="1"/>
  <c r="AW60" i="1"/>
  <c r="AY60" i="1"/>
  <c r="AS61" i="1"/>
  <c r="AT61" i="1"/>
  <c r="AU61" i="1"/>
  <c r="H61" i="25" s="1"/>
  <c r="O61" i="25" s="1"/>
  <c r="AW61" i="1"/>
  <c r="AY61" i="1"/>
  <c r="AS62" i="1"/>
  <c r="AT62" i="1"/>
  <c r="AU62" i="1"/>
  <c r="H62" i="25" s="1"/>
  <c r="O62" i="25" s="1"/>
  <c r="AW62" i="1"/>
  <c r="AY62" i="1"/>
  <c r="AS63" i="1"/>
  <c r="AT63" i="1"/>
  <c r="AU63" i="1"/>
  <c r="H63" i="25" s="1"/>
  <c r="O63" i="25" s="1"/>
  <c r="AW63" i="1"/>
  <c r="AY63" i="1"/>
  <c r="AS64" i="1"/>
  <c r="AT64" i="1"/>
  <c r="AU64" i="1"/>
  <c r="H64" i="25" s="1"/>
  <c r="O64" i="25" s="1"/>
  <c r="AW64" i="1"/>
  <c r="AY64" i="1"/>
  <c r="AS65" i="1"/>
  <c r="I65" i="27" s="1"/>
  <c r="P65" i="27" s="1"/>
  <c r="AT65" i="1"/>
  <c r="AU65" i="1"/>
  <c r="H65" i="25" s="1"/>
  <c r="O65" i="25" s="1"/>
  <c r="AW65" i="1"/>
  <c r="AY65" i="1"/>
  <c r="AS66" i="1"/>
  <c r="AT66" i="1"/>
  <c r="AU66" i="1"/>
  <c r="H66" i="25" s="1"/>
  <c r="O66" i="25" s="1"/>
  <c r="AW66" i="1"/>
  <c r="AY66" i="1"/>
  <c r="AS67" i="1"/>
  <c r="AT67" i="1"/>
  <c r="AU67" i="1"/>
  <c r="H67" i="25" s="1"/>
  <c r="O67" i="25" s="1"/>
  <c r="AW67" i="1"/>
  <c r="AY67" i="1"/>
  <c r="AS68" i="1"/>
  <c r="AT68" i="1"/>
  <c r="AU68" i="1"/>
  <c r="H68" i="25" s="1"/>
  <c r="O68" i="25" s="1"/>
  <c r="AW68" i="1"/>
  <c r="AY68" i="1"/>
  <c r="AS69" i="1"/>
  <c r="AT69" i="1"/>
  <c r="AU69" i="1"/>
  <c r="H69" i="25" s="1"/>
  <c r="O69" i="25" s="1"/>
  <c r="AW69" i="1"/>
  <c r="AY69" i="1"/>
  <c r="AS70" i="1"/>
  <c r="AT70" i="1"/>
  <c r="AU70" i="1"/>
  <c r="H70" i="25" s="1"/>
  <c r="O70" i="25" s="1"/>
  <c r="AW70" i="1"/>
  <c r="AY70" i="1"/>
  <c r="AS71" i="1"/>
  <c r="AT71" i="1"/>
  <c r="AU71" i="1"/>
  <c r="H71" i="25" s="1"/>
  <c r="O71" i="25" s="1"/>
  <c r="AW71" i="1"/>
  <c r="AY71" i="1"/>
  <c r="AS72" i="1"/>
  <c r="AT72" i="1"/>
  <c r="AU72" i="1"/>
  <c r="H72" i="25" s="1"/>
  <c r="O72" i="25" s="1"/>
  <c r="AW72" i="1"/>
  <c r="AY72" i="1"/>
  <c r="AS73" i="1"/>
  <c r="AT73" i="1"/>
  <c r="AU73" i="1"/>
  <c r="H73" i="25" s="1"/>
  <c r="O73" i="25" s="1"/>
  <c r="AW73" i="1"/>
  <c r="AY73" i="1"/>
  <c r="AS74" i="1"/>
  <c r="AT74" i="1"/>
  <c r="AU74" i="1"/>
  <c r="H74" i="25" s="1"/>
  <c r="O74" i="25" s="1"/>
  <c r="AW74" i="1"/>
  <c r="AY74" i="1"/>
  <c r="AS75" i="1"/>
  <c r="AT75" i="1"/>
  <c r="AU75" i="1"/>
  <c r="H75" i="25" s="1"/>
  <c r="O75" i="25" s="1"/>
  <c r="AW75" i="1"/>
  <c r="AY75" i="1"/>
  <c r="AS76" i="1"/>
  <c r="AT76" i="1"/>
  <c r="AU76" i="1"/>
  <c r="H76" i="25" s="1"/>
  <c r="O76" i="25" s="1"/>
  <c r="AW76" i="1"/>
  <c r="AY76" i="1"/>
  <c r="AS77" i="1"/>
  <c r="AT77" i="1"/>
  <c r="AU77" i="1"/>
  <c r="H77" i="25" s="1"/>
  <c r="O77" i="25" s="1"/>
  <c r="AW77" i="1"/>
  <c r="AY77" i="1"/>
  <c r="AS78" i="1"/>
  <c r="AT78" i="1"/>
  <c r="AU78" i="1"/>
  <c r="H78" i="25" s="1"/>
  <c r="O78" i="25" s="1"/>
  <c r="AW78" i="1"/>
  <c r="AY78" i="1"/>
  <c r="AS79" i="1"/>
  <c r="AT79" i="1"/>
  <c r="AU79" i="1"/>
  <c r="H79" i="25" s="1"/>
  <c r="O79" i="25" s="1"/>
  <c r="AW79" i="1"/>
  <c r="AY79" i="1"/>
  <c r="AS80" i="1"/>
  <c r="AT80" i="1"/>
  <c r="AU80" i="1"/>
  <c r="H80" i="25" s="1"/>
  <c r="O80" i="25" s="1"/>
  <c r="AW80" i="1"/>
  <c r="AY80" i="1"/>
  <c r="AS81" i="1"/>
  <c r="AT81" i="1"/>
  <c r="AU81" i="1"/>
  <c r="H81" i="25" s="1"/>
  <c r="O81" i="25" s="1"/>
  <c r="AW81" i="1"/>
  <c r="AY81" i="1"/>
  <c r="AS82" i="1"/>
  <c r="AT82" i="1"/>
  <c r="AU82" i="1"/>
  <c r="H82" i="25" s="1"/>
  <c r="O82" i="25" s="1"/>
  <c r="AW82" i="1"/>
  <c r="AY82" i="1"/>
  <c r="AS83" i="1"/>
  <c r="AT83" i="1"/>
  <c r="AU83" i="1"/>
  <c r="H83" i="25" s="1"/>
  <c r="O83" i="25" s="1"/>
  <c r="AW83" i="1"/>
  <c r="AY83" i="1"/>
  <c r="AS84" i="1"/>
  <c r="AT84" i="1"/>
  <c r="AU84" i="1"/>
  <c r="H84" i="25" s="1"/>
  <c r="O84" i="25" s="1"/>
  <c r="AW84" i="1"/>
  <c r="AY84" i="1"/>
  <c r="AS85" i="1"/>
  <c r="AT85" i="1"/>
  <c r="AU85" i="1"/>
  <c r="H85" i="25" s="1"/>
  <c r="O85" i="25" s="1"/>
  <c r="AW85" i="1"/>
  <c r="AY85" i="1"/>
  <c r="AS86" i="1"/>
  <c r="I86" i="27" s="1"/>
  <c r="P86" i="27" s="1"/>
  <c r="AT86" i="1"/>
  <c r="AU86" i="1"/>
  <c r="H86" i="25" s="1"/>
  <c r="O86" i="25" s="1"/>
  <c r="AW86" i="1"/>
  <c r="AY86" i="1"/>
  <c r="AS87" i="1"/>
  <c r="AT87" i="1"/>
  <c r="AU87" i="1"/>
  <c r="H87" i="25" s="1"/>
  <c r="O87" i="25" s="1"/>
  <c r="AW87" i="1"/>
  <c r="AY87" i="1"/>
  <c r="AS88" i="1"/>
  <c r="AT88" i="1"/>
  <c r="AU88" i="1"/>
  <c r="H88" i="25" s="1"/>
  <c r="O88" i="25" s="1"/>
  <c r="AW88" i="1"/>
  <c r="AY88" i="1"/>
  <c r="AS89" i="1"/>
  <c r="AT89" i="1"/>
  <c r="AU89" i="1"/>
  <c r="H89" i="25" s="1"/>
  <c r="O89" i="25" s="1"/>
  <c r="AW89" i="1"/>
  <c r="AY89" i="1"/>
  <c r="AS90" i="1"/>
  <c r="AT90" i="1"/>
  <c r="AU90" i="1"/>
  <c r="H90" i="25" s="1"/>
  <c r="O90" i="25" s="1"/>
  <c r="AW90" i="1"/>
  <c r="AY90" i="1"/>
  <c r="AS91" i="1"/>
  <c r="AT91" i="1"/>
  <c r="AU91" i="1"/>
  <c r="H91" i="25" s="1"/>
  <c r="O91" i="25" s="1"/>
  <c r="AW91" i="1"/>
  <c r="AY91" i="1"/>
  <c r="AS92" i="1"/>
  <c r="AT92" i="1"/>
  <c r="AU92" i="1"/>
  <c r="H92" i="25" s="1"/>
  <c r="O92" i="25" s="1"/>
  <c r="AW92" i="1"/>
  <c r="AY92" i="1"/>
  <c r="AS93" i="1"/>
  <c r="AT93" i="1"/>
  <c r="AU93" i="1"/>
  <c r="H93" i="25" s="1"/>
  <c r="O93" i="25" s="1"/>
  <c r="AW93" i="1"/>
  <c r="AY93" i="1"/>
  <c r="AS94" i="1"/>
  <c r="AT94" i="1"/>
  <c r="AU94" i="1"/>
  <c r="H94" i="25" s="1"/>
  <c r="O94" i="25" s="1"/>
  <c r="AW94" i="1"/>
  <c r="AY94" i="1"/>
  <c r="AS95" i="1"/>
  <c r="AT95" i="1"/>
  <c r="AU95" i="1"/>
  <c r="H95" i="25" s="1"/>
  <c r="O95" i="25" s="1"/>
  <c r="AW95" i="1"/>
  <c r="AY95" i="1"/>
  <c r="AS96" i="1"/>
  <c r="AT96" i="1"/>
  <c r="AU96" i="1"/>
  <c r="H96" i="25" s="1"/>
  <c r="O96" i="25" s="1"/>
  <c r="AW96" i="1"/>
  <c r="AY96" i="1"/>
  <c r="AS97" i="1"/>
  <c r="AT97" i="1"/>
  <c r="AU97" i="1"/>
  <c r="H97" i="25" s="1"/>
  <c r="O97" i="25" s="1"/>
  <c r="AW97" i="1"/>
  <c r="AY97" i="1"/>
  <c r="AS98" i="1"/>
  <c r="AT98" i="1"/>
  <c r="AU98" i="1"/>
  <c r="H98" i="25" s="1"/>
  <c r="O98" i="25" s="1"/>
  <c r="AW98" i="1"/>
  <c r="AY98" i="1"/>
  <c r="AS99" i="1"/>
  <c r="AT99" i="1"/>
  <c r="AU99" i="1"/>
  <c r="H99" i="25" s="1"/>
  <c r="O99" i="25" s="1"/>
  <c r="AW99" i="1"/>
  <c r="AY99" i="1"/>
  <c r="AS100" i="1"/>
  <c r="AT100" i="1"/>
  <c r="AU100" i="1"/>
  <c r="H100" i="25" s="1"/>
  <c r="O100" i="25" s="1"/>
  <c r="AW100" i="1"/>
  <c r="AY100" i="1"/>
  <c r="AS101" i="1"/>
  <c r="AT101" i="1"/>
  <c r="AU101" i="1"/>
  <c r="H101" i="25" s="1"/>
  <c r="O101" i="25" s="1"/>
  <c r="AW101" i="1"/>
  <c r="AY101" i="1"/>
  <c r="AS102" i="1"/>
  <c r="I102" i="27" s="1"/>
  <c r="P102" i="27" s="1"/>
  <c r="AT102" i="1"/>
  <c r="AU102" i="1"/>
  <c r="H102" i="25" s="1"/>
  <c r="O102" i="25" s="1"/>
  <c r="AW102" i="1"/>
  <c r="AY102" i="1"/>
  <c r="AS103" i="1"/>
  <c r="AT103" i="1"/>
  <c r="AU103" i="1"/>
  <c r="H103" i="25" s="1"/>
  <c r="O103" i="25" s="1"/>
  <c r="AW103" i="1"/>
  <c r="AY103" i="1"/>
  <c r="AS104" i="1"/>
  <c r="AT104" i="1"/>
  <c r="AU104" i="1"/>
  <c r="H104" i="25" s="1"/>
  <c r="O104" i="25" s="1"/>
  <c r="AW104" i="1"/>
  <c r="AY104" i="1"/>
  <c r="AS105" i="1"/>
  <c r="AT105" i="1"/>
  <c r="AU105" i="1"/>
  <c r="H105" i="25" s="1"/>
  <c r="O105" i="25" s="1"/>
  <c r="AW105" i="1"/>
  <c r="AY105" i="1"/>
  <c r="AS106" i="1"/>
  <c r="AT106" i="1"/>
  <c r="AU106" i="1"/>
  <c r="H106" i="25" s="1"/>
  <c r="O106" i="25" s="1"/>
  <c r="AW106" i="1"/>
  <c r="AY106" i="1"/>
  <c r="AS107" i="1"/>
  <c r="AT107" i="1"/>
  <c r="AU107" i="1"/>
  <c r="H107" i="25" s="1"/>
  <c r="O107" i="25" s="1"/>
  <c r="AW107" i="1"/>
  <c r="AY107" i="1"/>
  <c r="AS108" i="1"/>
  <c r="AT108" i="1"/>
  <c r="AU108" i="1"/>
  <c r="H108" i="25" s="1"/>
  <c r="O108" i="25" s="1"/>
  <c r="AW108" i="1"/>
  <c r="AY108" i="1"/>
  <c r="AS109" i="1"/>
  <c r="AT109" i="1"/>
  <c r="AU109" i="1"/>
  <c r="H109" i="25" s="1"/>
  <c r="O109" i="25" s="1"/>
  <c r="AW109" i="1"/>
  <c r="AY109" i="1"/>
  <c r="AS110" i="1"/>
  <c r="AT110" i="1"/>
  <c r="AU110" i="1"/>
  <c r="H110" i="25" s="1"/>
  <c r="O110" i="25" s="1"/>
  <c r="AW110" i="1"/>
  <c r="AY110" i="1"/>
  <c r="AS111" i="1"/>
  <c r="AT111" i="1"/>
  <c r="AU111" i="1"/>
  <c r="H111" i="25" s="1"/>
  <c r="O111" i="25" s="1"/>
  <c r="AW111" i="1"/>
  <c r="AY111" i="1"/>
  <c r="AS112" i="1"/>
  <c r="AT112" i="1"/>
  <c r="AU112" i="1"/>
  <c r="H112" i="25" s="1"/>
  <c r="O112" i="25" s="1"/>
  <c r="AW112" i="1"/>
  <c r="AY112" i="1"/>
  <c r="AS113" i="1"/>
  <c r="AT113" i="1"/>
  <c r="AU113" i="1"/>
  <c r="H113" i="25" s="1"/>
  <c r="O113" i="25" s="1"/>
  <c r="AW113" i="1"/>
  <c r="AY113" i="1"/>
  <c r="AS114" i="1"/>
  <c r="AT114" i="1"/>
  <c r="AU114" i="1"/>
  <c r="H114" i="25" s="1"/>
  <c r="O114" i="25" s="1"/>
  <c r="AW114" i="1"/>
  <c r="AY114" i="1"/>
  <c r="AS115" i="1"/>
  <c r="AT115" i="1"/>
  <c r="AU115" i="1"/>
  <c r="H115" i="25" s="1"/>
  <c r="O115" i="25" s="1"/>
  <c r="AW115" i="1"/>
  <c r="AY115" i="1"/>
  <c r="AS116" i="1"/>
  <c r="AT116" i="1"/>
  <c r="AU116" i="1"/>
  <c r="H116" i="25" s="1"/>
  <c r="O116" i="25" s="1"/>
  <c r="AW116" i="1"/>
  <c r="AY116" i="1"/>
  <c r="AS117" i="1"/>
  <c r="AT117" i="1"/>
  <c r="AU117" i="1"/>
  <c r="H117" i="25" s="1"/>
  <c r="O117" i="25" s="1"/>
  <c r="AW117" i="1"/>
  <c r="AY117" i="1"/>
  <c r="AS118" i="1"/>
  <c r="I118" i="27" s="1"/>
  <c r="P118" i="27" s="1"/>
  <c r="AT118" i="1"/>
  <c r="AU118" i="1"/>
  <c r="H118" i="25" s="1"/>
  <c r="O118" i="25" s="1"/>
  <c r="AW118" i="1"/>
  <c r="AY118" i="1"/>
  <c r="AS119" i="1"/>
  <c r="AT119" i="1"/>
  <c r="AU119" i="1"/>
  <c r="H119" i="25" s="1"/>
  <c r="O119" i="25" s="1"/>
  <c r="AW119" i="1"/>
  <c r="AY119" i="1"/>
  <c r="AS120" i="1"/>
  <c r="AT120" i="1"/>
  <c r="AU120" i="1"/>
  <c r="H120" i="25" s="1"/>
  <c r="O120" i="25" s="1"/>
  <c r="AW120" i="1"/>
  <c r="AY120" i="1"/>
  <c r="AS121" i="1"/>
  <c r="AT121" i="1"/>
  <c r="AU121" i="1"/>
  <c r="H121" i="25" s="1"/>
  <c r="O121" i="25" s="1"/>
  <c r="AW121" i="1"/>
  <c r="AY121" i="1"/>
  <c r="AY2" i="1"/>
  <c r="AW2" i="1"/>
  <c r="AU2" i="1"/>
  <c r="H2" i="25" s="1"/>
  <c r="O2" i="25" s="1"/>
  <c r="AT2" i="1"/>
  <c r="AS2" i="1"/>
  <c r="AT1" i="1"/>
  <c r="AU1" i="1"/>
  <c r="H1" i="25" s="1"/>
  <c r="O1" i="25" s="1"/>
  <c r="AW1" i="1"/>
  <c r="AY1" i="1"/>
  <c r="AS1" i="1"/>
  <c r="F1" i="32" s="1"/>
  <c r="L1" i="32" s="1"/>
  <c r="J3" i="32"/>
  <c r="J4" i="32"/>
  <c r="J5" i="32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J95" i="32"/>
  <c r="J96" i="32"/>
  <c r="J97" i="32"/>
  <c r="J98" i="32"/>
  <c r="J99" i="32"/>
  <c r="J100" i="32"/>
  <c r="J101" i="32"/>
  <c r="J102" i="32"/>
  <c r="J103" i="32"/>
  <c r="J104" i="32"/>
  <c r="J105" i="32"/>
  <c r="J106" i="32"/>
  <c r="J107" i="32"/>
  <c r="J108" i="32"/>
  <c r="J109" i="32"/>
  <c r="J110" i="32"/>
  <c r="J111" i="32"/>
  <c r="J112" i="32"/>
  <c r="J113" i="32"/>
  <c r="J114" i="32"/>
  <c r="J115" i="32"/>
  <c r="J116" i="32"/>
  <c r="J117" i="32"/>
  <c r="J118" i="32"/>
  <c r="J119" i="32"/>
  <c r="J120" i="32"/>
  <c r="J121" i="32"/>
  <c r="J122" i="32"/>
  <c r="J123" i="32"/>
  <c r="J124" i="32"/>
  <c r="J125" i="32"/>
  <c r="J126" i="32"/>
  <c r="J127" i="32"/>
  <c r="J128" i="32"/>
  <c r="J129" i="32"/>
  <c r="J130" i="32"/>
  <c r="J131" i="32"/>
  <c r="J132" i="32"/>
  <c r="J133" i="32"/>
  <c r="J134" i="32"/>
  <c r="J135" i="32"/>
  <c r="J136" i="32"/>
  <c r="J137" i="32"/>
  <c r="J138" i="32"/>
  <c r="J139" i="32"/>
  <c r="J140" i="32"/>
  <c r="J141" i="32"/>
  <c r="J142" i="32"/>
  <c r="J143" i="32"/>
  <c r="J144" i="32"/>
  <c r="J145" i="32"/>
  <c r="J2" i="32"/>
  <c r="G1" i="32"/>
  <c r="M1" i="32" s="1"/>
  <c r="L3" i="31"/>
  <c r="L4" i="31"/>
  <c r="L5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61" i="31"/>
  <c r="L62" i="31"/>
  <c r="L63" i="31"/>
  <c r="L64" i="31"/>
  <c r="L65" i="31"/>
  <c r="L66" i="31"/>
  <c r="L67" i="31"/>
  <c r="L68" i="31"/>
  <c r="L69" i="31"/>
  <c r="L70" i="31"/>
  <c r="L71" i="31"/>
  <c r="L72" i="31"/>
  <c r="L73" i="31"/>
  <c r="L74" i="31"/>
  <c r="L75" i="31"/>
  <c r="L76" i="31"/>
  <c r="L77" i="31"/>
  <c r="L78" i="31"/>
  <c r="L79" i="31"/>
  <c r="L80" i="31"/>
  <c r="L81" i="31"/>
  <c r="L82" i="31"/>
  <c r="L83" i="31"/>
  <c r="L84" i="31"/>
  <c r="L85" i="31"/>
  <c r="L86" i="31"/>
  <c r="L87" i="31"/>
  <c r="L88" i="31"/>
  <c r="L89" i="31"/>
  <c r="L90" i="31"/>
  <c r="L91" i="31"/>
  <c r="L92" i="31"/>
  <c r="L93" i="31"/>
  <c r="L94" i="31"/>
  <c r="L95" i="31"/>
  <c r="L96" i="31"/>
  <c r="L97" i="31"/>
  <c r="L98" i="31"/>
  <c r="L99" i="31"/>
  <c r="L100" i="31"/>
  <c r="L101" i="31"/>
  <c r="L102" i="31"/>
  <c r="L103" i="31"/>
  <c r="L104" i="31"/>
  <c r="L105" i="31"/>
  <c r="L106" i="31"/>
  <c r="L107" i="31"/>
  <c r="L108" i="31"/>
  <c r="L109" i="31"/>
  <c r="L110" i="31"/>
  <c r="L111" i="31"/>
  <c r="L112" i="31"/>
  <c r="L113" i="31"/>
  <c r="L114" i="31"/>
  <c r="L115" i="31"/>
  <c r="L116" i="31"/>
  <c r="L117" i="31"/>
  <c r="L118" i="31"/>
  <c r="L119" i="31"/>
  <c r="L120" i="31"/>
  <c r="L121" i="31"/>
  <c r="L122" i="31"/>
  <c r="L123" i="31"/>
  <c r="L124" i="31"/>
  <c r="L125" i="31"/>
  <c r="L126" i="31"/>
  <c r="L127" i="31"/>
  <c r="L128" i="31"/>
  <c r="L129" i="31"/>
  <c r="L130" i="31"/>
  <c r="L131" i="31"/>
  <c r="L132" i="31"/>
  <c r="L133" i="31"/>
  <c r="L134" i="31"/>
  <c r="L135" i="31"/>
  <c r="O135" i="31"/>
  <c r="L136" i="31"/>
  <c r="L137" i="31"/>
  <c r="L138" i="31"/>
  <c r="L139" i="31"/>
  <c r="L140" i="31"/>
  <c r="L141" i="31"/>
  <c r="L142" i="31"/>
  <c r="L143" i="31"/>
  <c r="L144" i="31"/>
  <c r="L145" i="31"/>
  <c r="L2" i="31"/>
  <c r="G2" i="31"/>
  <c r="O2" i="31" s="1"/>
  <c r="G3" i="31"/>
  <c r="O3" i="31" s="1"/>
  <c r="G4" i="31"/>
  <c r="O4" i="31" s="1"/>
  <c r="G5" i="31"/>
  <c r="O5" i="31" s="1"/>
  <c r="G6" i="31"/>
  <c r="O6" i="31" s="1"/>
  <c r="G7" i="31"/>
  <c r="O7" i="31" s="1"/>
  <c r="G8" i="31"/>
  <c r="O8" i="31" s="1"/>
  <c r="G9" i="31"/>
  <c r="O9" i="31" s="1"/>
  <c r="G10" i="31"/>
  <c r="O10" i="31" s="1"/>
  <c r="G11" i="31"/>
  <c r="O11" i="31" s="1"/>
  <c r="G12" i="31"/>
  <c r="O12" i="31" s="1"/>
  <c r="G13" i="31"/>
  <c r="O13" i="31" s="1"/>
  <c r="G14" i="31"/>
  <c r="O14" i="31" s="1"/>
  <c r="G15" i="31"/>
  <c r="O15" i="31" s="1"/>
  <c r="G16" i="31"/>
  <c r="O16" i="31" s="1"/>
  <c r="G17" i="31"/>
  <c r="O17" i="31" s="1"/>
  <c r="G18" i="31"/>
  <c r="O18" i="31" s="1"/>
  <c r="G19" i="31"/>
  <c r="O19" i="31" s="1"/>
  <c r="G20" i="31"/>
  <c r="O20" i="31" s="1"/>
  <c r="G21" i="31"/>
  <c r="O21" i="31" s="1"/>
  <c r="G22" i="31"/>
  <c r="O22" i="31" s="1"/>
  <c r="G23" i="31"/>
  <c r="O23" i="31" s="1"/>
  <c r="G24" i="31"/>
  <c r="O24" i="31" s="1"/>
  <c r="G25" i="31"/>
  <c r="O25" i="31" s="1"/>
  <c r="G26" i="31"/>
  <c r="O26" i="31" s="1"/>
  <c r="G27" i="31"/>
  <c r="O27" i="31" s="1"/>
  <c r="G28" i="31"/>
  <c r="O28" i="31" s="1"/>
  <c r="G29" i="31"/>
  <c r="O29" i="31" s="1"/>
  <c r="G30" i="31"/>
  <c r="O30" i="31" s="1"/>
  <c r="G31" i="31"/>
  <c r="O31" i="31" s="1"/>
  <c r="G32" i="31"/>
  <c r="O32" i="31" s="1"/>
  <c r="G33" i="31"/>
  <c r="O33" i="31" s="1"/>
  <c r="G34" i="31"/>
  <c r="O34" i="31" s="1"/>
  <c r="G35" i="31"/>
  <c r="O35" i="31" s="1"/>
  <c r="G36" i="31"/>
  <c r="O36" i="31" s="1"/>
  <c r="G37" i="31"/>
  <c r="O37" i="31" s="1"/>
  <c r="G38" i="31"/>
  <c r="O38" i="31" s="1"/>
  <c r="G39" i="31"/>
  <c r="O39" i="31" s="1"/>
  <c r="G40" i="31"/>
  <c r="O40" i="31" s="1"/>
  <c r="G41" i="31"/>
  <c r="O41" i="31" s="1"/>
  <c r="G42" i="31"/>
  <c r="O42" i="31" s="1"/>
  <c r="G43" i="31"/>
  <c r="O43" i="31" s="1"/>
  <c r="G44" i="31"/>
  <c r="O44" i="31" s="1"/>
  <c r="G45" i="31"/>
  <c r="O45" i="31" s="1"/>
  <c r="G46" i="31"/>
  <c r="O46" i="31" s="1"/>
  <c r="G47" i="31"/>
  <c r="O47" i="31" s="1"/>
  <c r="G48" i="31"/>
  <c r="O48" i="31" s="1"/>
  <c r="G49" i="31"/>
  <c r="O49" i="31" s="1"/>
  <c r="G50" i="31"/>
  <c r="O50" i="31" s="1"/>
  <c r="G51" i="31"/>
  <c r="O51" i="31" s="1"/>
  <c r="G52" i="31"/>
  <c r="O52" i="31" s="1"/>
  <c r="G53" i="31"/>
  <c r="O53" i="31" s="1"/>
  <c r="G54" i="31"/>
  <c r="O54" i="31" s="1"/>
  <c r="G55" i="31"/>
  <c r="O55" i="31" s="1"/>
  <c r="G56" i="31"/>
  <c r="O56" i="31" s="1"/>
  <c r="G57" i="31"/>
  <c r="O57" i="31" s="1"/>
  <c r="G58" i="31"/>
  <c r="O58" i="31" s="1"/>
  <c r="G59" i="31"/>
  <c r="O59" i="31" s="1"/>
  <c r="G60" i="31"/>
  <c r="O60" i="31" s="1"/>
  <c r="G61" i="31"/>
  <c r="O61" i="31" s="1"/>
  <c r="G62" i="31"/>
  <c r="O62" i="31" s="1"/>
  <c r="G63" i="31"/>
  <c r="O63" i="31" s="1"/>
  <c r="G64" i="31"/>
  <c r="O64" i="31" s="1"/>
  <c r="G65" i="31"/>
  <c r="O65" i="31" s="1"/>
  <c r="G66" i="31"/>
  <c r="O66" i="31" s="1"/>
  <c r="G67" i="31"/>
  <c r="O67" i="31" s="1"/>
  <c r="G68" i="31"/>
  <c r="O68" i="31" s="1"/>
  <c r="G69" i="31"/>
  <c r="O69" i="31" s="1"/>
  <c r="G70" i="31"/>
  <c r="O70" i="31" s="1"/>
  <c r="G71" i="31"/>
  <c r="O71" i="31" s="1"/>
  <c r="G72" i="31"/>
  <c r="O72" i="31" s="1"/>
  <c r="G73" i="31"/>
  <c r="O73" i="31" s="1"/>
  <c r="G74" i="31"/>
  <c r="O74" i="31" s="1"/>
  <c r="G75" i="31"/>
  <c r="O75" i="31" s="1"/>
  <c r="G76" i="31"/>
  <c r="O76" i="31" s="1"/>
  <c r="G77" i="31"/>
  <c r="O77" i="31" s="1"/>
  <c r="G78" i="31"/>
  <c r="O78" i="31" s="1"/>
  <c r="G79" i="31"/>
  <c r="O79" i="31" s="1"/>
  <c r="G80" i="31"/>
  <c r="O80" i="31" s="1"/>
  <c r="G81" i="31"/>
  <c r="O81" i="31" s="1"/>
  <c r="G82" i="31"/>
  <c r="O82" i="31" s="1"/>
  <c r="G83" i="31"/>
  <c r="O83" i="31" s="1"/>
  <c r="G84" i="31"/>
  <c r="O84" i="31" s="1"/>
  <c r="G85" i="31"/>
  <c r="O85" i="31" s="1"/>
  <c r="G86" i="31"/>
  <c r="O86" i="31" s="1"/>
  <c r="G87" i="31"/>
  <c r="O87" i="31" s="1"/>
  <c r="G88" i="31"/>
  <c r="O88" i="31" s="1"/>
  <c r="G89" i="31"/>
  <c r="O89" i="31" s="1"/>
  <c r="G90" i="31"/>
  <c r="O90" i="31" s="1"/>
  <c r="G91" i="31"/>
  <c r="O91" i="31" s="1"/>
  <c r="G92" i="31"/>
  <c r="O92" i="31" s="1"/>
  <c r="G93" i="31"/>
  <c r="O93" i="31" s="1"/>
  <c r="G94" i="31"/>
  <c r="O94" i="31" s="1"/>
  <c r="G95" i="31"/>
  <c r="O95" i="31" s="1"/>
  <c r="G96" i="31"/>
  <c r="O96" i="31" s="1"/>
  <c r="G97" i="31"/>
  <c r="O97" i="31" s="1"/>
  <c r="G98" i="31"/>
  <c r="O98" i="31" s="1"/>
  <c r="G99" i="31"/>
  <c r="O99" i="31" s="1"/>
  <c r="G100" i="31"/>
  <c r="O100" i="31" s="1"/>
  <c r="G101" i="31"/>
  <c r="O101" i="31" s="1"/>
  <c r="G102" i="31"/>
  <c r="O102" i="31" s="1"/>
  <c r="G103" i="31"/>
  <c r="O103" i="31" s="1"/>
  <c r="G104" i="31"/>
  <c r="O104" i="31" s="1"/>
  <c r="G105" i="31"/>
  <c r="O105" i="31" s="1"/>
  <c r="G106" i="31"/>
  <c r="O106" i="31" s="1"/>
  <c r="G107" i="31"/>
  <c r="O107" i="31" s="1"/>
  <c r="G108" i="31"/>
  <c r="O108" i="31" s="1"/>
  <c r="G109" i="31"/>
  <c r="O109" i="31" s="1"/>
  <c r="G110" i="31"/>
  <c r="G122" i="31" s="1"/>
  <c r="O122" i="31" s="1"/>
  <c r="G111" i="31"/>
  <c r="G112" i="31"/>
  <c r="O112" i="31" s="1"/>
  <c r="G113" i="31"/>
  <c r="O113" i="31" s="1"/>
  <c r="G114" i="31"/>
  <c r="G126" i="31" s="1"/>
  <c r="O126" i="31" s="1"/>
  <c r="G115" i="31"/>
  <c r="G116" i="31"/>
  <c r="O116" i="31" s="1"/>
  <c r="G117" i="31"/>
  <c r="O117" i="31" s="1"/>
  <c r="G118" i="31"/>
  <c r="G130" i="31" s="1"/>
  <c r="O130" i="31" s="1"/>
  <c r="G119" i="31"/>
  <c r="G120" i="31"/>
  <c r="O120" i="31" s="1"/>
  <c r="G121" i="31"/>
  <c r="E2" i="30"/>
  <c r="L2" i="30" s="1"/>
  <c r="G2" i="30"/>
  <c r="N2" i="30" s="1"/>
  <c r="E3" i="30"/>
  <c r="L3" i="30" s="1"/>
  <c r="G3" i="30"/>
  <c r="N3" i="30" s="1"/>
  <c r="E4" i="30"/>
  <c r="L4" i="30" s="1"/>
  <c r="G4" i="30"/>
  <c r="N4" i="30" s="1"/>
  <c r="E5" i="30"/>
  <c r="L5" i="30" s="1"/>
  <c r="G5" i="30"/>
  <c r="N5" i="30" s="1"/>
  <c r="E6" i="30"/>
  <c r="L6" i="30" s="1"/>
  <c r="G6" i="30"/>
  <c r="N6" i="30" s="1"/>
  <c r="E7" i="30"/>
  <c r="L7" i="30" s="1"/>
  <c r="G7" i="30"/>
  <c r="N7" i="30" s="1"/>
  <c r="E8" i="30"/>
  <c r="L8" i="30" s="1"/>
  <c r="G8" i="30"/>
  <c r="N8" i="30" s="1"/>
  <c r="E9" i="30"/>
  <c r="L9" i="30" s="1"/>
  <c r="G9" i="30"/>
  <c r="N9" i="30" s="1"/>
  <c r="E10" i="30"/>
  <c r="L10" i="30" s="1"/>
  <c r="G10" i="30"/>
  <c r="N10" i="30" s="1"/>
  <c r="E11" i="30"/>
  <c r="L11" i="30" s="1"/>
  <c r="G11" i="30"/>
  <c r="N11" i="30" s="1"/>
  <c r="E12" i="30"/>
  <c r="L12" i="30" s="1"/>
  <c r="G12" i="30"/>
  <c r="N12" i="30" s="1"/>
  <c r="E13" i="30"/>
  <c r="L13" i="30" s="1"/>
  <c r="G13" i="30"/>
  <c r="N13" i="30" s="1"/>
  <c r="E14" i="30"/>
  <c r="L14" i="30" s="1"/>
  <c r="G14" i="30"/>
  <c r="N14" i="30" s="1"/>
  <c r="E15" i="30"/>
  <c r="L15" i="30" s="1"/>
  <c r="G15" i="30"/>
  <c r="N15" i="30" s="1"/>
  <c r="E16" i="30"/>
  <c r="L16" i="30" s="1"/>
  <c r="G16" i="30"/>
  <c r="N16" i="30" s="1"/>
  <c r="E17" i="30"/>
  <c r="L17" i="30" s="1"/>
  <c r="G17" i="30"/>
  <c r="N17" i="30" s="1"/>
  <c r="E18" i="30"/>
  <c r="L18" i="30" s="1"/>
  <c r="G18" i="30"/>
  <c r="N18" i="30" s="1"/>
  <c r="E19" i="30"/>
  <c r="L19" i="30" s="1"/>
  <c r="G19" i="30"/>
  <c r="N19" i="30" s="1"/>
  <c r="E20" i="30"/>
  <c r="L20" i="30" s="1"/>
  <c r="G20" i="30"/>
  <c r="N20" i="30" s="1"/>
  <c r="E21" i="30"/>
  <c r="L21" i="30" s="1"/>
  <c r="G21" i="30"/>
  <c r="N21" i="30" s="1"/>
  <c r="E22" i="30"/>
  <c r="L22" i="30" s="1"/>
  <c r="G22" i="30"/>
  <c r="N22" i="30" s="1"/>
  <c r="E23" i="30"/>
  <c r="L23" i="30" s="1"/>
  <c r="G23" i="30"/>
  <c r="N23" i="30" s="1"/>
  <c r="E24" i="30"/>
  <c r="L24" i="30" s="1"/>
  <c r="G24" i="30"/>
  <c r="N24" i="30" s="1"/>
  <c r="E25" i="30"/>
  <c r="L25" i="30" s="1"/>
  <c r="G25" i="30"/>
  <c r="N25" i="30" s="1"/>
  <c r="E26" i="30"/>
  <c r="L26" i="30" s="1"/>
  <c r="G26" i="30"/>
  <c r="N26" i="30" s="1"/>
  <c r="E27" i="30"/>
  <c r="L27" i="30" s="1"/>
  <c r="G27" i="30"/>
  <c r="N27" i="30" s="1"/>
  <c r="E28" i="30"/>
  <c r="L28" i="30" s="1"/>
  <c r="G28" i="30"/>
  <c r="N28" i="30" s="1"/>
  <c r="E29" i="30"/>
  <c r="L29" i="30" s="1"/>
  <c r="G29" i="30"/>
  <c r="N29" i="30" s="1"/>
  <c r="E30" i="30"/>
  <c r="L30" i="30" s="1"/>
  <c r="G30" i="30"/>
  <c r="N30" i="30" s="1"/>
  <c r="E31" i="30"/>
  <c r="L31" i="30" s="1"/>
  <c r="G31" i="30"/>
  <c r="N31" i="30" s="1"/>
  <c r="E32" i="30"/>
  <c r="L32" i="30" s="1"/>
  <c r="G32" i="30"/>
  <c r="N32" i="30" s="1"/>
  <c r="E33" i="30"/>
  <c r="L33" i="30" s="1"/>
  <c r="G33" i="30"/>
  <c r="N33" i="30" s="1"/>
  <c r="E34" i="30"/>
  <c r="L34" i="30" s="1"/>
  <c r="G34" i="30"/>
  <c r="N34" i="30" s="1"/>
  <c r="E35" i="30"/>
  <c r="L35" i="30" s="1"/>
  <c r="G35" i="30"/>
  <c r="N35" i="30" s="1"/>
  <c r="E36" i="30"/>
  <c r="L36" i="30" s="1"/>
  <c r="G36" i="30"/>
  <c r="N36" i="30" s="1"/>
  <c r="E37" i="30"/>
  <c r="L37" i="30" s="1"/>
  <c r="G37" i="30"/>
  <c r="N37" i="30" s="1"/>
  <c r="E38" i="30"/>
  <c r="L38" i="30" s="1"/>
  <c r="G38" i="30"/>
  <c r="N38" i="30" s="1"/>
  <c r="E39" i="30"/>
  <c r="L39" i="30" s="1"/>
  <c r="G39" i="30"/>
  <c r="N39" i="30" s="1"/>
  <c r="E40" i="30"/>
  <c r="L40" i="30" s="1"/>
  <c r="G40" i="30"/>
  <c r="N40" i="30" s="1"/>
  <c r="E41" i="30"/>
  <c r="L41" i="30" s="1"/>
  <c r="G41" i="30"/>
  <c r="N41" i="30" s="1"/>
  <c r="E42" i="30"/>
  <c r="L42" i="30" s="1"/>
  <c r="G42" i="30"/>
  <c r="N42" i="30" s="1"/>
  <c r="E43" i="30"/>
  <c r="L43" i="30" s="1"/>
  <c r="G43" i="30"/>
  <c r="N43" i="30" s="1"/>
  <c r="E44" i="30"/>
  <c r="L44" i="30" s="1"/>
  <c r="G44" i="30"/>
  <c r="N44" i="30" s="1"/>
  <c r="E45" i="30"/>
  <c r="L45" i="30" s="1"/>
  <c r="G45" i="30"/>
  <c r="N45" i="30" s="1"/>
  <c r="E46" i="30"/>
  <c r="L46" i="30" s="1"/>
  <c r="G46" i="30"/>
  <c r="N46" i="30" s="1"/>
  <c r="E47" i="30"/>
  <c r="L47" i="30" s="1"/>
  <c r="G47" i="30"/>
  <c r="N47" i="30" s="1"/>
  <c r="E48" i="30"/>
  <c r="L48" i="30" s="1"/>
  <c r="G48" i="30"/>
  <c r="N48" i="30" s="1"/>
  <c r="E49" i="30"/>
  <c r="L49" i="30" s="1"/>
  <c r="G49" i="30"/>
  <c r="N49" i="30" s="1"/>
  <c r="E50" i="30"/>
  <c r="L50" i="30" s="1"/>
  <c r="G50" i="30"/>
  <c r="N50" i="30" s="1"/>
  <c r="E51" i="30"/>
  <c r="L51" i="30" s="1"/>
  <c r="G51" i="30"/>
  <c r="N51" i="30" s="1"/>
  <c r="E52" i="30"/>
  <c r="L52" i="30" s="1"/>
  <c r="G52" i="30"/>
  <c r="N52" i="30" s="1"/>
  <c r="E53" i="30"/>
  <c r="L53" i="30" s="1"/>
  <c r="G53" i="30"/>
  <c r="N53" i="30" s="1"/>
  <c r="E54" i="30"/>
  <c r="L54" i="30" s="1"/>
  <c r="G54" i="30"/>
  <c r="N54" i="30" s="1"/>
  <c r="E55" i="30"/>
  <c r="L55" i="30" s="1"/>
  <c r="G55" i="30"/>
  <c r="N55" i="30" s="1"/>
  <c r="E56" i="30"/>
  <c r="L56" i="30" s="1"/>
  <c r="G56" i="30"/>
  <c r="N56" i="30" s="1"/>
  <c r="E57" i="30"/>
  <c r="L57" i="30" s="1"/>
  <c r="G57" i="30"/>
  <c r="N57" i="30" s="1"/>
  <c r="E58" i="30"/>
  <c r="L58" i="30" s="1"/>
  <c r="G58" i="30"/>
  <c r="N58" i="30" s="1"/>
  <c r="E59" i="30"/>
  <c r="L59" i="30" s="1"/>
  <c r="G59" i="30"/>
  <c r="N59" i="30" s="1"/>
  <c r="E60" i="30"/>
  <c r="L60" i="30" s="1"/>
  <c r="G60" i="30"/>
  <c r="N60" i="30" s="1"/>
  <c r="E61" i="30"/>
  <c r="L61" i="30" s="1"/>
  <c r="G61" i="30"/>
  <c r="N61" i="30" s="1"/>
  <c r="E62" i="30"/>
  <c r="L62" i="30" s="1"/>
  <c r="G62" i="30"/>
  <c r="N62" i="30" s="1"/>
  <c r="E63" i="30"/>
  <c r="L63" i="30" s="1"/>
  <c r="G63" i="30"/>
  <c r="N63" i="30" s="1"/>
  <c r="E64" i="30"/>
  <c r="L64" i="30" s="1"/>
  <c r="G64" i="30"/>
  <c r="N64" i="30" s="1"/>
  <c r="E65" i="30"/>
  <c r="L65" i="30" s="1"/>
  <c r="G65" i="30"/>
  <c r="N65" i="30" s="1"/>
  <c r="E66" i="30"/>
  <c r="L66" i="30" s="1"/>
  <c r="G66" i="30"/>
  <c r="N66" i="30" s="1"/>
  <c r="E67" i="30"/>
  <c r="L67" i="30" s="1"/>
  <c r="G67" i="30"/>
  <c r="N67" i="30" s="1"/>
  <c r="E68" i="30"/>
  <c r="L68" i="30" s="1"/>
  <c r="G68" i="30"/>
  <c r="N68" i="30" s="1"/>
  <c r="E69" i="30"/>
  <c r="L69" i="30" s="1"/>
  <c r="G69" i="30"/>
  <c r="N69" i="30" s="1"/>
  <c r="E70" i="30"/>
  <c r="L70" i="30" s="1"/>
  <c r="G70" i="30"/>
  <c r="N70" i="30" s="1"/>
  <c r="E71" i="30"/>
  <c r="L71" i="30" s="1"/>
  <c r="G71" i="30"/>
  <c r="N71" i="30" s="1"/>
  <c r="E72" i="30"/>
  <c r="L72" i="30" s="1"/>
  <c r="G72" i="30"/>
  <c r="N72" i="30" s="1"/>
  <c r="E73" i="30"/>
  <c r="L73" i="30" s="1"/>
  <c r="G73" i="30"/>
  <c r="N73" i="30" s="1"/>
  <c r="E74" i="30"/>
  <c r="L74" i="30" s="1"/>
  <c r="G74" i="30"/>
  <c r="N74" i="30" s="1"/>
  <c r="E75" i="30"/>
  <c r="L75" i="30" s="1"/>
  <c r="G75" i="30"/>
  <c r="N75" i="30" s="1"/>
  <c r="E76" i="30"/>
  <c r="L76" i="30" s="1"/>
  <c r="G76" i="30"/>
  <c r="N76" i="30" s="1"/>
  <c r="E77" i="30"/>
  <c r="L77" i="30" s="1"/>
  <c r="G77" i="30"/>
  <c r="N77" i="30" s="1"/>
  <c r="E78" i="30"/>
  <c r="L78" i="30" s="1"/>
  <c r="G78" i="30"/>
  <c r="N78" i="30" s="1"/>
  <c r="E79" i="30"/>
  <c r="L79" i="30" s="1"/>
  <c r="G79" i="30"/>
  <c r="N79" i="30" s="1"/>
  <c r="E80" i="30"/>
  <c r="L80" i="30" s="1"/>
  <c r="G80" i="30"/>
  <c r="N80" i="30" s="1"/>
  <c r="E81" i="30"/>
  <c r="L81" i="30" s="1"/>
  <c r="G81" i="30"/>
  <c r="N81" i="30" s="1"/>
  <c r="E82" i="30"/>
  <c r="L82" i="30" s="1"/>
  <c r="G82" i="30"/>
  <c r="N82" i="30" s="1"/>
  <c r="E83" i="30"/>
  <c r="L83" i="30" s="1"/>
  <c r="G83" i="30"/>
  <c r="N83" i="30" s="1"/>
  <c r="E84" i="30"/>
  <c r="L84" i="30" s="1"/>
  <c r="G84" i="30"/>
  <c r="N84" i="30" s="1"/>
  <c r="E85" i="30"/>
  <c r="L85" i="30" s="1"/>
  <c r="G85" i="30"/>
  <c r="N85" i="30" s="1"/>
  <c r="E86" i="30"/>
  <c r="L86" i="30" s="1"/>
  <c r="G86" i="30"/>
  <c r="N86" i="30" s="1"/>
  <c r="E87" i="30"/>
  <c r="L87" i="30" s="1"/>
  <c r="G87" i="30"/>
  <c r="N87" i="30" s="1"/>
  <c r="E88" i="30"/>
  <c r="L88" i="30" s="1"/>
  <c r="G88" i="30"/>
  <c r="N88" i="30" s="1"/>
  <c r="E89" i="30"/>
  <c r="L89" i="30" s="1"/>
  <c r="G89" i="30"/>
  <c r="N89" i="30" s="1"/>
  <c r="E90" i="30"/>
  <c r="L90" i="30" s="1"/>
  <c r="G90" i="30"/>
  <c r="N90" i="30" s="1"/>
  <c r="E91" i="30"/>
  <c r="L91" i="30" s="1"/>
  <c r="G91" i="30"/>
  <c r="N91" i="30" s="1"/>
  <c r="E92" i="30"/>
  <c r="L92" i="30" s="1"/>
  <c r="G92" i="30"/>
  <c r="N92" i="30" s="1"/>
  <c r="E93" i="30"/>
  <c r="L93" i="30" s="1"/>
  <c r="G93" i="30"/>
  <c r="N93" i="30" s="1"/>
  <c r="E94" i="30"/>
  <c r="L94" i="30" s="1"/>
  <c r="G94" i="30"/>
  <c r="N94" i="30" s="1"/>
  <c r="E95" i="30"/>
  <c r="L95" i="30" s="1"/>
  <c r="G95" i="30"/>
  <c r="N95" i="30" s="1"/>
  <c r="E96" i="30"/>
  <c r="L96" i="30" s="1"/>
  <c r="G96" i="30"/>
  <c r="N96" i="30" s="1"/>
  <c r="E97" i="30"/>
  <c r="L97" i="30" s="1"/>
  <c r="G97" i="30"/>
  <c r="N97" i="30" s="1"/>
  <c r="E98" i="30"/>
  <c r="L98" i="30" s="1"/>
  <c r="G98" i="30"/>
  <c r="N98" i="30" s="1"/>
  <c r="E99" i="30"/>
  <c r="L99" i="30" s="1"/>
  <c r="G99" i="30"/>
  <c r="N99" i="30" s="1"/>
  <c r="E100" i="30"/>
  <c r="L100" i="30" s="1"/>
  <c r="G100" i="30"/>
  <c r="N100" i="30" s="1"/>
  <c r="E101" i="30"/>
  <c r="L101" i="30" s="1"/>
  <c r="G101" i="30"/>
  <c r="N101" i="30" s="1"/>
  <c r="E102" i="30"/>
  <c r="L102" i="30" s="1"/>
  <c r="G102" i="30"/>
  <c r="N102" i="30" s="1"/>
  <c r="E103" i="30"/>
  <c r="L103" i="30" s="1"/>
  <c r="G103" i="30"/>
  <c r="N103" i="30" s="1"/>
  <c r="E104" i="30"/>
  <c r="L104" i="30" s="1"/>
  <c r="G104" i="30"/>
  <c r="N104" i="30" s="1"/>
  <c r="E105" i="30"/>
  <c r="L105" i="30" s="1"/>
  <c r="G105" i="30"/>
  <c r="N105" i="30" s="1"/>
  <c r="E106" i="30"/>
  <c r="L106" i="30" s="1"/>
  <c r="G106" i="30"/>
  <c r="N106" i="30" s="1"/>
  <c r="E107" i="30"/>
  <c r="L107" i="30" s="1"/>
  <c r="G107" i="30"/>
  <c r="N107" i="30" s="1"/>
  <c r="E108" i="30"/>
  <c r="L108" i="30" s="1"/>
  <c r="G108" i="30"/>
  <c r="N108" i="30" s="1"/>
  <c r="E109" i="30"/>
  <c r="L109" i="30" s="1"/>
  <c r="G109" i="30"/>
  <c r="N109" i="30" s="1"/>
  <c r="E110" i="30"/>
  <c r="L110" i="30" s="1"/>
  <c r="G110" i="30"/>
  <c r="N110" i="30" s="1"/>
  <c r="E111" i="30"/>
  <c r="L111" i="30" s="1"/>
  <c r="G111" i="30"/>
  <c r="N111" i="30" s="1"/>
  <c r="E112" i="30"/>
  <c r="L112" i="30" s="1"/>
  <c r="G112" i="30"/>
  <c r="E113" i="30"/>
  <c r="L113" i="30" s="1"/>
  <c r="G113" i="30"/>
  <c r="E114" i="30"/>
  <c r="L114" i="30" s="1"/>
  <c r="G114" i="30"/>
  <c r="N114" i="30" s="1"/>
  <c r="E115" i="30"/>
  <c r="L115" i="30" s="1"/>
  <c r="G115" i="30"/>
  <c r="E116" i="30"/>
  <c r="L116" i="30" s="1"/>
  <c r="G116" i="30"/>
  <c r="E117" i="30"/>
  <c r="L117" i="30" s="1"/>
  <c r="G117" i="30"/>
  <c r="N117" i="30" s="1"/>
  <c r="E118" i="30"/>
  <c r="L118" i="30" s="1"/>
  <c r="G118" i="30"/>
  <c r="E119" i="30"/>
  <c r="L119" i="30" s="1"/>
  <c r="G119" i="30"/>
  <c r="N119" i="30" s="1"/>
  <c r="E120" i="30"/>
  <c r="L120" i="30" s="1"/>
  <c r="G120" i="30"/>
  <c r="E121" i="30"/>
  <c r="L121" i="30" s="1"/>
  <c r="G121" i="30"/>
  <c r="C145" i="32"/>
  <c r="B145" i="32"/>
  <c r="C144" i="32"/>
  <c r="B144" i="32"/>
  <c r="C143" i="32"/>
  <c r="B143" i="32"/>
  <c r="C142" i="32"/>
  <c r="B142" i="32"/>
  <c r="C141" i="32"/>
  <c r="B141" i="32"/>
  <c r="C140" i="32"/>
  <c r="B140" i="32"/>
  <c r="C139" i="32"/>
  <c r="B139" i="32"/>
  <c r="C138" i="32"/>
  <c r="B138" i="32"/>
  <c r="C137" i="32"/>
  <c r="B137" i="32"/>
  <c r="C136" i="32"/>
  <c r="B136" i="32"/>
  <c r="C135" i="32"/>
  <c r="B135" i="32"/>
  <c r="C134" i="32"/>
  <c r="B134" i="32"/>
  <c r="C133" i="32"/>
  <c r="B133" i="32"/>
  <c r="C132" i="32"/>
  <c r="B132" i="32"/>
  <c r="C131" i="32"/>
  <c r="B131" i="32"/>
  <c r="C130" i="32"/>
  <c r="B130" i="32"/>
  <c r="C129" i="32"/>
  <c r="B129" i="32"/>
  <c r="C128" i="32"/>
  <c r="B128" i="32"/>
  <c r="C127" i="32"/>
  <c r="B127" i="32"/>
  <c r="C126" i="32"/>
  <c r="B126" i="32"/>
  <c r="C125" i="32"/>
  <c r="B125" i="32"/>
  <c r="C124" i="32"/>
  <c r="B124" i="32"/>
  <c r="C123" i="32"/>
  <c r="B123" i="32"/>
  <c r="C122" i="32"/>
  <c r="B122" i="32"/>
  <c r="E121" i="32"/>
  <c r="K121" i="32" s="1"/>
  <c r="C121" i="32"/>
  <c r="B121" i="32"/>
  <c r="A121" i="32"/>
  <c r="E120" i="32"/>
  <c r="K120" i="32" s="1"/>
  <c r="C120" i="32"/>
  <c r="B120" i="32"/>
  <c r="A120" i="32"/>
  <c r="E119" i="32"/>
  <c r="K119" i="32" s="1"/>
  <c r="C119" i="32"/>
  <c r="B119" i="32"/>
  <c r="A119" i="32"/>
  <c r="E118" i="32"/>
  <c r="K118" i="32" s="1"/>
  <c r="C118" i="32"/>
  <c r="B118" i="32"/>
  <c r="A118" i="32"/>
  <c r="E117" i="32"/>
  <c r="K117" i="32" s="1"/>
  <c r="C117" i="32"/>
  <c r="B117" i="32"/>
  <c r="A117" i="32"/>
  <c r="E116" i="32"/>
  <c r="K116" i="32" s="1"/>
  <c r="C116" i="32"/>
  <c r="B116" i="32"/>
  <c r="A116" i="32"/>
  <c r="E115" i="32"/>
  <c r="K115" i="32" s="1"/>
  <c r="C115" i="32"/>
  <c r="B115" i="32"/>
  <c r="A115" i="32"/>
  <c r="E114" i="32"/>
  <c r="K114" i="32" s="1"/>
  <c r="C114" i="32"/>
  <c r="B114" i="32"/>
  <c r="A114" i="32"/>
  <c r="E113" i="32"/>
  <c r="K113" i="32" s="1"/>
  <c r="C113" i="32"/>
  <c r="B113" i="32"/>
  <c r="A113" i="32"/>
  <c r="E112" i="32"/>
  <c r="K112" i="32" s="1"/>
  <c r="C112" i="32"/>
  <c r="B112" i="32"/>
  <c r="A112" i="32"/>
  <c r="E111" i="32"/>
  <c r="K111" i="32" s="1"/>
  <c r="C111" i="32"/>
  <c r="B111" i="32"/>
  <c r="A111" i="32"/>
  <c r="E110" i="32"/>
  <c r="K110" i="32" s="1"/>
  <c r="C110" i="32"/>
  <c r="B110" i="32"/>
  <c r="A110" i="32"/>
  <c r="E109" i="32"/>
  <c r="K109" i="32" s="1"/>
  <c r="C109" i="32"/>
  <c r="B109" i="32"/>
  <c r="A109" i="32"/>
  <c r="E108" i="32"/>
  <c r="K108" i="32" s="1"/>
  <c r="C108" i="32"/>
  <c r="B108" i="32"/>
  <c r="A108" i="32"/>
  <c r="E107" i="32"/>
  <c r="K107" i="32" s="1"/>
  <c r="C107" i="32"/>
  <c r="B107" i="32"/>
  <c r="A107" i="32"/>
  <c r="E106" i="32"/>
  <c r="K106" i="32" s="1"/>
  <c r="C106" i="32"/>
  <c r="B106" i="32"/>
  <c r="A106" i="32"/>
  <c r="E105" i="32"/>
  <c r="K105" i="32" s="1"/>
  <c r="C105" i="32"/>
  <c r="B105" i="32"/>
  <c r="A105" i="32"/>
  <c r="E104" i="32"/>
  <c r="K104" i="32" s="1"/>
  <c r="C104" i="32"/>
  <c r="B104" i="32"/>
  <c r="A104" i="32"/>
  <c r="E103" i="32"/>
  <c r="K103" i="32" s="1"/>
  <c r="C103" i="32"/>
  <c r="B103" i="32"/>
  <c r="A103" i="32"/>
  <c r="E102" i="32"/>
  <c r="K102" i="32" s="1"/>
  <c r="C102" i="32"/>
  <c r="B102" i="32"/>
  <c r="A102" i="32"/>
  <c r="E101" i="32"/>
  <c r="K101" i="32" s="1"/>
  <c r="C101" i="32"/>
  <c r="B101" i="32"/>
  <c r="A101" i="32"/>
  <c r="E100" i="32"/>
  <c r="K100" i="32" s="1"/>
  <c r="C100" i="32"/>
  <c r="B100" i="32"/>
  <c r="A100" i="32"/>
  <c r="E99" i="32"/>
  <c r="K99" i="32" s="1"/>
  <c r="C99" i="32"/>
  <c r="B99" i="32"/>
  <c r="A99" i="32"/>
  <c r="E98" i="32"/>
  <c r="K98" i="32" s="1"/>
  <c r="C98" i="32"/>
  <c r="B98" i="32"/>
  <c r="A98" i="32"/>
  <c r="E97" i="32"/>
  <c r="K97" i="32" s="1"/>
  <c r="C97" i="32"/>
  <c r="B97" i="32"/>
  <c r="A97" i="32"/>
  <c r="E96" i="32"/>
  <c r="K96" i="32" s="1"/>
  <c r="C96" i="32"/>
  <c r="B96" i="32"/>
  <c r="A96" i="32"/>
  <c r="E95" i="32"/>
  <c r="K95" i="32" s="1"/>
  <c r="C95" i="32"/>
  <c r="B95" i="32"/>
  <c r="A95" i="32"/>
  <c r="E94" i="32"/>
  <c r="K94" i="32" s="1"/>
  <c r="C94" i="32"/>
  <c r="B94" i="32"/>
  <c r="A94" i="32"/>
  <c r="E93" i="32"/>
  <c r="K93" i="32" s="1"/>
  <c r="C93" i="32"/>
  <c r="B93" i="32"/>
  <c r="A93" i="32"/>
  <c r="E92" i="32"/>
  <c r="K92" i="32" s="1"/>
  <c r="C92" i="32"/>
  <c r="B92" i="32"/>
  <c r="A92" i="32"/>
  <c r="E91" i="32"/>
  <c r="K91" i="32" s="1"/>
  <c r="C91" i="32"/>
  <c r="B91" i="32"/>
  <c r="A91" i="32"/>
  <c r="E90" i="32"/>
  <c r="K90" i="32" s="1"/>
  <c r="C90" i="32"/>
  <c r="B90" i="32"/>
  <c r="A90" i="32"/>
  <c r="E89" i="32"/>
  <c r="K89" i="32" s="1"/>
  <c r="C89" i="32"/>
  <c r="B89" i="32"/>
  <c r="A89" i="32"/>
  <c r="E88" i="32"/>
  <c r="K88" i="32" s="1"/>
  <c r="C88" i="32"/>
  <c r="B88" i="32"/>
  <c r="A88" i="32"/>
  <c r="E87" i="32"/>
  <c r="K87" i="32" s="1"/>
  <c r="C87" i="32"/>
  <c r="B87" i="32"/>
  <c r="A87" i="32"/>
  <c r="E86" i="32"/>
  <c r="K86" i="32" s="1"/>
  <c r="C86" i="32"/>
  <c r="B86" i="32"/>
  <c r="A86" i="32"/>
  <c r="E85" i="32"/>
  <c r="K85" i="32" s="1"/>
  <c r="C85" i="32"/>
  <c r="B85" i="32"/>
  <c r="A85" i="32"/>
  <c r="E84" i="32"/>
  <c r="K84" i="32" s="1"/>
  <c r="C84" i="32"/>
  <c r="B84" i="32"/>
  <c r="A84" i="32"/>
  <c r="E83" i="32"/>
  <c r="K83" i="32" s="1"/>
  <c r="C83" i="32"/>
  <c r="B83" i="32"/>
  <c r="A83" i="32"/>
  <c r="E82" i="32"/>
  <c r="K82" i="32" s="1"/>
  <c r="C82" i="32"/>
  <c r="B82" i="32"/>
  <c r="A82" i="32"/>
  <c r="E81" i="32"/>
  <c r="K81" i="32" s="1"/>
  <c r="C81" i="32"/>
  <c r="B81" i="32"/>
  <c r="A81" i="32"/>
  <c r="E80" i="32"/>
  <c r="K80" i="32" s="1"/>
  <c r="C80" i="32"/>
  <c r="B80" i="32"/>
  <c r="A80" i="32"/>
  <c r="E79" i="32"/>
  <c r="K79" i="32" s="1"/>
  <c r="C79" i="32"/>
  <c r="B79" i="32"/>
  <c r="A79" i="32"/>
  <c r="E78" i="32"/>
  <c r="K78" i="32" s="1"/>
  <c r="C78" i="32"/>
  <c r="B78" i="32"/>
  <c r="A78" i="32"/>
  <c r="E77" i="32"/>
  <c r="K77" i="32" s="1"/>
  <c r="C77" i="32"/>
  <c r="B77" i="32"/>
  <c r="A77" i="32"/>
  <c r="E76" i="32"/>
  <c r="K76" i="32" s="1"/>
  <c r="C76" i="32"/>
  <c r="B76" i="32"/>
  <c r="A76" i="32"/>
  <c r="E75" i="32"/>
  <c r="K75" i="32" s="1"/>
  <c r="C75" i="32"/>
  <c r="B75" i="32"/>
  <c r="A75" i="32"/>
  <c r="E74" i="32"/>
  <c r="K74" i="32" s="1"/>
  <c r="C74" i="32"/>
  <c r="B74" i="32"/>
  <c r="A74" i="32"/>
  <c r="E73" i="32"/>
  <c r="K73" i="32" s="1"/>
  <c r="C73" i="32"/>
  <c r="B73" i="32"/>
  <c r="A73" i="32"/>
  <c r="E72" i="32"/>
  <c r="K72" i="32" s="1"/>
  <c r="C72" i="32"/>
  <c r="B72" i="32"/>
  <c r="A72" i="32"/>
  <c r="E71" i="32"/>
  <c r="K71" i="32" s="1"/>
  <c r="C71" i="32"/>
  <c r="B71" i="32"/>
  <c r="A71" i="32"/>
  <c r="E70" i="32"/>
  <c r="K70" i="32" s="1"/>
  <c r="C70" i="32"/>
  <c r="B70" i="32"/>
  <c r="A70" i="32"/>
  <c r="E69" i="32"/>
  <c r="K69" i="32" s="1"/>
  <c r="C69" i="32"/>
  <c r="B69" i="32"/>
  <c r="A69" i="32"/>
  <c r="E68" i="32"/>
  <c r="K68" i="32" s="1"/>
  <c r="C68" i="32"/>
  <c r="B68" i="32"/>
  <c r="A68" i="32"/>
  <c r="E67" i="32"/>
  <c r="K67" i="32" s="1"/>
  <c r="C67" i="32"/>
  <c r="B67" i="32"/>
  <c r="A67" i="32"/>
  <c r="E66" i="32"/>
  <c r="K66" i="32" s="1"/>
  <c r="C66" i="32"/>
  <c r="B66" i="32"/>
  <c r="A66" i="32"/>
  <c r="E65" i="32"/>
  <c r="K65" i="32" s="1"/>
  <c r="C65" i="32"/>
  <c r="B65" i="32"/>
  <c r="A65" i="32"/>
  <c r="E64" i="32"/>
  <c r="K64" i="32" s="1"/>
  <c r="C64" i="32"/>
  <c r="B64" i="32"/>
  <c r="A64" i="32"/>
  <c r="E63" i="32"/>
  <c r="K63" i="32" s="1"/>
  <c r="C63" i="32"/>
  <c r="B63" i="32"/>
  <c r="A63" i="32"/>
  <c r="E62" i="32"/>
  <c r="K62" i="32" s="1"/>
  <c r="C62" i="32"/>
  <c r="B62" i="32"/>
  <c r="A62" i="32"/>
  <c r="E61" i="32"/>
  <c r="K61" i="32" s="1"/>
  <c r="C61" i="32"/>
  <c r="B61" i="32"/>
  <c r="A61" i="32"/>
  <c r="E60" i="32"/>
  <c r="K60" i="32" s="1"/>
  <c r="C60" i="32"/>
  <c r="B60" i="32"/>
  <c r="A60" i="32"/>
  <c r="E59" i="32"/>
  <c r="K59" i="32" s="1"/>
  <c r="C59" i="32"/>
  <c r="B59" i="32"/>
  <c r="A59" i="32"/>
  <c r="E58" i="32"/>
  <c r="K58" i="32" s="1"/>
  <c r="C58" i="32"/>
  <c r="B58" i="32"/>
  <c r="A58" i="32"/>
  <c r="E57" i="32"/>
  <c r="K57" i="32" s="1"/>
  <c r="C57" i="32"/>
  <c r="B57" i="32"/>
  <c r="A57" i="32"/>
  <c r="E56" i="32"/>
  <c r="K56" i="32" s="1"/>
  <c r="C56" i="32"/>
  <c r="B56" i="32"/>
  <c r="A56" i="32"/>
  <c r="E55" i="32"/>
  <c r="K55" i="32" s="1"/>
  <c r="C55" i="32"/>
  <c r="B55" i="32"/>
  <c r="A55" i="32"/>
  <c r="E54" i="32"/>
  <c r="K54" i="32" s="1"/>
  <c r="C54" i="32"/>
  <c r="B54" i="32"/>
  <c r="A54" i="32"/>
  <c r="E53" i="32"/>
  <c r="K53" i="32" s="1"/>
  <c r="C53" i="32"/>
  <c r="B53" i="32"/>
  <c r="A53" i="32"/>
  <c r="E52" i="32"/>
  <c r="K52" i="32" s="1"/>
  <c r="C52" i="32"/>
  <c r="B52" i="32"/>
  <c r="A52" i="32"/>
  <c r="E51" i="32"/>
  <c r="K51" i="32" s="1"/>
  <c r="C51" i="32"/>
  <c r="B51" i="32"/>
  <c r="A51" i="32"/>
  <c r="E50" i="32"/>
  <c r="K50" i="32" s="1"/>
  <c r="C50" i="32"/>
  <c r="B50" i="32"/>
  <c r="A50" i="32"/>
  <c r="E49" i="32"/>
  <c r="K49" i="32" s="1"/>
  <c r="C49" i="32"/>
  <c r="B49" i="32"/>
  <c r="A49" i="32"/>
  <c r="E48" i="32"/>
  <c r="K48" i="32" s="1"/>
  <c r="C48" i="32"/>
  <c r="B48" i="32"/>
  <c r="A48" i="32"/>
  <c r="E47" i="32"/>
  <c r="K47" i="32" s="1"/>
  <c r="C47" i="32"/>
  <c r="B47" i="32"/>
  <c r="A47" i="32"/>
  <c r="E46" i="32"/>
  <c r="K46" i="32" s="1"/>
  <c r="C46" i="32"/>
  <c r="B46" i="32"/>
  <c r="A46" i="32"/>
  <c r="E45" i="32"/>
  <c r="K45" i="32" s="1"/>
  <c r="C45" i="32"/>
  <c r="B45" i="32"/>
  <c r="A45" i="32"/>
  <c r="E44" i="32"/>
  <c r="K44" i="32" s="1"/>
  <c r="C44" i="32"/>
  <c r="B44" i="32"/>
  <c r="A44" i="32"/>
  <c r="E43" i="32"/>
  <c r="K43" i="32" s="1"/>
  <c r="C43" i="32"/>
  <c r="B43" i="32"/>
  <c r="A43" i="32"/>
  <c r="E42" i="32"/>
  <c r="K42" i="32" s="1"/>
  <c r="C42" i="32"/>
  <c r="B42" i="32"/>
  <c r="A42" i="32"/>
  <c r="E41" i="32"/>
  <c r="K41" i="32" s="1"/>
  <c r="C41" i="32"/>
  <c r="B41" i="32"/>
  <c r="A41" i="32"/>
  <c r="E40" i="32"/>
  <c r="K40" i="32" s="1"/>
  <c r="C40" i="32"/>
  <c r="B40" i="32"/>
  <c r="A40" i="32"/>
  <c r="E39" i="32"/>
  <c r="K39" i="32" s="1"/>
  <c r="C39" i="32"/>
  <c r="B39" i="32"/>
  <c r="A39" i="32"/>
  <c r="E38" i="32"/>
  <c r="K38" i="32" s="1"/>
  <c r="C38" i="32"/>
  <c r="B38" i="32"/>
  <c r="A38" i="32"/>
  <c r="E37" i="32"/>
  <c r="K37" i="32" s="1"/>
  <c r="C37" i="32"/>
  <c r="B37" i="32"/>
  <c r="A37" i="32"/>
  <c r="E36" i="32"/>
  <c r="K36" i="32" s="1"/>
  <c r="C36" i="32"/>
  <c r="B36" i="32"/>
  <c r="A36" i="32"/>
  <c r="E35" i="32"/>
  <c r="K35" i="32" s="1"/>
  <c r="C35" i="32"/>
  <c r="B35" i="32"/>
  <c r="A35" i="32"/>
  <c r="E34" i="32"/>
  <c r="K34" i="32" s="1"/>
  <c r="C34" i="32"/>
  <c r="B34" i="32"/>
  <c r="A34" i="32"/>
  <c r="E33" i="32"/>
  <c r="K33" i="32" s="1"/>
  <c r="C33" i="32"/>
  <c r="B33" i="32"/>
  <c r="A33" i="32"/>
  <c r="E32" i="32"/>
  <c r="K32" i="32" s="1"/>
  <c r="C32" i="32"/>
  <c r="B32" i="32"/>
  <c r="A32" i="32"/>
  <c r="E31" i="32"/>
  <c r="K31" i="32" s="1"/>
  <c r="C31" i="32"/>
  <c r="B31" i="32"/>
  <c r="A31" i="32"/>
  <c r="E30" i="32"/>
  <c r="K30" i="32" s="1"/>
  <c r="C30" i="32"/>
  <c r="B30" i="32"/>
  <c r="A30" i="32"/>
  <c r="E29" i="32"/>
  <c r="K29" i="32" s="1"/>
  <c r="C29" i="32"/>
  <c r="B29" i="32"/>
  <c r="A29" i="32"/>
  <c r="E28" i="32"/>
  <c r="K28" i="32" s="1"/>
  <c r="C28" i="32"/>
  <c r="B28" i="32"/>
  <c r="A28" i="32"/>
  <c r="E27" i="32"/>
  <c r="K27" i="32" s="1"/>
  <c r="C27" i="32"/>
  <c r="B27" i="32"/>
  <c r="A27" i="32"/>
  <c r="E26" i="32"/>
  <c r="K26" i="32" s="1"/>
  <c r="C26" i="32"/>
  <c r="B26" i="32"/>
  <c r="A26" i="32"/>
  <c r="E25" i="32"/>
  <c r="K25" i="32" s="1"/>
  <c r="C25" i="32"/>
  <c r="B25" i="32"/>
  <c r="A25" i="32"/>
  <c r="E24" i="32"/>
  <c r="K24" i="32" s="1"/>
  <c r="C24" i="32"/>
  <c r="B24" i="32"/>
  <c r="A24" i="32"/>
  <c r="E23" i="32"/>
  <c r="K23" i="32" s="1"/>
  <c r="C23" i="32"/>
  <c r="B23" i="32"/>
  <c r="A23" i="32"/>
  <c r="E22" i="32"/>
  <c r="K22" i="32" s="1"/>
  <c r="C22" i="32"/>
  <c r="B22" i="32"/>
  <c r="A22" i="32"/>
  <c r="E21" i="32"/>
  <c r="K21" i="32" s="1"/>
  <c r="C21" i="32"/>
  <c r="B21" i="32"/>
  <c r="A21" i="32"/>
  <c r="E20" i="32"/>
  <c r="K20" i="32" s="1"/>
  <c r="C20" i="32"/>
  <c r="B20" i="32"/>
  <c r="A20" i="32"/>
  <c r="E19" i="32"/>
  <c r="K19" i="32" s="1"/>
  <c r="C19" i="32"/>
  <c r="B19" i="32"/>
  <c r="A19" i="32"/>
  <c r="E18" i="32"/>
  <c r="K18" i="32" s="1"/>
  <c r="C18" i="32"/>
  <c r="B18" i="32"/>
  <c r="A18" i="32"/>
  <c r="E17" i="32"/>
  <c r="K17" i="32" s="1"/>
  <c r="C17" i="32"/>
  <c r="B17" i="32"/>
  <c r="A17" i="32"/>
  <c r="E16" i="32"/>
  <c r="K16" i="32" s="1"/>
  <c r="C16" i="32"/>
  <c r="B16" i="32"/>
  <c r="A16" i="32"/>
  <c r="E15" i="32"/>
  <c r="K15" i="32" s="1"/>
  <c r="C15" i="32"/>
  <c r="B15" i="32"/>
  <c r="A15" i="32"/>
  <c r="E14" i="32"/>
  <c r="K14" i="32" s="1"/>
  <c r="C14" i="32"/>
  <c r="B14" i="32"/>
  <c r="A14" i="32"/>
  <c r="E13" i="32"/>
  <c r="K13" i="32" s="1"/>
  <c r="C13" i="32"/>
  <c r="B13" i="32"/>
  <c r="A13" i="32"/>
  <c r="E12" i="32"/>
  <c r="K12" i="32" s="1"/>
  <c r="C12" i="32"/>
  <c r="B12" i="32"/>
  <c r="A12" i="32"/>
  <c r="E11" i="32"/>
  <c r="K11" i="32" s="1"/>
  <c r="C11" i="32"/>
  <c r="B11" i="32"/>
  <c r="A11" i="32"/>
  <c r="E10" i="32"/>
  <c r="K10" i="32" s="1"/>
  <c r="C10" i="32"/>
  <c r="B10" i="32"/>
  <c r="A10" i="32"/>
  <c r="E9" i="32"/>
  <c r="K9" i="32" s="1"/>
  <c r="C9" i="32"/>
  <c r="B9" i="32"/>
  <c r="A9" i="32"/>
  <c r="E8" i="32"/>
  <c r="K8" i="32" s="1"/>
  <c r="C8" i="32"/>
  <c r="B8" i="32"/>
  <c r="A8" i="32"/>
  <c r="E7" i="32"/>
  <c r="K7" i="32" s="1"/>
  <c r="C7" i="32"/>
  <c r="B7" i="32"/>
  <c r="A7" i="32"/>
  <c r="E6" i="32"/>
  <c r="K6" i="32" s="1"/>
  <c r="C6" i="32"/>
  <c r="B6" i="32"/>
  <c r="A6" i="32"/>
  <c r="E5" i="32"/>
  <c r="K5" i="32" s="1"/>
  <c r="C5" i="32"/>
  <c r="B5" i="32"/>
  <c r="A5" i="32"/>
  <c r="E4" i="32"/>
  <c r="K4" i="32" s="1"/>
  <c r="C4" i="32"/>
  <c r="B4" i="32"/>
  <c r="A4" i="32"/>
  <c r="E3" i="32"/>
  <c r="K3" i="32" s="1"/>
  <c r="C3" i="32"/>
  <c r="B3" i="32"/>
  <c r="A3" i="32"/>
  <c r="E2" i="32"/>
  <c r="K2" i="32" s="1"/>
  <c r="C2" i="32"/>
  <c r="B2" i="32"/>
  <c r="A2" i="32"/>
  <c r="N1" i="32"/>
  <c r="E1" i="32"/>
  <c r="K1" i="32" s="1"/>
  <c r="D1" i="32"/>
  <c r="C1" i="32"/>
  <c r="B1" i="32"/>
  <c r="A1" i="32"/>
  <c r="C145" i="31"/>
  <c r="B145" i="31"/>
  <c r="C144" i="31"/>
  <c r="B144" i="31"/>
  <c r="C143" i="31"/>
  <c r="B143" i="31"/>
  <c r="C142" i="31"/>
  <c r="B142" i="31"/>
  <c r="C141" i="31"/>
  <c r="B141" i="31"/>
  <c r="C140" i="31"/>
  <c r="B140" i="31"/>
  <c r="C139" i="31"/>
  <c r="B139" i="31"/>
  <c r="C138" i="31"/>
  <c r="B138" i="31"/>
  <c r="C137" i="31"/>
  <c r="B137" i="31"/>
  <c r="C136" i="31"/>
  <c r="B136" i="31"/>
  <c r="C135" i="31"/>
  <c r="B135" i="31"/>
  <c r="C134" i="31"/>
  <c r="B134" i="31"/>
  <c r="C133" i="31"/>
  <c r="B133" i="31"/>
  <c r="C132" i="31"/>
  <c r="B132" i="31"/>
  <c r="C131" i="31"/>
  <c r="B131" i="31"/>
  <c r="C130" i="31"/>
  <c r="B130" i="31"/>
  <c r="C129" i="31"/>
  <c r="B129" i="31"/>
  <c r="C128" i="31"/>
  <c r="B128" i="31"/>
  <c r="C127" i="31"/>
  <c r="B127" i="31"/>
  <c r="C126" i="31"/>
  <c r="B126" i="31"/>
  <c r="C125" i="31"/>
  <c r="B125" i="31"/>
  <c r="C124" i="31"/>
  <c r="B124" i="31"/>
  <c r="C123" i="31"/>
  <c r="B123" i="31"/>
  <c r="C122" i="31"/>
  <c r="B122" i="31"/>
  <c r="E121" i="31"/>
  <c r="C121" i="31"/>
  <c r="B121" i="31"/>
  <c r="A121" i="31"/>
  <c r="E120" i="31"/>
  <c r="M120" i="31" s="1"/>
  <c r="C120" i="31"/>
  <c r="B120" i="31"/>
  <c r="A120" i="31"/>
  <c r="E119" i="31"/>
  <c r="M119" i="31" s="1"/>
  <c r="C119" i="31"/>
  <c r="B119" i="31"/>
  <c r="A119" i="31"/>
  <c r="E118" i="31"/>
  <c r="M118" i="31" s="1"/>
  <c r="C118" i="31"/>
  <c r="B118" i="31"/>
  <c r="A118" i="31"/>
  <c r="E117" i="31"/>
  <c r="M117" i="31" s="1"/>
  <c r="C117" i="31"/>
  <c r="B117" i="31"/>
  <c r="A117" i="31"/>
  <c r="E116" i="31"/>
  <c r="M116" i="31" s="1"/>
  <c r="C116" i="31"/>
  <c r="B116" i="31"/>
  <c r="A116" i="31"/>
  <c r="E115" i="31"/>
  <c r="M115" i="31" s="1"/>
  <c r="C115" i="31"/>
  <c r="B115" i="31"/>
  <c r="A115" i="31"/>
  <c r="E114" i="31"/>
  <c r="M114" i="31" s="1"/>
  <c r="C114" i="31"/>
  <c r="B114" i="31"/>
  <c r="A114" i="31"/>
  <c r="E113" i="31"/>
  <c r="M113" i="31" s="1"/>
  <c r="C113" i="31"/>
  <c r="B113" i="31"/>
  <c r="A113" i="31"/>
  <c r="E112" i="31"/>
  <c r="M112" i="31" s="1"/>
  <c r="C112" i="31"/>
  <c r="B112" i="31"/>
  <c r="A112" i="31"/>
  <c r="E111" i="31"/>
  <c r="M111" i="31" s="1"/>
  <c r="C111" i="31"/>
  <c r="B111" i="31"/>
  <c r="A111" i="31"/>
  <c r="E110" i="31"/>
  <c r="M110" i="31" s="1"/>
  <c r="C110" i="31"/>
  <c r="B110" i="31"/>
  <c r="A110" i="31"/>
  <c r="E109" i="31"/>
  <c r="M109" i="31" s="1"/>
  <c r="C109" i="31"/>
  <c r="B109" i="31"/>
  <c r="A109" i="31"/>
  <c r="E108" i="31"/>
  <c r="M108" i="31" s="1"/>
  <c r="C108" i="31"/>
  <c r="B108" i="31"/>
  <c r="A108" i="31"/>
  <c r="E107" i="31"/>
  <c r="M107" i="31" s="1"/>
  <c r="C107" i="31"/>
  <c r="B107" i="31"/>
  <c r="A107" i="31"/>
  <c r="E106" i="31"/>
  <c r="M106" i="31" s="1"/>
  <c r="C106" i="31"/>
  <c r="B106" i="31"/>
  <c r="A106" i="31"/>
  <c r="E105" i="31"/>
  <c r="M105" i="31" s="1"/>
  <c r="C105" i="31"/>
  <c r="B105" i="31"/>
  <c r="A105" i="31"/>
  <c r="E104" i="31"/>
  <c r="M104" i="31" s="1"/>
  <c r="C104" i="31"/>
  <c r="B104" i="31"/>
  <c r="A104" i="31"/>
  <c r="E103" i="31"/>
  <c r="M103" i="31" s="1"/>
  <c r="C103" i="31"/>
  <c r="B103" i="31"/>
  <c r="A103" i="31"/>
  <c r="E102" i="31"/>
  <c r="M102" i="31" s="1"/>
  <c r="C102" i="31"/>
  <c r="B102" i="31"/>
  <c r="A102" i="31"/>
  <c r="E101" i="31"/>
  <c r="M101" i="31" s="1"/>
  <c r="C101" i="31"/>
  <c r="B101" i="31"/>
  <c r="A101" i="31"/>
  <c r="E100" i="31"/>
  <c r="M100" i="31" s="1"/>
  <c r="C100" i="31"/>
  <c r="B100" i="31"/>
  <c r="A100" i="31"/>
  <c r="E99" i="31"/>
  <c r="M99" i="31" s="1"/>
  <c r="C99" i="31"/>
  <c r="B99" i="31"/>
  <c r="A99" i="31"/>
  <c r="E98" i="31"/>
  <c r="M98" i="31" s="1"/>
  <c r="C98" i="31"/>
  <c r="B98" i="31"/>
  <c r="A98" i="31"/>
  <c r="E97" i="31"/>
  <c r="M97" i="31" s="1"/>
  <c r="C97" i="31"/>
  <c r="B97" i="31"/>
  <c r="A97" i="31"/>
  <c r="E96" i="31"/>
  <c r="M96" i="31" s="1"/>
  <c r="C96" i="31"/>
  <c r="B96" i="31"/>
  <c r="A96" i="31"/>
  <c r="E95" i="31"/>
  <c r="M95" i="31" s="1"/>
  <c r="C95" i="31"/>
  <c r="B95" i="31"/>
  <c r="A95" i="31"/>
  <c r="E94" i="31"/>
  <c r="M94" i="31" s="1"/>
  <c r="C94" i="31"/>
  <c r="B94" i="31"/>
  <c r="A94" i="31"/>
  <c r="E93" i="31"/>
  <c r="M93" i="31" s="1"/>
  <c r="C93" i="31"/>
  <c r="B93" i="31"/>
  <c r="A93" i="31"/>
  <c r="E92" i="31"/>
  <c r="M92" i="31" s="1"/>
  <c r="C92" i="31"/>
  <c r="B92" i="31"/>
  <c r="A92" i="31"/>
  <c r="E91" i="31"/>
  <c r="M91" i="31" s="1"/>
  <c r="C91" i="31"/>
  <c r="B91" i="31"/>
  <c r="A91" i="31"/>
  <c r="E90" i="31"/>
  <c r="M90" i="31" s="1"/>
  <c r="C90" i="31"/>
  <c r="B90" i="31"/>
  <c r="A90" i="31"/>
  <c r="E89" i="31"/>
  <c r="M89" i="31" s="1"/>
  <c r="C89" i="31"/>
  <c r="B89" i="31"/>
  <c r="A89" i="31"/>
  <c r="E88" i="31"/>
  <c r="M88" i="31" s="1"/>
  <c r="C88" i="31"/>
  <c r="B88" i="31"/>
  <c r="A88" i="31"/>
  <c r="E87" i="31"/>
  <c r="M87" i="31" s="1"/>
  <c r="C87" i="31"/>
  <c r="B87" i="31"/>
  <c r="A87" i="31"/>
  <c r="E86" i="31"/>
  <c r="M86" i="31" s="1"/>
  <c r="C86" i="31"/>
  <c r="B86" i="31"/>
  <c r="A86" i="31"/>
  <c r="E85" i="31"/>
  <c r="M85" i="31" s="1"/>
  <c r="C85" i="31"/>
  <c r="B85" i="31"/>
  <c r="A85" i="31"/>
  <c r="E84" i="31"/>
  <c r="M84" i="31" s="1"/>
  <c r="C84" i="31"/>
  <c r="B84" i="31"/>
  <c r="A84" i="31"/>
  <c r="E83" i="31"/>
  <c r="M83" i="31" s="1"/>
  <c r="C83" i="31"/>
  <c r="B83" i="31"/>
  <c r="A83" i="31"/>
  <c r="E82" i="31"/>
  <c r="M82" i="31" s="1"/>
  <c r="C82" i="31"/>
  <c r="B82" i="31"/>
  <c r="A82" i="31"/>
  <c r="E81" i="31"/>
  <c r="M81" i="31" s="1"/>
  <c r="C81" i="31"/>
  <c r="B81" i="31"/>
  <c r="A81" i="31"/>
  <c r="E80" i="31"/>
  <c r="M80" i="31" s="1"/>
  <c r="C80" i="31"/>
  <c r="B80" i="31"/>
  <c r="A80" i="31"/>
  <c r="E79" i="31"/>
  <c r="M79" i="31" s="1"/>
  <c r="C79" i="31"/>
  <c r="B79" i="31"/>
  <c r="A79" i="31"/>
  <c r="E78" i="31"/>
  <c r="M78" i="31" s="1"/>
  <c r="C78" i="31"/>
  <c r="B78" i="31"/>
  <c r="A78" i="31"/>
  <c r="E77" i="31"/>
  <c r="M77" i="31" s="1"/>
  <c r="C77" i="31"/>
  <c r="B77" i="31"/>
  <c r="A77" i="31"/>
  <c r="E76" i="31"/>
  <c r="M76" i="31" s="1"/>
  <c r="C76" i="31"/>
  <c r="B76" i="31"/>
  <c r="A76" i="31"/>
  <c r="E75" i="31"/>
  <c r="M75" i="31" s="1"/>
  <c r="C75" i="31"/>
  <c r="B75" i="31"/>
  <c r="A75" i="31"/>
  <c r="E74" i="31"/>
  <c r="M74" i="31" s="1"/>
  <c r="C74" i="31"/>
  <c r="B74" i="31"/>
  <c r="A74" i="31"/>
  <c r="E73" i="31"/>
  <c r="M73" i="31" s="1"/>
  <c r="C73" i="31"/>
  <c r="B73" i="31"/>
  <c r="A73" i="31"/>
  <c r="E72" i="31"/>
  <c r="M72" i="31" s="1"/>
  <c r="C72" i="31"/>
  <c r="B72" i="31"/>
  <c r="A72" i="31"/>
  <c r="E71" i="31"/>
  <c r="M71" i="31" s="1"/>
  <c r="C71" i="31"/>
  <c r="B71" i="31"/>
  <c r="A71" i="31"/>
  <c r="E70" i="31"/>
  <c r="M70" i="31" s="1"/>
  <c r="C70" i="31"/>
  <c r="B70" i="31"/>
  <c r="A70" i="31"/>
  <c r="E69" i="31"/>
  <c r="M69" i="31" s="1"/>
  <c r="C69" i="31"/>
  <c r="B69" i="31"/>
  <c r="A69" i="31"/>
  <c r="E68" i="31"/>
  <c r="M68" i="31" s="1"/>
  <c r="C68" i="31"/>
  <c r="B68" i="31"/>
  <c r="A68" i="31"/>
  <c r="E67" i="31"/>
  <c r="M67" i="31" s="1"/>
  <c r="C67" i="31"/>
  <c r="B67" i="31"/>
  <c r="A67" i="31"/>
  <c r="E66" i="31"/>
  <c r="M66" i="31" s="1"/>
  <c r="C66" i="31"/>
  <c r="B66" i="31"/>
  <c r="A66" i="31"/>
  <c r="E65" i="31"/>
  <c r="M65" i="31" s="1"/>
  <c r="C65" i="31"/>
  <c r="B65" i="31"/>
  <c r="A65" i="31"/>
  <c r="E64" i="31"/>
  <c r="M64" i="31" s="1"/>
  <c r="C64" i="31"/>
  <c r="B64" i="31"/>
  <c r="A64" i="31"/>
  <c r="E63" i="31"/>
  <c r="M63" i="31" s="1"/>
  <c r="C63" i="31"/>
  <c r="B63" i="31"/>
  <c r="A63" i="31"/>
  <c r="E62" i="31"/>
  <c r="M62" i="31" s="1"/>
  <c r="C62" i="31"/>
  <c r="B62" i="31"/>
  <c r="A62" i="31"/>
  <c r="E61" i="31"/>
  <c r="M61" i="31" s="1"/>
  <c r="C61" i="31"/>
  <c r="B61" i="31"/>
  <c r="A61" i="31"/>
  <c r="E60" i="31"/>
  <c r="M60" i="31" s="1"/>
  <c r="C60" i="31"/>
  <c r="B60" i="31"/>
  <c r="A60" i="31"/>
  <c r="E59" i="31"/>
  <c r="M59" i="31" s="1"/>
  <c r="C59" i="31"/>
  <c r="B59" i="31"/>
  <c r="A59" i="31"/>
  <c r="E58" i="31"/>
  <c r="M58" i="31" s="1"/>
  <c r="C58" i="31"/>
  <c r="B58" i="31"/>
  <c r="A58" i="31"/>
  <c r="E57" i="31"/>
  <c r="M57" i="31" s="1"/>
  <c r="C57" i="31"/>
  <c r="B57" i="31"/>
  <c r="A57" i="31"/>
  <c r="E56" i="31"/>
  <c r="M56" i="31" s="1"/>
  <c r="C56" i="31"/>
  <c r="B56" i="31"/>
  <c r="A56" i="31"/>
  <c r="E55" i="31"/>
  <c r="M55" i="31" s="1"/>
  <c r="C55" i="31"/>
  <c r="B55" i="31"/>
  <c r="A55" i="31"/>
  <c r="E54" i="31"/>
  <c r="M54" i="31" s="1"/>
  <c r="C54" i="31"/>
  <c r="B54" i="31"/>
  <c r="A54" i="31"/>
  <c r="E53" i="31"/>
  <c r="M53" i="31" s="1"/>
  <c r="C53" i="31"/>
  <c r="B53" i="31"/>
  <c r="A53" i="31"/>
  <c r="E52" i="31"/>
  <c r="M52" i="31" s="1"/>
  <c r="C52" i="31"/>
  <c r="B52" i="31"/>
  <c r="A52" i="31"/>
  <c r="E51" i="31"/>
  <c r="M51" i="31" s="1"/>
  <c r="C51" i="31"/>
  <c r="B51" i="31"/>
  <c r="A51" i="31"/>
  <c r="E50" i="31"/>
  <c r="M50" i="31" s="1"/>
  <c r="C50" i="31"/>
  <c r="B50" i="31"/>
  <c r="A50" i="31"/>
  <c r="E49" i="31"/>
  <c r="M49" i="31" s="1"/>
  <c r="C49" i="31"/>
  <c r="B49" i="31"/>
  <c r="A49" i="31"/>
  <c r="E48" i="31"/>
  <c r="M48" i="31" s="1"/>
  <c r="C48" i="31"/>
  <c r="B48" i="31"/>
  <c r="A48" i="31"/>
  <c r="E47" i="31"/>
  <c r="M47" i="31" s="1"/>
  <c r="C47" i="31"/>
  <c r="B47" i="31"/>
  <c r="A47" i="31"/>
  <c r="E46" i="31"/>
  <c r="M46" i="31" s="1"/>
  <c r="C46" i="31"/>
  <c r="B46" i="31"/>
  <c r="A46" i="31"/>
  <c r="E45" i="31"/>
  <c r="M45" i="31" s="1"/>
  <c r="C45" i="31"/>
  <c r="B45" i="31"/>
  <c r="A45" i="31"/>
  <c r="E44" i="31"/>
  <c r="M44" i="31" s="1"/>
  <c r="C44" i="31"/>
  <c r="B44" i="31"/>
  <c r="A44" i="31"/>
  <c r="E43" i="31"/>
  <c r="M43" i="31" s="1"/>
  <c r="C43" i="31"/>
  <c r="B43" i="31"/>
  <c r="A43" i="31"/>
  <c r="E42" i="31"/>
  <c r="M42" i="31" s="1"/>
  <c r="C42" i="31"/>
  <c r="B42" i="31"/>
  <c r="A42" i="31"/>
  <c r="E41" i="31"/>
  <c r="M41" i="31" s="1"/>
  <c r="C41" i="31"/>
  <c r="B41" i="31"/>
  <c r="A41" i="31"/>
  <c r="E40" i="31"/>
  <c r="M40" i="31" s="1"/>
  <c r="C40" i="31"/>
  <c r="B40" i="31"/>
  <c r="A40" i="31"/>
  <c r="E39" i="31"/>
  <c r="M39" i="31" s="1"/>
  <c r="C39" i="31"/>
  <c r="B39" i="31"/>
  <c r="A39" i="31"/>
  <c r="E38" i="31"/>
  <c r="M38" i="31" s="1"/>
  <c r="C38" i="31"/>
  <c r="B38" i="31"/>
  <c r="A38" i="31"/>
  <c r="E37" i="31"/>
  <c r="M37" i="31" s="1"/>
  <c r="C37" i="31"/>
  <c r="B37" i="31"/>
  <c r="A37" i="31"/>
  <c r="E36" i="31"/>
  <c r="M36" i="31" s="1"/>
  <c r="C36" i="31"/>
  <c r="B36" i="31"/>
  <c r="A36" i="31"/>
  <c r="E35" i="31"/>
  <c r="M35" i="31" s="1"/>
  <c r="C35" i="31"/>
  <c r="B35" i="31"/>
  <c r="A35" i="31"/>
  <c r="E34" i="31"/>
  <c r="M34" i="31" s="1"/>
  <c r="C34" i="31"/>
  <c r="B34" i="31"/>
  <c r="A34" i="31"/>
  <c r="E33" i="31"/>
  <c r="M33" i="31" s="1"/>
  <c r="C33" i="31"/>
  <c r="B33" i="31"/>
  <c r="A33" i="31"/>
  <c r="E32" i="31"/>
  <c r="M32" i="31" s="1"/>
  <c r="C32" i="31"/>
  <c r="B32" i="31"/>
  <c r="A32" i="31"/>
  <c r="E31" i="31"/>
  <c r="M31" i="31" s="1"/>
  <c r="C31" i="31"/>
  <c r="B31" i="31"/>
  <c r="A31" i="31"/>
  <c r="E30" i="31"/>
  <c r="M30" i="31" s="1"/>
  <c r="C30" i="31"/>
  <c r="B30" i="31"/>
  <c r="A30" i="31"/>
  <c r="E29" i="31"/>
  <c r="M29" i="31" s="1"/>
  <c r="C29" i="31"/>
  <c r="B29" i="31"/>
  <c r="A29" i="31"/>
  <c r="E28" i="31"/>
  <c r="M28" i="31" s="1"/>
  <c r="C28" i="31"/>
  <c r="B28" i="31"/>
  <c r="A28" i="31"/>
  <c r="E27" i="31"/>
  <c r="M27" i="31" s="1"/>
  <c r="C27" i="31"/>
  <c r="B27" i="31"/>
  <c r="A27" i="31"/>
  <c r="E26" i="31"/>
  <c r="M26" i="31" s="1"/>
  <c r="C26" i="31"/>
  <c r="B26" i="31"/>
  <c r="A26" i="31"/>
  <c r="E25" i="31"/>
  <c r="M25" i="31" s="1"/>
  <c r="C25" i="31"/>
  <c r="B25" i="31"/>
  <c r="A25" i="31"/>
  <c r="E24" i="31"/>
  <c r="M24" i="31" s="1"/>
  <c r="C24" i="31"/>
  <c r="B24" i="31"/>
  <c r="A24" i="31"/>
  <c r="E23" i="31"/>
  <c r="M23" i="31" s="1"/>
  <c r="C23" i="31"/>
  <c r="B23" i="31"/>
  <c r="A23" i="31"/>
  <c r="E22" i="31"/>
  <c r="M22" i="31" s="1"/>
  <c r="C22" i="31"/>
  <c r="B22" i="31"/>
  <c r="A22" i="31"/>
  <c r="E21" i="31"/>
  <c r="M21" i="31" s="1"/>
  <c r="C21" i="31"/>
  <c r="B21" i="31"/>
  <c r="A21" i="31"/>
  <c r="E20" i="31"/>
  <c r="M20" i="31" s="1"/>
  <c r="C20" i="31"/>
  <c r="B20" i="31"/>
  <c r="A20" i="31"/>
  <c r="E19" i="31"/>
  <c r="M19" i="31" s="1"/>
  <c r="C19" i="31"/>
  <c r="B19" i="31"/>
  <c r="A19" i="31"/>
  <c r="E18" i="31"/>
  <c r="M18" i="31" s="1"/>
  <c r="C18" i="31"/>
  <c r="B18" i="31"/>
  <c r="A18" i="31"/>
  <c r="E17" i="31"/>
  <c r="M17" i="31" s="1"/>
  <c r="C17" i="31"/>
  <c r="B17" i="31"/>
  <c r="A17" i="31"/>
  <c r="E16" i="31"/>
  <c r="M16" i="31" s="1"/>
  <c r="C16" i="31"/>
  <c r="B16" i="31"/>
  <c r="A16" i="31"/>
  <c r="E15" i="31"/>
  <c r="M15" i="31" s="1"/>
  <c r="C15" i="31"/>
  <c r="B15" i="31"/>
  <c r="A15" i="31"/>
  <c r="E14" i="31"/>
  <c r="M14" i="31" s="1"/>
  <c r="C14" i="31"/>
  <c r="B14" i="31"/>
  <c r="A14" i="31"/>
  <c r="E13" i="31"/>
  <c r="M13" i="31" s="1"/>
  <c r="C13" i="31"/>
  <c r="B13" i="31"/>
  <c r="A13" i="31"/>
  <c r="E12" i="31"/>
  <c r="M12" i="31" s="1"/>
  <c r="C12" i="31"/>
  <c r="B12" i="31"/>
  <c r="A12" i="31"/>
  <c r="E11" i="31"/>
  <c r="M11" i="31" s="1"/>
  <c r="C11" i="31"/>
  <c r="B11" i="31"/>
  <c r="A11" i="31"/>
  <c r="E10" i="31"/>
  <c r="M10" i="31" s="1"/>
  <c r="C10" i="31"/>
  <c r="B10" i="31"/>
  <c r="A10" i="31"/>
  <c r="E9" i="31"/>
  <c r="M9" i="31" s="1"/>
  <c r="C9" i="31"/>
  <c r="B9" i="31"/>
  <c r="A9" i="31"/>
  <c r="E8" i="31"/>
  <c r="M8" i="31" s="1"/>
  <c r="C8" i="31"/>
  <c r="B8" i="31"/>
  <c r="A8" i="31"/>
  <c r="E7" i="31"/>
  <c r="M7" i="31" s="1"/>
  <c r="C7" i="31"/>
  <c r="B7" i="31"/>
  <c r="A7" i="31"/>
  <c r="E6" i="31"/>
  <c r="M6" i="31" s="1"/>
  <c r="C6" i="31"/>
  <c r="B6" i="31"/>
  <c r="A6" i="31"/>
  <c r="E5" i="31"/>
  <c r="M5" i="31" s="1"/>
  <c r="C5" i="31"/>
  <c r="B5" i="31"/>
  <c r="A5" i="31"/>
  <c r="E4" i="31"/>
  <c r="M4" i="31" s="1"/>
  <c r="C4" i="31"/>
  <c r="B4" i="31"/>
  <c r="A4" i="31"/>
  <c r="E3" i="31"/>
  <c r="M3" i="31" s="1"/>
  <c r="C3" i="31"/>
  <c r="B3" i="31"/>
  <c r="A3" i="31"/>
  <c r="E2" i="31"/>
  <c r="M2" i="31" s="1"/>
  <c r="C2" i="31"/>
  <c r="B2" i="31"/>
  <c r="A2" i="31"/>
  <c r="D1" i="31"/>
  <c r="C1" i="31"/>
  <c r="B1" i="31"/>
  <c r="A1" i="31"/>
  <c r="C145" i="30"/>
  <c r="B145" i="30"/>
  <c r="C144" i="30"/>
  <c r="B144" i="30"/>
  <c r="C143" i="30"/>
  <c r="B143" i="30"/>
  <c r="C142" i="30"/>
  <c r="B142" i="30"/>
  <c r="C141" i="30"/>
  <c r="B141" i="30"/>
  <c r="C140" i="30"/>
  <c r="B140" i="30"/>
  <c r="C139" i="30"/>
  <c r="B139" i="30"/>
  <c r="C138" i="30"/>
  <c r="B138" i="30"/>
  <c r="C137" i="30"/>
  <c r="B137" i="30"/>
  <c r="C136" i="30"/>
  <c r="B136" i="30"/>
  <c r="C135" i="30"/>
  <c r="B135" i="30"/>
  <c r="C134" i="30"/>
  <c r="B134" i="30"/>
  <c r="C133" i="30"/>
  <c r="B133" i="30"/>
  <c r="C132" i="30"/>
  <c r="B132" i="30"/>
  <c r="C131" i="30"/>
  <c r="B131" i="30"/>
  <c r="C130" i="30"/>
  <c r="B130" i="30"/>
  <c r="C129" i="30"/>
  <c r="B129" i="30"/>
  <c r="C128" i="30"/>
  <c r="B128" i="30"/>
  <c r="C127" i="30"/>
  <c r="B127" i="30"/>
  <c r="C126" i="30"/>
  <c r="B126" i="30"/>
  <c r="C125" i="30"/>
  <c r="B125" i="30"/>
  <c r="C124" i="30"/>
  <c r="B124" i="30"/>
  <c r="C123" i="30"/>
  <c r="B123" i="30"/>
  <c r="C122" i="30"/>
  <c r="B122" i="30"/>
  <c r="C121" i="30"/>
  <c r="B121" i="30"/>
  <c r="A121" i="30"/>
  <c r="C120" i="30"/>
  <c r="B120" i="30"/>
  <c r="A120" i="30"/>
  <c r="C119" i="30"/>
  <c r="B119" i="30"/>
  <c r="A119" i="30"/>
  <c r="C118" i="30"/>
  <c r="B118" i="30"/>
  <c r="A118" i="30"/>
  <c r="C117" i="30"/>
  <c r="B117" i="30"/>
  <c r="A117" i="30"/>
  <c r="C116" i="30"/>
  <c r="B116" i="30"/>
  <c r="A116" i="30"/>
  <c r="C115" i="30"/>
  <c r="B115" i="30"/>
  <c r="A115" i="30"/>
  <c r="C114" i="30"/>
  <c r="B114" i="30"/>
  <c r="A114" i="30"/>
  <c r="C113" i="30"/>
  <c r="B113" i="30"/>
  <c r="A113" i="30"/>
  <c r="C112" i="30"/>
  <c r="B112" i="30"/>
  <c r="A112" i="30"/>
  <c r="C111" i="30"/>
  <c r="B111" i="30"/>
  <c r="A111" i="30"/>
  <c r="C110" i="30"/>
  <c r="B110" i="30"/>
  <c r="A110" i="30"/>
  <c r="C109" i="30"/>
  <c r="B109" i="30"/>
  <c r="A109" i="30"/>
  <c r="C108" i="30"/>
  <c r="B108" i="30"/>
  <c r="A108" i="30"/>
  <c r="C107" i="30"/>
  <c r="B107" i="30"/>
  <c r="A107" i="30"/>
  <c r="C106" i="30"/>
  <c r="B106" i="30"/>
  <c r="A106" i="30"/>
  <c r="C105" i="30"/>
  <c r="B105" i="30"/>
  <c r="A105" i="30"/>
  <c r="C104" i="30"/>
  <c r="B104" i="30"/>
  <c r="A104" i="30"/>
  <c r="C103" i="30"/>
  <c r="B103" i="30"/>
  <c r="A103" i="30"/>
  <c r="C102" i="30"/>
  <c r="B102" i="30"/>
  <c r="A102" i="30"/>
  <c r="C101" i="30"/>
  <c r="B101" i="30"/>
  <c r="A101" i="30"/>
  <c r="C100" i="30"/>
  <c r="B100" i="30"/>
  <c r="A100" i="30"/>
  <c r="C99" i="30"/>
  <c r="B99" i="30"/>
  <c r="A99" i="30"/>
  <c r="C98" i="30"/>
  <c r="B98" i="30"/>
  <c r="A98" i="30"/>
  <c r="C97" i="30"/>
  <c r="B97" i="30"/>
  <c r="A97" i="30"/>
  <c r="C96" i="30"/>
  <c r="B96" i="30"/>
  <c r="A96" i="30"/>
  <c r="C95" i="30"/>
  <c r="B95" i="30"/>
  <c r="A95" i="30"/>
  <c r="C94" i="30"/>
  <c r="B94" i="30"/>
  <c r="A94" i="30"/>
  <c r="C93" i="30"/>
  <c r="B93" i="30"/>
  <c r="A93" i="30"/>
  <c r="C92" i="30"/>
  <c r="B92" i="30"/>
  <c r="A92" i="30"/>
  <c r="C91" i="30"/>
  <c r="B91" i="30"/>
  <c r="A91" i="30"/>
  <c r="C90" i="30"/>
  <c r="B90" i="30"/>
  <c r="A90" i="30"/>
  <c r="C89" i="30"/>
  <c r="B89" i="30"/>
  <c r="A89" i="30"/>
  <c r="C88" i="30"/>
  <c r="B88" i="30"/>
  <c r="A88" i="30"/>
  <c r="C87" i="30"/>
  <c r="B87" i="30"/>
  <c r="A87" i="30"/>
  <c r="C86" i="30"/>
  <c r="B86" i="30"/>
  <c r="A86" i="30"/>
  <c r="C85" i="30"/>
  <c r="B85" i="30"/>
  <c r="A85" i="30"/>
  <c r="C84" i="30"/>
  <c r="B84" i="30"/>
  <c r="A84" i="30"/>
  <c r="C83" i="30"/>
  <c r="B83" i="30"/>
  <c r="A83" i="30"/>
  <c r="C82" i="30"/>
  <c r="B82" i="30"/>
  <c r="A82" i="30"/>
  <c r="C81" i="30"/>
  <c r="B81" i="30"/>
  <c r="A81" i="30"/>
  <c r="C80" i="30"/>
  <c r="B80" i="30"/>
  <c r="A80" i="30"/>
  <c r="C79" i="30"/>
  <c r="B79" i="30"/>
  <c r="A79" i="30"/>
  <c r="C78" i="30"/>
  <c r="B78" i="30"/>
  <c r="A78" i="30"/>
  <c r="C77" i="30"/>
  <c r="B77" i="30"/>
  <c r="A77" i="30"/>
  <c r="C76" i="30"/>
  <c r="B76" i="30"/>
  <c r="A76" i="30"/>
  <c r="C75" i="30"/>
  <c r="B75" i="30"/>
  <c r="A75" i="30"/>
  <c r="C74" i="30"/>
  <c r="B74" i="30"/>
  <c r="A74" i="30"/>
  <c r="C73" i="30"/>
  <c r="B73" i="30"/>
  <c r="A73" i="30"/>
  <c r="C72" i="30"/>
  <c r="B72" i="30"/>
  <c r="A72" i="30"/>
  <c r="C71" i="30"/>
  <c r="B71" i="30"/>
  <c r="A71" i="30"/>
  <c r="C70" i="30"/>
  <c r="B70" i="30"/>
  <c r="A70" i="30"/>
  <c r="C69" i="30"/>
  <c r="B69" i="30"/>
  <c r="A69" i="30"/>
  <c r="C68" i="30"/>
  <c r="B68" i="30"/>
  <c r="A68" i="30"/>
  <c r="C67" i="30"/>
  <c r="B67" i="30"/>
  <c r="A67" i="30"/>
  <c r="C66" i="30"/>
  <c r="B66" i="30"/>
  <c r="A66" i="30"/>
  <c r="C65" i="30"/>
  <c r="B65" i="30"/>
  <c r="A65" i="30"/>
  <c r="C64" i="30"/>
  <c r="B64" i="30"/>
  <c r="A64" i="30"/>
  <c r="C63" i="30"/>
  <c r="B63" i="30"/>
  <c r="A63" i="30"/>
  <c r="C62" i="30"/>
  <c r="B62" i="30"/>
  <c r="A62" i="30"/>
  <c r="C61" i="30"/>
  <c r="B61" i="30"/>
  <c r="A61" i="30"/>
  <c r="C60" i="30"/>
  <c r="B60" i="30"/>
  <c r="A60" i="30"/>
  <c r="C59" i="30"/>
  <c r="B59" i="30"/>
  <c r="A59" i="30"/>
  <c r="C58" i="30"/>
  <c r="B58" i="30"/>
  <c r="A58" i="30"/>
  <c r="C57" i="30"/>
  <c r="B57" i="30"/>
  <c r="A57" i="30"/>
  <c r="C56" i="30"/>
  <c r="B56" i="30"/>
  <c r="A56" i="30"/>
  <c r="C55" i="30"/>
  <c r="B55" i="30"/>
  <c r="A55" i="30"/>
  <c r="C54" i="30"/>
  <c r="B54" i="30"/>
  <c r="A54" i="30"/>
  <c r="C53" i="30"/>
  <c r="B53" i="30"/>
  <c r="A53" i="30"/>
  <c r="C52" i="30"/>
  <c r="B52" i="30"/>
  <c r="A52" i="30"/>
  <c r="C51" i="30"/>
  <c r="B51" i="30"/>
  <c r="A51" i="30"/>
  <c r="C50" i="30"/>
  <c r="B50" i="30"/>
  <c r="A50" i="30"/>
  <c r="C49" i="30"/>
  <c r="B49" i="30"/>
  <c r="A49" i="30"/>
  <c r="C48" i="30"/>
  <c r="B48" i="30"/>
  <c r="A48" i="30"/>
  <c r="C47" i="30"/>
  <c r="B47" i="30"/>
  <c r="A47" i="30"/>
  <c r="C46" i="30"/>
  <c r="B46" i="30"/>
  <c r="A46" i="30"/>
  <c r="C45" i="30"/>
  <c r="B45" i="30"/>
  <c r="A45" i="30"/>
  <c r="C44" i="30"/>
  <c r="B44" i="30"/>
  <c r="A44" i="30"/>
  <c r="C43" i="30"/>
  <c r="B43" i="30"/>
  <c r="A43" i="30"/>
  <c r="C42" i="30"/>
  <c r="B42" i="30"/>
  <c r="A42" i="30"/>
  <c r="C41" i="30"/>
  <c r="B41" i="30"/>
  <c r="A41" i="30"/>
  <c r="C40" i="30"/>
  <c r="B40" i="30"/>
  <c r="A40" i="30"/>
  <c r="C39" i="30"/>
  <c r="B39" i="30"/>
  <c r="A39" i="30"/>
  <c r="C38" i="30"/>
  <c r="B38" i="30"/>
  <c r="A38" i="30"/>
  <c r="C37" i="30"/>
  <c r="B37" i="30"/>
  <c r="A37" i="30"/>
  <c r="C36" i="30"/>
  <c r="B36" i="30"/>
  <c r="A36" i="30"/>
  <c r="C35" i="30"/>
  <c r="B35" i="30"/>
  <c r="A35" i="30"/>
  <c r="C34" i="30"/>
  <c r="B34" i="30"/>
  <c r="A34" i="30"/>
  <c r="C33" i="30"/>
  <c r="B33" i="30"/>
  <c r="A33" i="30"/>
  <c r="C32" i="30"/>
  <c r="B32" i="30"/>
  <c r="A32" i="30"/>
  <c r="C31" i="30"/>
  <c r="B31" i="30"/>
  <c r="A31" i="30"/>
  <c r="C30" i="30"/>
  <c r="B30" i="30"/>
  <c r="A30" i="30"/>
  <c r="C29" i="30"/>
  <c r="B29" i="30"/>
  <c r="A29" i="30"/>
  <c r="C28" i="30"/>
  <c r="B28" i="30"/>
  <c r="A28" i="30"/>
  <c r="C27" i="30"/>
  <c r="B27" i="30"/>
  <c r="A27" i="30"/>
  <c r="C26" i="30"/>
  <c r="B26" i="30"/>
  <c r="A26" i="30"/>
  <c r="C25" i="30"/>
  <c r="B25" i="30"/>
  <c r="A25" i="30"/>
  <c r="C24" i="30"/>
  <c r="B24" i="30"/>
  <c r="A24" i="30"/>
  <c r="C23" i="30"/>
  <c r="B23" i="30"/>
  <c r="A23" i="30"/>
  <c r="C22" i="30"/>
  <c r="B22" i="30"/>
  <c r="A22" i="30"/>
  <c r="C21" i="30"/>
  <c r="B21" i="30"/>
  <c r="A21" i="30"/>
  <c r="C20" i="30"/>
  <c r="B20" i="30"/>
  <c r="A20" i="30"/>
  <c r="C19" i="30"/>
  <c r="B19" i="30"/>
  <c r="A19" i="30"/>
  <c r="C18" i="30"/>
  <c r="B18" i="30"/>
  <c r="A18" i="30"/>
  <c r="C17" i="30"/>
  <c r="B17" i="30"/>
  <c r="A17" i="30"/>
  <c r="C16" i="30"/>
  <c r="B16" i="30"/>
  <c r="A16" i="30"/>
  <c r="C15" i="30"/>
  <c r="B15" i="30"/>
  <c r="A15" i="30"/>
  <c r="C14" i="30"/>
  <c r="B14" i="30"/>
  <c r="A14" i="30"/>
  <c r="C13" i="30"/>
  <c r="B13" i="30"/>
  <c r="A13" i="30"/>
  <c r="C12" i="30"/>
  <c r="B12" i="30"/>
  <c r="A12" i="30"/>
  <c r="C11" i="30"/>
  <c r="B11" i="30"/>
  <c r="A11" i="30"/>
  <c r="C10" i="30"/>
  <c r="B10" i="30"/>
  <c r="A10" i="30"/>
  <c r="C9" i="30"/>
  <c r="B9" i="30"/>
  <c r="A9" i="30"/>
  <c r="C8" i="30"/>
  <c r="B8" i="30"/>
  <c r="A8" i="30"/>
  <c r="C7" i="30"/>
  <c r="B7" i="30"/>
  <c r="A7" i="30"/>
  <c r="C6" i="30"/>
  <c r="B6" i="30"/>
  <c r="A6" i="30"/>
  <c r="C5" i="30"/>
  <c r="B5" i="30"/>
  <c r="A5" i="30"/>
  <c r="C4" i="30"/>
  <c r="B4" i="30"/>
  <c r="A4" i="30"/>
  <c r="C3" i="30"/>
  <c r="B3" i="30"/>
  <c r="A3" i="30"/>
  <c r="C2" i="30"/>
  <c r="B2" i="30"/>
  <c r="A2" i="30"/>
  <c r="R1" i="30"/>
  <c r="D1" i="30"/>
  <c r="C1" i="30"/>
  <c r="B1" i="30"/>
  <c r="A1" i="30"/>
  <c r="G1" i="29"/>
  <c r="M1" i="29" s="1"/>
  <c r="J121" i="29"/>
  <c r="E121" i="29"/>
  <c r="K121" i="29" s="1"/>
  <c r="C121" i="29"/>
  <c r="B121" i="29"/>
  <c r="A121" i="29"/>
  <c r="J120" i="29"/>
  <c r="E120" i="29"/>
  <c r="K120" i="29" s="1"/>
  <c r="C120" i="29"/>
  <c r="B120" i="29"/>
  <c r="A120" i="29"/>
  <c r="J119" i="29"/>
  <c r="E119" i="29"/>
  <c r="K119" i="29" s="1"/>
  <c r="C119" i="29"/>
  <c r="B119" i="29"/>
  <c r="A119" i="29"/>
  <c r="J118" i="29"/>
  <c r="E118" i="29"/>
  <c r="K118" i="29" s="1"/>
  <c r="C118" i="29"/>
  <c r="B118" i="29"/>
  <c r="A118" i="29"/>
  <c r="J117" i="29"/>
  <c r="E117" i="29"/>
  <c r="K117" i="29" s="1"/>
  <c r="C117" i="29"/>
  <c r="B117" i="29"/>
  <c r="A117" i="29"/>
  <c r="J116" i="29"/>
  <c r="E116" i="29"/>
  <c r="K116" i="29" s="1"/>
  <c r="C116" i="29"/>
  <c r="B116" i="29"/>
  <c r="A116" i="29"/>
  <c r="J115" i="29"/>
  <c r="E115" i="29"/>
  <c r="K115" i="29" s="1"/>
  <c r="C115" i="29"/>
  <c r="B115" i="29"/>
  <c r="A115" i="29"/>
  <c r="J114" i="29"/>
  <c r="E114" i="29"/>
  <c r="K114" i="29" s="1"/>
  <c r="C114" i="29"/>
  <c r="B114" i="29"/>
  <c r="A114" i="29"/>
  <c r="J113" i="29"/>
  <c r="E113" i="29"/>
  <c r="K113" i="29" s="1"/>
  <c r="C113" i="29"/>
  <c r="B113" i="29"/>
  <c r="A113" i="29"/>
  <c r="J112" i="29"/>
  <c r="E112" i="29"/>
  <c r="K112" i="29" s="1"/>
  <c r="C112" i="29"/>
  <c r="B112" i="29"/>
  <c r="A112" i="29"/>
  <c r="J111" i="29"/>
  <c r="E111" i="29"/>
  <c r="K111" i="29" s="1"/>
  <c r="C111" i="29"/>
  <c r="B111" i="29"/>
  <c r="A111" i="29"/>
  <c r="J110" i="29"/>
  <c r="E110" i="29"/>
  <c r="K110" i="29" s="1"/>
  <c r="C110" i="29"/>
  <c r="B110" i="29"/>
  <c r="A110" i="29"/>
  <c r="J109" i="29"/>
  <c r="E109" i="29"/>
  <c r="K109" i="29" s="1"/>
  <c r="C109" i="29"/>
  <c r="B109" i="29"/>
  <c r="A109" i="29"/>
  <c r="J108" i="29"/>
  <c r="E108" i="29"/>
  <c r="K108" i="29" s="1"/>
  <c r="C108" i="29"/>
  <c r="B108" i="29"/>
  <c r="A108" i="29"/>
  <c r="J107" i="29"/>
  <c r="E107" i="29"/>
  <c r="K107" i="29" s="1"/>
  <c r="C107" i="29"/>
  <c r="B107" i="29"/>
  <c r="A107" i="29"/>
  <c r="J106" i="29"/>
  <c r="E106" i="29"/>
  <c r="K106" i="29" s="1"/>
  <c r="C106" i="29"/>
  <c r="B106" i="29"/>
  <c r="A106" i="29"/>
  <c r="J105" i="29"/>
  <c r="E105" i="29"/>
  <c r="K105" i="29" s="1"/>
  <c r="C105" i="29"/>
  <c r="B105" i="29"/>
  <c r="A105" i="29"/>
  <c r="J104" i="29"/>
  <c r="E104" i="29"/>
  <c r="K104" i="29" s="1"/>
  <c r="C104" i="29"/>
  <c r="B104" i="29"/>
  <c r="A104" i="29"/>
  <c r="J103" i="29"/>
  <c r="E103" i="29"/>
  <c r="K103" i="29" s="1"/>
  <c r="C103" i="29"/>
  <c r="B103" i="29"/>
  <c r="A103" i="29"/>
  <c r="J102" i="29"/>
  <c r="E102" i="29"/>
  <c r="K102" i="29" s="1"/>
  <c r="C102" i="29"/>
  <c r="B102" i="29"/>
  <c r="A102" i="29"/>
  <c r="J101" i="29"/>
  <c r="E101" i="29"/>
  <c r="K101" i="29" s="1"/>
  <c r="C101" i="29"/>
  <c r="B101" i="29"/>
  <c r="A101" i="29"/>
  <c r="J100" i="29"/>
  <c r="E100" i="29"/>
  <c r="K100" i="29" s="1"/>
  <c r="C100" i="29"/>
  <c r="B100" i="29"/>
  <c r="A100" i="29"/>
  <c r="J99" i="29"/>
  <c r="E99" i="29"/>
  <c r="K99" i="29" s="1"/>
  <c r="C99" i="29"/>
  <c r="B99" i="29"/>
  <c r="A99" i="29"/>
  <c r="J98" i="29"/>
  <c r="E98" i="29"/>
  <c r="K98" i="29" s="1"/>
  <c r="C98" i="29"/>
  <c r="B98" i="29"/>
  <c r="A98" i="29"/>
  <c r="J97" i="29"/>
  <c r="E97" i="29"/>
  <c r="K97" i="29" s="1"/>
  <c r="C97" i="29"/>
  <c r="B97" i="29"/>
  <c r="A97" i="29"/>
  <c r="J96" i="29"/>
  <c r="E96" i="29"/>
  <c r="K96" i="29" s="1"/>
  <c r="C96" i="29"/>
  <c r="B96" i="29"/>
  <c r="A96" i="29"/>
  <c r="J95" i="29"/>
  <c r="E95" i="29"/>
  <c r="K95" i="29" s="1"/>
  <c r="C95" i="29"/>
  <c r="B95" i="29"/>
  <c r="A95" i="29"/>
  <c r="J94" i="29"/>
  <c r="E94" i="29"/>
  <c r="K94" i="29" s="1"/>
  <c r="C94" i="29"/>
  <c r="B94" i="29"/>
  <c r="A94" i="29"/>
  <c r="J93" i="29"/>
  <c r="E93" i="29"/>
  <c r="K93" i="29" s="1"/>
  <c r="C93" i="29"/>
  <c r="B93" i="29"/>
  <c r="A93" i="29"/>
  <c r="J92" i="29"/>
  <c r="E92" i="29"/>
  <c r="K92" i="29" s="1"/>
  <c r="C92" i="29"/>
  <c r="B92" i="29"/>
  <c r="A92" i="29"/>
  <c r="J91" i="29"/>
  <c r="E91" i="29"/>
  <c r="K91" i="29" s="1"/>
  <c r="C91" i="29"/>
  <c r="B91" i="29"/>
  <c r="A91" i="29"/>
  <c r="J90" i="29"/>
  <c r="E90" i="29"/>
  <c r="K90" i="29" s="1"/>
  <c r="C90" i="29"/>
  <c r="B90" i="29"/>
  <c r="A90" i="29"/>
  <c r="J89" i="29"/>
  <c r="E89" i="29"/>
  <c r="K89" i="29" s="1"/>
  <c r="C89" i="29"/>
  <c r="B89" i="29"/>
  <c r="A89" i="29"/>
  <c r="J88" i="29"/>
  <c r="E88" i="29"/>
  <c r="K88" i="29" s="1"/>
  <c r="C88" i="29"/>
  <c r="B88" i="29"/>
  <c r="A88" i="29"/>
  <c r="J87" i="29"/>
  <c r="E87" i="29"/>
  <c r="K87" i="29" s="1"/>
  <c r="C87" i="29"/>
  <c r="B87" i="29"/>
  <c r="A87" i="29"/>
  <c r="J86" i="29"/>
  <c r="E86" i="29"/>
  <c r="K86" i="29" s="1"/>
  <c r="C86" i="29"/>
  <c r="B86" i="29"/>
  <c r="A86" i="29"/>
  <c r="J85" i="29"/>
  <c r="E85" i="29"/>
  <c r="K85" i="29" s="1"/>
  <c r="C85" i="29"/>
  <c r="B85" i="29"/>
  <c r="A85" i="29"/>
  <c r="J84" i="29"/>
  <c r="E84" i="29"/>
  <c r="K84" i="29" s="1"/>
  <c r="C84" i="29"/>
  <c r="B84" i="29"/>
  <c r="A84" i="29"/>
  <c r="J83" i="29"/>
  <c r="E83" i="29"/>
  <c r="K83" i="29" s="1"/>
  <c r="C83" i="29"/>
  <c r="B83" i="29"/>
  <c r="A83" i="29"/>
  <c r="J82" i="29"/>
  <c r="E82" i="29"/>
  <c r="K82" i="29" s="1"/>
  <c r="C82" i="29"/>
  <c r="B82" i="29"/>
  <c r="A82" i="29"/>
  <c r="J81" i="29"/>
  <c r="E81" i="29"/>
  <c r="K81" i="29" s="1"/>
  <c r="C81" i="29"/>
  <c r="B81" i="29"/>
  <c r="A81" i="29"/>
  <c r="J80" i="29"/>
  <c r="E80" i="29"/>
  <c r="K80" i="29" s="1"/>
  <c r="C80" i="29"/>
  <c r="B80" i="29"/>
  <c r="A80" i="29"/>
  <c r="J79" i="29"/>
  <c r="E79" i="29"/>
  <c r="K79" i="29" s="1"/>
  <c r="C79" i="29"/>
  <c r="B79" i="29"/>
  <c r="A79" i="29"/>
  <c r="J78" i="29"/>
  <c r="E78" i="29"/>
  <c r="K78" i="29" s="1"/>
  <c r="C78" i="29"/>
  <c r="B78" i="29"/>
  <c r="A78" i="29"/>
  <c r="J77" i="29"/>
  <c r="E77" i="29"/>
  <c r="K77" i="29" s="1"/>
  <c r="C77" i="29"/>
  <c r="B77" i="29"/>
  <c r="A77" i="29"/>
  <c r="J76" i="29"/>
  <c r="E76" i="29"/>
  <c r="K76" i="29" s="1"/>
  <c r="C76" i="29"/>
  <c r="B76" i="29"/>
  <c r="A76" i="29"/>
  <c r="J75" i="29"/>
  <c r="E75" i="29"/>
  <c r="K75" i="29" s="1"/>
  <c r="C75" i="29"/>
  <c r="B75" i="29"/>
  <c r="A75" i="29"/>
  <c r="J74" i="29"/>
  <c r="E74" i="29"/>
  <c r="K74" i="29" s="1"/>
  <c r="C74" i="29"/>
  <c r="B74" i="29"/>
  <c r="A74" i="29"/>
  <c r="J73" i="29"/>
  <c r="E73" i="29"/>
  <c r="K73" i="29" s="1"/>
  <c r="C73" i="29"/>
  <c r="B73" i="29"/>
  <c r="A73" i="29"/>
  <c r="J72" i="29"/>
  <c r="E72" i="29"/>
  <c r="K72" i="29" s="1"/>
  <c r="C72" i="29"/>
  <c r="B72" i="29"/>
  <c r="A72" i="29"/>
  <c r="J71" i="29"/>
  <c r="E71" i="29"/>
  <c r="K71" i="29" s="1"/>
  <c r="C71" i="29"/>
  <c r="B71" i="29"/>
  <c r="A71" i="29"/>
  <c r="J70" i="29"/>
  <c r="E70" i="29"/>
  <c r="K70" i="29" s="1"/>
  <c r="C70" i="29"/>
  <c r="B70" i="29"/>
  <c r="A70" i="29"/>
  <c r="J69" i="29"/>
  <c r="E69" i="29"/>
  <c r="K69" i="29" s="1"/>
  <c r="C69" i="29"/>
  <c r="B69" i="29"/>
  <c r="A69" i="29"/>
  <c r="J68" i="29"/>
  <c r="E68" i="29"/>
  <c r="K68" i="29" s="1"/>
  <c r="C68" i="29"/>
  <c r="B68" i="29"/>
  <c r="A68" i="29"/>
  <c r="J67" i="29"/>
  <c r="E67" i="29"/>
  <c r="K67" i="29" s="1"/>
  <c r="C67" i="29"/>
  <c r="B67" i="29"/>
  <c r="A67" i="29"/>
  <c r="J66" i="29"/>
  <c r="E66" i="29"/>
  <c r="K66" i="29" s="1"/>
  <c r="C66" i="29"/>
  <c r="B66" i="29"/>
  <c r="A66" i="29"/>
  <c r="J65" i="29"/>
  <c r="E65" i="29"/>
  <c r="K65" i="29" s="1"/>
  <c r="C65" i="29"/>
  <c r="B65" i="29"/>
  <c r="A65" i="29"/>
  <c r="J64" i="29"/>
  <c r="E64" i="29"/>
  <c r="K64" i="29" s="1"/>
  <c r="C64" i="29"/>
  <c r="B64" i="29"/>
  <c r="A64" i="29"/>
  <c r="J63" i="29"/>
  <c r="E63" i="29"/>
  <c r="K63" i="29" s="1"/>
  <c r="C63" i="29"/>
  <c r="B63" i="29"/>
  <c r="A63" i="29"/>
  <c r="J62" i="29"/>
  <c r="E62" i="29"/>
  <c r="K62" i="29" s="1"/>
  <c r="C62" i="29"/>
  <c r="B62" i="29"/>
  <c r="A62" i="29"/>
  <c r="J61" i="29"/>
  <c r="E61" i="29"/>
  <c r="K61" i="29" s="1"/>
  <c r="C61" i="29"/>
  <c r="B61" i="29"/>
  <c r="A61" i="29"/>
  <c r="J60" i="29"/>
  <c r="E60" i="29"/>
  <c r="K60" i="29" s="1"/>
  <c r="C60" i="29"/>
  <c r="B60" i="29"/>
  <c r="A60" i="29"/>
  <c r="J59" i="29"/>
  <c r="E59" i="29"/>
  <c r="K59" i="29" s="1"/>
  <c r="C59" i="29"/>
  <c r="B59" i="29"/>
  <c r="A59" i="29"/>
  <c r="J58" i="29"/>
  <c r="E58" i="29"/>
  <c r="K58" i="29" s="1"/>
  <c r="C58" i="29"/>
  <c r="B58" i="29"/>
  <c r="A58" i="29"/>
  <c r="J57" i="29"/>
  <c r="E57" i="29"/>
  <c r="K57" i="29" s="1"/>
  <c r="C57" i="29"/>
  <c r="B57" i="29"/>
  <c r="A57" i="29"/>
  <c r="J56" i="29"/>
  <c r="E56" i="29"/>
  <c r="K56" i="29" s="1"/>
  <c r="C56" i="29"/>
  <c r="B56" i="29"/>
  <c r="A56" i="29"/>
  <c r="J55" i="29"/>
  <c r="E55" i="29"/>
  <c r="K55" i="29" s="1"/>
  <c r="C55" i="29"/>
  <c r="B55" i="29"/>
  <c r="A55" i="29"/>
  <c r="J54" i="29"/>
  <c r="E54" i="29"/>
  <c r="K54" i="29" s="1"/>
  <c r="C54" i="29"/>
  <c r="B54" i="29"/>
  <c r="A54" i="29"/>
  <c r="J53" i="29"/>
  <c r="E53" i="29"/>
  <c r="K53" i="29" s="1"/>
  <c r="C53" i="29"/>
  <c r="B53" i="29"/>
  <c r="A53" i="29"/>
  <c r="J52" i="29"/>
  <c r="E52" i="29"/>
  <c r="K52" i="29" s="1"/>
  <c r="C52" i="29"/>
  <c r="B52" i="29"/>
  <c r="A52" i="29"/>
  <c r="J51" i="29"/>
  <c r="E51" i="29"/>
  <c r="K51" i="29" s="1"/>
  <c r="C51" i="29"/>
  <c r="B51" i="29"/>
  <c r="A51" i="29"/>
  <c r="J50" i="29"/>
  <c r="E50" i="29"/>
  <c r="K50" i="29" s="1"/>
  <c r="C50" i="29"/>
  <c r="B50" i="29"/>
  <c r="A50" i="29"/>
  <c r="J49" i="29"/>
  <c r="E49" i="29"/>
  <c r="K49" i="29" s="1"/>
  <c r="C49" i="29"/>
  <c r="B49" i="29"/>
  <c r="A49" i="29"/>
  <c r="J48" i="29"/>
  <c r="E48" i="29"/>
  <c r="K48" i="29" s="1"/>
  <c r="C48" i="29"/>
  <c r="B48" i="29"/>
  <c r="A48" i="29"/>
  <c r="J47" i="29"/>
  <c r="E47" i="29"/>
  <c r="K47" i="29" s="1"/>
  <c r="C47" i="29"/>
  <c r="B47" i="29"/>
  <c r="A47" i="29"/>
  <c r="J46" i="29"/>
  <c r="E46" i="29"/>
  <c r="K46" i="29" s="1"/>
  <c r="C46" i="29"/>
  <c r="B46" i="29"/>
  <c r="A46" i="29"/>
  <c r="J45" i="29"/>
  <c r="E45" i="29"/>
  <c r="K45" i="29" s="1"/>
  <c r="C45" i="29"/>
  <c r="B45" i="29"/>
  <c r="A45" i="29"/>
  <c r="J44" i="29"/>
  <c r="E44" i="29"/>
  <c r="K44" i="29" s="1"/>
  <c r="C44" i="29"/>
  <c r="B44" i="29"/>
  <c r="A44" i="29"/>
  <c r="J43" i="29"/>
  <c r="E43" i="29"/>
  <c r="K43" i="29" s="1"/>
  <c r="C43" i="29"/>
  <c r="B43" i="29"/>
  <c r="A43" i="29"/>
  <c r="J42" i="29"/>
  <c r="E42" i="29"/>
  <c r="K42" i="29" s="1"/>
  <c r="C42" i="29"/>
  <c r="B42" i="29"/>
  <c r="A42" i="29"/>
  <c r="J41" i="29"/>
  <c r="E41" i="29"/>
  <c r="K41" i="29" s="1"/>
  <c r="C41" i="29"/>
  <c r="B41" i="29"/>
  <c r="A41" i="29"/>
  <c r="J40" i="29"/>
  <c r="E40" i="29"/>
  <c r="K40" i="29" s="1"/>
  <c r="C40" i="29"/>
  <c r="B40" i="29"/>
  <c r="A40" i="29"/>
  <c r="J39" i="29"/>
  <c r="E39" i="29"/>
  <c r="K39" i="29" s="1"/>
  <c r="C39" i="29"/>
  <c r="B39" i="29"/>
  <c r="A39" i="29"/>
  <c r="J38" i="29"/>
  <c r="E38" i="29"/>
  <c r="K38" i="29" s="1"/>
  <c r="C38" i="29"/>
  <c r="B38" i="29"/>
  <c r="A38" i="29"/>
  <c r="J37" i="29"/>
  <c r="E37" i="29"/>
  <c r="K37" i="29" s="1"/>
  <c r="C37" i="29"/>
  <c r="B37" i="29"/>
  <c r="A37" i="29"/>
  <c r="J36" i="29"/>
  <c r="E36" i="29"/>
  <c r="K36" i="29" s="1"/>
  <c r="C36" i="29"/>
  <c r="B36" i="29"/>
  <c r="A36" i="29"/>
  <c r="J35" i="29"/>
  <c r="E35" i="29"/>
  <c r="K35" i="29" s="1"/>
  <c r="C35" i="29"/>
  <c r="B35" i="29"/>
  <c r="A35" i="29"/>
  <c r="J34" i="29"/>
  <c r="E34" i="29"/>
  <c r="K34" i="29" s="1"/>
  <c r="C34" i="29"/>
  <c r="B34" i="29"/>
  <c r="A34" i="29"/>
  <c r="J33" i="29"/>
  <c r="E33" i="29"/>
  <c r="K33" i="29" s="1"/>
  <c r="C33" i="29"/>
  <c r="B33" i="29"/>
  <c r="A33" i="29"/>
  <c r="J32" i="29"/>
  <c r="E32" i="29"/>
  <c r="K32" i="29" s="1"/>
  <c r="C32" i="29"/>
  <c r="B32" i="29"/>
  <c r="A32" i="29"/>
  <c r="J31" i="29"/>
  <c r="E31" i="29"/>
  <c r="K31" i="29" s="1"/>
  <c r="C31" i="29"/>
  <c r="B31" i="29"/>
  <c r="A31" i="29"/>
  <c r="J30" i="29"/>
  <c r="E30" i="29"/>
  <c r="K30" i="29" s="1"/>
  <c r="C30" i="29"/>
  <c r="B30" i="29"/>
  <c r="A30" i="29"/>
  <c r="J29" i="29"/>
  <c r="E29" i="29"/>
  <c r="K29" i="29" s="1"/>
  <c r="C29" i="29"/>
  <c r="B29" i="29"/>
  <c r="A29" i="29"/>
  <c r="J28" i="29"/>
  <c r="E28" i="29"/>
  <c r="K28" i="29" s="1"/>
  <c r="C28" i="29"/>
  <c r="B28" i="29"/>
  <c r="A28" i="29"/>
  <c r="J27" i="29"/>
  <c r="E27" i="29"/>
  <c r="K27" i="29" s="1"/>
  <c r="C27" i="29"/>
  <c r="B27" i="29"/>
  <c r="A27" i="29"/>
  <c r="J26" i="29"/>
  <c r="E26" i="29"/>
  <c r="K26" i="29" s="1"/>
  <c r="C26" i="29"/>
  <c r="B26" i="29"/>
  <c r="A26" i="29"/>
  <c r="J25" i="29"/>
  <c r="E25" i="29"/>
  <c r="K25" i="29" s="1"/>
  <c r="C25" i="29"/>
  <c r="B25" i="29"/>
  <c r="A25" i="29"/>
  <c r="J24" i="29"/>
  <c r="E24" i="29"/>
  <c r="K24" i="29" s="1"/>
  <c r="C24" i="29"/>
  <c r="B24" i="29"/>
  <c r="A24" i="29"/>
  <c r="J23" i="29"/>
  <c r="E23" i="29"/>
  <c r="K23" i="29" s="1"/>
  <c r="C23" i="29"/>
  <c r="B23" i="29"/>
  <c r="A23" i="29"/>
  <c r="J22" i="29"/>
  <c r="E22" i="29"/>
  <c r="K22" i="29" s="1"/>
  <c r="C22" i="29"/>
  <c r="B22" i="29"/>
  <c r="A22" i="29"/>
  <c r="J21" i="29"/>
  <c r="E21" i="29"/>
  <c r="K21" i="29" s="1"/>
  <c r="C21" i="29"/>
  <c r="B21" i="29"/>
  <c r="A21" i="29"/>
  <c r="J20" i="29"/>
  <c r="E20" i="29"/>
  <c r="K20" i="29" s="1"/>
  <c r="C20" i="29"/>
  <c r="B20" i="29"/>
  <c r="A20" i="29"/>
  <c r="J19" i="29"/>
  <c r="E19" i="29"/>
  <c r="K19" i="29" s="1"/>
  <c r="C19" i="29"/>
  <c r="B19" i="29"/>
  <c r="A19" i="29"/>
  <c r="J18" i="29"/>
  <c r="E18" i="29"/>
  <c r="K18" i="29" s="1"/>
  <c r="C18" i="29"/>
  <c r="B18" i="29"/>
  <c r="A18" i="29"/>
  <c r="J17" i="29"/>
  <c r="E17" i="29"/>
  <c r="K17" i="29" s="1"/>
  <c r="C17" i="29"/>
  <c r="B17" i="29"/>
  <c r="A17" i="29"/>
  <c r="J16" i="29"/>
  <c r="E16" i="29"/>
  <c r="K16" i="29" s="1"/>
  <c r="C16" i="29"/>
  <c r="B16" i="29"/>
  <c r="A16" i="29"/>
  <c r="J15" i="29"/>
  <c r="E15" i="29"/>
  <c r="K15" i="29" s="1"/>
  <c r="C15" i="29"/>
  <c r="B15" i="29"/>
  <c r="A15" i="29"/>
  <c r="J14" i="29"/>
  <c r="E14" i="29"/>
  <c r="K14" i="29" s="1"/>
  <c r="C14" i="29"/>
  <c r="B14" i="29"/>
  <c r="A14" i="29"/>
  <c r="J13" i="29"/>
  <c r="E13" i="29"/>
  <c r="K13" i="29" s="1"/>
  <c r="C13" i="29"/>
  <c r="B13" i="29"/>
  <c r="A13" i="29"/>
  <c r="J12" i="29"/>
  <c r="E12" i="29"/>
  <c r="K12" i="29" s="1"/>
  <c r="C12" i="29"/>
  <c r="B12" i="29"/>
  <c r="A12" i="29"/>
  <c r="J11" i="29"/>
  <c r="E11" i="29"/>
  <c r="K11" i="29" s="1"/>
  <c r="C11" i="29"/>
  <c r="B11" i="29"/>
  <c r="A11" i="29"/>
  <c r="J10" i="29"/>
  <c r="E10" i="29"/>
  <c r="K10" i="29" s="1"/>
  <c r="C10" i="29"/>
  <c r="B10" i="29"/>
  <c r="A10" i="29"/>
  <c r="J9" i="29"/>
  <c r="E9" i="29"/>
  <c r="K9" i="29" s="1"/>
  <c r="C9" i="29"/>
  <c r="B9" i="29"/>
  <c r="A9" i="29"/>
  <c r="J8" i="29"/>
  <c r="E8" i="29"/>
  <c r="K8" i="29" s="1"/>
  <c r="C8" i="29"/>
  <c r="B8" i="29"/>
  <c r="A8" i="29"/>
  <c r="J7" i="29"/>
  <c r="E7" i="29"/>
  <c r="K7" i="29" s="1"/>
  <c r="C7" i="29"/>
  <c r="B7" i="29"/>
  <c r="A7" i="29"/>
  <c r="J6" i="29"/>
  <c r="E6" i="29"/>
  <c r="K6" i="29" s="1"/>
  <c r="C6" i="29"/>
  <c r="B6" i="29"/>
  <c r="A6" i="29"/>
  <c r="J5" i="29"/>
  <c r="E5" i="29"/>
  <c r="K5" i="29" s="1"/>
  <c r="C5" i="29"/>
  <c r="B5" i="29"/>
  <c r="A5" i="29"/>
  <c r="J4" i="29"/>
  <c r="E4" i="29"/>
  <c r="K4" i="29" s="1"/>
  <c r="C4" i="29"/>
  <c r="B4" i="29"/>
  <c r="A4" i="29"/>
  <c r="J3" i="29"/>
  <c r="E3" i="29"/>
  <c r="K3" i="29" s="1"/>
  <c r="C3" i="29"/>
  <c r="B3" i="29"/>
  <c r="A3" i="29"/>
  <c r="J2" i="29"/>
  <c r="E2" i="29"/>
  <c r="K2" i="29" s="1"/>
  <c r="C2" i="29"/>
  <c r="B2" i="29"/>
  <c r="A2" i="29"/>
  <c r="E1" i="29"/>
  <c r="K1" i="29" s="1"/>
  <c r="N1" i="29"/>
  <c r="D1" i="29"/>
  <c r="C1" i="29"/>
  <c r="B1" i="29"/>
  <c r="A1" i="29"/>
  <c r="E3" i="27"/>
  <c r="L3" i="27" s="1"/>
  <c r="G3" i="27"/>
  <c r="N3" i="27" s="1"/>
  <c r="E4" i="27"/>
  <c r="L4" i="27" s="1"/>
  <c r="G4" i="27"/>
  <c r="N4" i="27" s="1"/>
  <c r="E5" i="27"/>
  <c r="L5" i="27" s="1"/>
  <c r="G5" i="27"/>
  <c r="N5" i="27" s="1"/>
  <c r="E6" i="27"/>
  <c r="L6" i="27" s="1"/>
  <c r="G6" i="27"/>
  <c r="N6" i="27" s="1"/>
  <c r="E7" i="27"/>
  <c r="L7" i="27" s="1"/>
  <c r="G7" i="27"/>
  <c r="N7" i="27" s="1"/>
  <c r="E8" i="27"/>
  <c r="L8" i="27" s="1"/>
  <c r="G8" i="27"/>
  <c r="N8" i="27" s="1"/>
  <c r="E9" i="27"/>
  <c r="L9" i="27" s="1"/>
  <c r="G9" i="27"/>
  <c r="N9" i="27" s="1"/>
  <c r="E10" i="27"/>
  <c r="L10" i="27" s="1"/>
  <c r="G10" i="27"/>
  <c r="N10" i="27" s="1"/>
  <c r="E11" i="27"/>
  <c r="L11" i="27" s="1"/>
  <c r="G11" i="27"/>
  <c r="N11" i="27" s="1"/>
  <c r="E12" i="27"/>
  <c r="L12" i="27" s="1"/>
  <c r="G12" i="27"/>
  <c r="N12" i="27" s="1"/>
  <c r="E13" i="27"/>
  <c r="L13" i="27" s="1"/>
  <c r="G13" i="27"/>
  <c r="N13" i="27" s="1"/>
  <c r="E14" i="27"/>
  <c r="L14" i="27" s="1"/>
  <c r="G14" i="27"/>
  <c r="N14" i="27" s="1"/>
  <c r="E15" i="27"/>
  <c r="L15" i="27" s="1"/>
  <c r="G15" i="27"/>
  <c r="N15" i="27" s="1"/>
  <c r="E16" i="27"/>
  <c r="L16" i="27" s="1"/>
  <c r="G16" i="27"/>
  <c r="N16" i="27" s="1"/>
  <c r="E17" i="27"/>
  <c r="L17" i="27" s="1"/>
  <c r="G17" i="27"/>
  <c r="N17" i="27" s="1"/>
  <c r="E18" i="27"/>
  <c r="L18" i="27" s="1"/>
  <c r="G18" i="27"/>
  <c r="N18" i="27" s="1"/>
  <c r="E19" i="27"/>
  <c r="L19" i="27" s="1"/>
  <c r="G19" i="27"/>
  <c r="N19" i="27" s="1"/>
  <c r="E20" i="27"/>
  <c r="L20" i="27" s="1"/>
  <c r="G20" i="27"/>
  <c r="N20" i="27" s="1"/>
  <c r="E21" i="27"/>
  <c r="L21" i="27" s="1"/>
  <c r="G21" i="27"/>
  <c r="N21" i="27" s="1"/>
  <c r="E22" i="27"/>
  <c r="L22" i="27" s="1"/>
  <c r="G22" i="27"/>
  <c r="N22" i="27" s="1"/>
  <c r="E23" i="27"/>
  <c r="L23" i="27" s="1"/>
  <c r="G23" i="27"/>
  <c r="N23" i="27" s="1"/>
  <c r="E24" i="27"/>
  <c r="L24" i="27" s="1"/>
  <c r="G24" i="27"/>
  <c r="N24" i="27" s="1"/>
  <c r="E25" i="27"/>
  <c r="L25" i="27" s="1"/>
  <c r="G25" i="27"/>
  <c r="N25" i="27" s="1"/>
  <c r="E26" i="27"/>
  <c r="L26" i="27" s="1"/>
  <c r="G26" i="27"/>
  <c r="N26" i="27" s="1"/>
  <c r="E27" i="27"/>
  <c r="L27" i="27" s="1"/>
  <c r="G27" i="27"/>
  <c r="N27" i="27" s="1"/>
  <c r="E28" i="27"/>
  <c r="L28" i="27" s="1"/>
  <c r="G28" i="27"/>
  <c r="N28" i="27" s="1"/>
  <c r="E29" i="27"/>
  <c r="L29" i="27" s="1"/>
  <c r="G29" i="27"/>
  <c r="N29" i="27" s="1"/>
  <c r="E30" i="27"/>
  <c r="L30" i="27" s="1"/>
  <c r="G30" i="27"/>
  <c r="N30" i="27" s="1"/>
  <c r="E31" i="27"/>
  <c r="L31" i="27" s="1"/>
  <c r="G31" i="27"/>
  <c r="N31" i="27" s="1"/>
  <c r="E32" i="27"/>
  <c r="L32" i="27" s="1"/>
  <c r="G32" i="27"/>
  <c r="N32" i="27" s="1"/>
  <c r="E33" i="27"/>
  <c r="L33" i="27" s="1"/>
  <c r="G33" i="27"/>
  <c r="N33" i="27" s="1"/>
  <c r="E34" i="27"/>
  <c r="L34" i="27" s="1"/>
  <c r="G34" i="27"/>
  <c r="N34" i="27" s="1"/>
  <c r="E35" i="27"/>
  <c r="L35" i="27" s="1"/>
  <c r="G35" i="27"/>
  <c r="N35" i="27" s="1"/>
  <c r="E36" i="27"/>
  <c r="L36" i="27" s="1"/>
  <c r="G36" i="27"/>
  <c r="N36" i="27" s="1"/>
  <c r="E37" i="27"/>
  <c r="L37" i="27" s="1"/>
  <c r="G37" i="27"/>
  <c r="N37" i="27" s="1"/>
  <c r="E38" i="27"/>
  <c r="L38" i="27" s="1"/>
  <c r="G38" i="27"/>
  <c r="N38" i="27" s="1"/>
  <c r="E39" i="27"/>
  <c r="L39" i="27" s="1"/>
  <c r="G39" i="27"/>
  <c r="N39" i="27" s="1"/>
  <c r="E40" i="27"/>
  <c r="L40" i="27" s="1"/>
  <c r="G40" i="27"/>
  <c r="N40" i="27" s="1"/>
  <c r="E41" i="27"/>
  <c r="L41" i="27" s="1"/>
  <c r="G41" i="27"/>
  <c r="N41" i="27" s="1"/>
  <c r="E42" i="27"/>
  <c r="L42" i="27" s="1"/>
  <c r="G42" i="27"/>
  <c r="N42" i="27" s="1"/>
  <c r="E43" i="27"/>
  <c r="L43" i="27" s="1"/>
  <c r="G43" i="27"/>
  <c r="N43" i="27" s="1"/>
  <c r="E44" i="27"/>
  <c r="L44" i="27" s="1"/>
  <c r="G44" i="27"/>
  <c r="N44" i="27" s="1"/>
  <c r="E45" i="27"/>
  <c r="L45" i="27" s="1"/>
  <c r="G45" i="27"/>
  <c r="N45" i="27" s="1"/>
  <c r="E46" i="27"/>
  <c r="L46" i="27" s="1"/>
  <c r="G46" i="27"/>
  <c r="N46" i="27" s="1"/>
  <c r="E47" i="27"/>
  <c r="L47" i="27" s="1"/>
  <c r="G47" i="27"/>
  <c r="N47" i="27" s="1"/>
  <c r="E48" i="27"/>
  <c r="L48" i="27" s="1"/>
  <c r="G48" i="27"/>
  <c r="N48" i="27" s="1"/>
  <c r="E49" i="27"/>
  <c r="L49" i="27" s="1"/>
  <c r="G49" i="27"/>
  <c r="N49" i="27" s="1"/>
  <c r="E50" i="27"/>
  <c r="L50" i="27" s="1"/>
  <c r="G50" i="27"/>
  <c r="N50" i="27" s="1"/>
  <c r="E51" i="27"/>
  <c r="L51" i="27" s="1"/>
  <c r="G51" i="27"/>
  <c r="N51" i="27" s="1"/>
  <c r="E52" i="27"/>
  <c r="L52" i="27" s="1"/>
  <c r="G52" i="27"/>
  <c r="N52" i="27" s="1"/>
  <c r="E53" i="27"/>
  <c r="L53" i="27" s="1"/>
  <c r="G53" i="27"/>
  <c r="N53" i="27" s="1"/>
  <c r="E54" i="27"/>
  <c r="L54" i="27" s="1"/>
  <c r="G54" i="27"/>
  <c r="N54" i="27" s="1"/>
  <c r="E55" i="27"/>
  <c r="L55" i="27" s="1"/>
  <c r="G55" i="27"/>
  <c r="N55" i="27" s="1"/>
  <c r="E56" i="27"/>
  <c r="L56" i="27" s="1"/>
  <c r="G56" i="27"/>
  <c r="N56" i="27" s="1"/>
  <c r="E57" i="27"/>
  <c r="L57" i="27" s="1"/>
  <c r="G57" i="27"/>
  <c r="N57" i="27" s="1"/>
  <c r="E58" i="27"/>
  <c r="L58" i="27" s="1"/>
  <c r="G58" i="27"/>
  <c r="N58" i="27" s="1"/>
  <c r="E59" i="27"/>
  <c r="L59" i="27" s="1"/>
  <c r="G59" i="27"/>
  <c r="N59" i="27" s="1"/>
  <c r="E60" i="27"/>
  <c r="L60" i="27" s="1"/>
  <c r="G60" i="27"/>
  <c r="N60" i="27" s="1"/>
  <c r="E61" i="27"/>
  <c r="L61" i="27" s="1"/>
  <c r="G61" i="27"/>
  <c r="N61" i="27" s="1"/>
  <c r="E62" i="27"/>
  <c r="L62" i="27" s="1"/>
  <c r="G62" i="27"/>
  <c r="N62" i="27" s="1"/>
  <c r="E63" i="27"/>
  <c r="L63" i="27" s="1"/>
  <c r="G63" i="27"/>
  <c r="N63" i="27" s="1"/>
  <c r="E64" i="27"/>
  <c r="L64" i="27" s="1"/>
  <c r="G64" i="27"/>
  <c r="N64" i="27" s="1"/>
  <c r="E65" i="27"/>
  <c r="L65" i="27" s="1"/>
  <c r="G65" i="27"/>
  <c r="N65" i="27" s="1"/>
  <c r="E66" i="27"/>
  <c r="L66" i="27" s="1"/>
  <c r="G66" i="27"/>
  <c r="N66" i="27" s="1"/>
  <c r="E67" i="27"/>
  <c r="L67" i="27" s="1"/>
  <c r="G67" i="27"/>
  <c r="N67" i="27" s="1"/>
  <c r="E68" i="27"/>
  <c r="L68" i="27" s="1"/>
  <c r="G68" i="27"/>
  <c r="N68" i="27" s="1"/>
  <c r="E69" i="27"/>
  <c r="L69" i="27" s="1"/>
  <c r="G69" i="27"/>
  <c r="N69" i="27" s="1"/>
  <c r="E70" i="27"/>
  <c r="L70" i="27" s="1"/>
  <c r="G70" i="27"/>
  <c r="N70" i="27" s="1"/>
  <c r="E71" i="27"/>
  <c r="L71" i="27" s="1"/>
  <c r="G71" i="27"/>
  <c r="N71" i="27" s="1"/>
  <c r="E72" i="27"/>
  <c r="L72" i="27" s="1"/>
  <c r="G72" i="27"/>
  <c r="N72" i="27" s="1"/>
  <c r="E73" i="27"/>
  <c r="L73" i="27" s="1"/>
  <c r="G73" i="27"/>
  <c r="N73" i="27" s="1"/>
  <c r="E74" i="27"/>
  <c r="L74" i="27" s="1"/>
  <c r="G74" i="27"/>
  <c r="N74" i="27" s="1"/>
  <c r="E75" i="27"/>
  <c r="L75" i="27" s="1"/>
  <c r="G75" i="27"/>
  <c r="N75" i="27" s="1"/>
  <c r="E76" i="27"/>
  <c r="L76" i="27" s="1"/>
  <c r="G76" i="27"/>
  <c r="N76" i="27" s="1"/>
  <c r="E77" i="27"/>
  <c r="L77" i="27" s="1"/>
  <c r="G77" i="27"/>
  <c r="N77" i="27" s="1"/>
  <c r="E78" i="27"/>
  <c r="L78" i="27" s="1"/>
  <c r="G78" i="27"/>
  <c r="N78" i="27" s="1"/>
  <c r="E79" i="27"/>
  <c r="L79" i="27" s="1"/>
  <c r="G79" i="27"/>
  <c r="N79" i="27" s="1"/>
  <c r="E80" i="27"/>
  <c r="L80" i="27" s="1"/>
  <c r="G80" i="27"/>
  <c r="N80" i="27" s="1"/>
  <c r="E81" i="27"/>
  <c r="L81" i="27" s="1"/>
  <c r="G81" i="27"/>
  <c r="N81" i="27" s="1"/>
  <c r="E82" i="27"/>
  <c r="L82" i="27" s="1"/>
  <c r="G82" i="27"/>
  <c r="N82" i="27" s="1"/>
  <c r="E83" i="27"/>
  <c r="L83" i="27" s="1"/>
  <c r="G83" i="27"/>
  <c r="N83" i="27" s="1"/>
  <c r="E84" i="27"/>
  <c r="L84" i="27" s="1"/>
  <c r="G84" i="27"/>
  <c r="N84" i="27" s="1"/>
  <c r="E85" i="27"/>
  <c r="L85" i="27" s="1"/>
  <c r="G85" i="27"/>
  <c r="N85" i="27" s="1"/>
  <c r="E86" i="27"/>
  <c r="L86" i="27" s="1"/>
  <c r="G86" i="27"/>
  <c r="N86" i="27" s="1"/>
  <c r="E87" i="27"/>
  <c r="L87" i="27" s="1"/>
  <c r="G87" i="27"/>
  <c r="N87" i="27" s="1"/>
  <c r="E88" i="27"/>
  <c r="L88" i="27" s="1"/>
  <c r="G88" i="27"/>
  <c r="N88" i="27" s="1"/>
  <c r="E89" i="27"/>
  <c r="L89" i="27" s="1"/>
  <c r="G89" i="27"/>
  <c r="N89" i="27" s="1"/>
  <c r="E90" i="27"/>
  <c r="L90" i="27" s="1"/>
  <c r="G90" i="27"/>
  <c r="N90" i="27" s="1"/>
  <c r="E91" i="27"/>
  <c r="L91" i="27" s="1"/>
  <c r="G91" i="27"/>
  <c r="N91" i="27" s="1"/>
  <c r="E92" i="27"/>
  <c r="L92" i="27" s="1"/>
  <c r="G92" i="27"/>
  <c r="N92" i="27" s="1"/>
  <c r="E93" i="27"/>
  <c r="L93" i="27" s="1"/>
  <c r="G93" i="27"/>
  <c r="N93" i="27" s="1"/>
  <c r="E94" i="27"/>
  <c r="L94" i="27" s="1"/>
  <c r="G94" i="27"/>
  <c r="N94" i="27" s="1"/>
  <c r="E95" i="27"/>
  <c r="L95" i="27" s="1"/>
  <c r="G95" i="27"/>
  <c r="N95" i="27" s="1"/>
  <c r="E96" i="27"/>
  <c r="L96" i="27" s="1"/>
  <c r="G96" i="27"/>
  <c r="N96" i="27" s="1"/>
  <c r="E97" i="27"/>
  <c r="L97" i="27" s="1"/>
  <c r="G97" i="27"/>
  <c r="N97" i="27" s="1"/>
  <c r="E98" i="27"/>
  <c r="L98" i="27" s="1"/>
  <c r="G98" i="27"/>
  <c r="N98" i="27" s="1"/>
  <c r="E99" i="27"/>
  <c r="L99" i="27" s="1"/>
  <c r="G99" i="27"/>
  <c r="N99" i="27" s="1"/>
  <c r="E100" i="27"/>
  <c r="L100" i="27" s="1"/>
  <c r="G100" i="27"/>
  <c r="N100" i="27" s="1"/>
  <c r="E101" i="27"/>
  <c r="L101" i="27" s="1"/>
  <c r="G101" i="27"/>
  <c r="N101" i="27" s="1"/>
  <c r="E102" i="27"/>
  <c r="L102" i="27" s="1"/>
  <c r="G102" i="27"/>
  <c r="N102" i="27" s="1"/>
  <c r="E103" i="27"/>
  <c r="L103" i="27" s="1"/>
  <c r="G103" i="27"/>
  <c r="N103" i="27" s="1"/>
  <c r="E104" i="27"/>
  <c r="L104" i="27" s="1"/>
  <c r="G104" i="27"/>
  <c r="N104" i="27" s="1"/>
  <c r="E105" i="27"/>
  <c r="L105" i="27" s="1"/>
  <c r="G105" i="27"/>
  <c r="N105" i="27" s="1"/>
  <c r="E106" i="27"/>
  <c r="L106" i="27" s="1"/>
  <c r="G106" i="27"/>
  <c r="N106" i="27" s="1"/>
  <c r="E107" i="27"/>
  <c r="L107" i="27" s="1"/>
  <c r="G107" i="27"/>
  <c r="N107" i="27" s="1"/>
  <c r="E108" i="27"/>
  <c r="L108" i="27" s="1"/>
  <c r="G108" i="27"/>
  <c r="N108" i="27" s="1"/>
  <c r="E109" i="27"/>
  <c r="L109" i="27" s="1"/>
  <c r="G109" i="27"/>
  <c r="N109" i="27" s="1"/>
  <c r="E110" i="27"/>
  <c r="L110" i="27" s="1"/>
  <c r="G110" i="27"/>
  <c r="N110" i="27" s="1"/>
  <c r="E111" i="27"/>
  <c r="L111" i="27" s="1"/>
  <c r="G111" i="27"/>
  <c r="N111" i="27" s="1"/>
  <c r="E112" i="27"/>
  <c r="L112" i="27" s="1"/>
  <c r="G112" i="27"/>
  <c r="N112" i="27" s="1"/>
  <c r="E113" i="27"/>
  <c r="L113" i="27" s="1"/>
  <c r="G113" i="27"/>
  <c r="N113" i="27" s="1"/>
  <c r="E114" i="27"/>
  <c r="L114" i="27" s="1"/>
  <c r="G114" i="27"/>
  <c r="N114" i="27" s="1"/>
  <c r="E115" i="27"/>
  <c r="L115" i="27" s="1"/>
  <c r="G115" i="27"/>
  <c r="N115" i="27" s="1"/>
  <c r="E116" i="27"/>
  <c r="L116" i="27" s="1"/>
  <c r="G116" i="27"/>
  <c r="N116" i="27" s="1"/>
  <c r="E117" i="27"/>
  <c r="L117" i="27" s="1"/>
  <c r="G117" i="27"/>
  <c r="N117" i="27" s="1"/>
  <c r="E118" i="27"/>
  <c r="L118" i="27" s="1"/>
  <c r="G118" i="27"/>
  <c r="N118" i="27" s="1"/>
  <c r="E119" i="27"/>
  <c r="L119" i="27" s="1"/>
  <c r="G119" i="27"/>
  <c r="N119" i="27" s="1"/>
  <c r="E120" i="27"/>
  <c r="L120" i="27" s="1"/>
  <c r="G120" i="27"/>
  <c r="N120" i="27" s="1"/>
  <c r="E121" i="27"/>
  <c r="L121" i="27" s="1"/>
  <c r="G121" i="27"/>
  <c r="N121" i="27" s="1"/>
  <c r="K2" i="27"/>
  <c r="G2" i="27"/>
  <c r="N2" i="27" s="1"/>
  <c r="E2" i="27"/>
  <c r="L2" i="27" s="1"/>
  <c r="C121" i="27"/>
  <c r="B121" i="27"/>
  <c r="A121" i="27"/>
  <c r="C120" i="27"/>
  <c r="B120" i="27"/>
  <c r="A120" i="27"/>
  <c r="C119" i="27"/>
  <c r="B119" i="27"/>
  <c r="A119" i="27"/>
  <c r="C118" i="27"/>
  <c r="B118" i="27"/>
  <c r="A118" i="27"/>
  <c r="C117" i="27"/>
  <c r="B117" i="27"/>
  <c r="A117" i="27"/>
  <c r="C116" i="27"/>
  <c r="B116" i="27"/>
  <c r="A116" i="27"/>
  <c r="C115" i="27"/>
  <c r="B115" i="27"/>
  <c r="A115" i="27"/>
  <c r="C114" i="27"/>
  <c r="B114" i="27"/>
  <c r="A114" i="27"/>
  <c r="C113" i="27"/>
  <c r="B113" i="27"/>
  <c r="A113" i="27"/>
  <c r="C112" i="27"/>
  <c r="B112" i="27"/>
  <c r="A112" i="27"/>
  <c r="C111" i="27"/>
  <c r="B111" i="27"/>
  <c r="A111" i="27"/>
  <c r="C110" i="27"/>
  <c r="B110" i="27"/>
  <c r="A110" i="27"/>
  <c r="C109" i="27"/>
  <c r="B109" i="27"/>
  <c r="A109" i="27"/>
  <c r="C108" i="27"/>
  <c r="B108" i="27"/>
  <c r="A108" i="27"/>
  <c r="C107" i="27"/>
  <c r="B107" i="27"/>
  <c r="A107" i="27"/>
  <c r="C106" i="27"/>
  <c r="B106" i="27"/>
  <c r="A106" i="27"/>
  <c r="C105" i="27"/>
  <c r="B105" i="27"/>
  <c r="A105" i="27"/>
  <c r="C104" i="27"/>
  <c r="B104" i="27"/>
  <c r="A104" i="27"/>
  <c r="C103" i="27"/>
  <c r="B103" i="27"/>
  <c r="A103" i="27"/>
  <c r="C102" i="27"/>
  <c r="B102" i="27"/>
  <c r="A102" i="27"/>
  <c r="C101" i="27"/>
  <c r="B101" i="27"/>
  <c r="A101" i="27"/>
  <c r="C100" i="27"/>
  <c r="B100" i="27"/>
  <c r="A100" i="27"/>
  <c r="C99" i="27"/>
  <c r="B99" i="27"/>
  <c r="A99" i="27"/>
  <c r="C98" i="27"/>
  <c r="B98" i="27"/>
  <c r="A98" i="27"/>
  <c r="C97" i="27"/>
  <c r="B97" i="27"/>
  <c r="A97" i="27"/>
  <c r="C96" i="27"/>
  <c r="B96" i="27"/>
  <c r="A96" i="27"/>
  <c r="C95" i="27"/>
  <c r="B95" i="27"/>
  <c r="A95" i="27"/>
  <c r="C94" i="27"/>
  <c r="B94" i="27"/>
  <c r="A94" i="27"/>
  <c r="C93" i="27"/>
  <c r="B93" i="27"/>
  <c r="A93" i="27"/>
  <c r="C92" i="27"/>
  <c r="B92" i="27"/>
  <c r="A92" i="27"/>
  <c r="C91" i="27"/>
  <c r="B91" i="27"/>
  <c r="A91" i="27"/>
  <c r="C90" i="27"/>
  <c r="B90" i="27"/>
  <c r="A90" i="27"/>
  <c r="C89" i="27"/>
  <c r="B89" i="27"/>
  <c r="A89" i="27"/>
  <c r="C88" i="27"/>
  <c r="B88" i="27"/>
  <c r="A88" i="27"/>
  <c r="C87" i="27"/>
  <c r="B87" i="27"/>
  <c r="A87" i="27"/>
  <c r="C86" i="27"/>
  <c r="B86" i="27"/>
  <c r="A86" i="27"/>
  <c r="C85" i="27"/>
  <c r="B85" i="27"/>
  <c r="A85" i="27"/>
  <c r="C84" i="27"/>
  <c r="B84" i="27"/>
  <c r="A84" i="27"/>
  <c r="C83" i="27"/>
  <c r="B83" i="27"/>
  <c r="A83" i="27"/>
  <c r="C82" i="27"/>
  <c r="B82" i="27"/>
  <c r="A82" i="27"/>
  <c r="C81" i="27"/>
  <c r="B81" i="27"/>
  <c r="A81" i="27"/>
  <c r="C80" i="27"/>
  <c r="B80" i="27"/>
  <c r="A80" i="27"/>
  <c r="C79" i="27"/>
  <c r="B79" i="27"/>
  <c r="A79" i="27"/>
  <c r="C78" i="27"/>
  <c r="B78" i="27"/>
  <c r="A78" i="27"/>
  <c r="C77" i="27"/>
  <c r="B77" i="27"/>
  <c r="A77" i="27"/>
  <c r="C76" i="27"/>
  <c r="B76" i="27"/>
  <c r="A76" i="27"/>
  <c r="C75" i="27"/>
  <c r="B75" i="27"/>
  <c r="A75" i="27"/>
  <c r="C74" i="27"/>
  <c r="B74" i="27"/>
  <c r="A74" i="27"/>
  <c r="C73" i="27"/>
  <c r="B73" i="27"/>
  <c r="A73" i="27"/>
  <c r="C72" i="27"/>
  <c r="B72" i="27"/>
  <c r="A72" i="27"/>
  <c r="C71" i="27"/>
  <c r="B71" i="27"/>
  <c r="A71" i="27"/>
  <c r="C70" i="27"/>
  <c r="B70" i="27"/>
  <c r="A70" i="27"/>
  <c r="C69" i="27"/>
  <c r="B69" i="27"/>
  <c r="A69" i="27"/>
  <c r="C68" i="27"/>
  <c r="B68" i="27"/>
  <c r="A68" i="27"/>
  <c r="C67" i="27"/>
  <c r="B67" i="27"/>
  <c r="A67" i="27"/>
  <c r="C66" i="27"/>
  <c r="B66" i="27"/>
  <c r="A66" i="27"/>
  <c r="C65" i="27"/>
  <c r="B65" i="27"/>
  <c r="A65" i="27"/>
  <c r="C64" i="27"/>
  <c r="B64" i="27"/>
  <c r="A64" i="27"/>
  <c r="C63" i="27"/>
  <c r="B63" i="27"/>
  <c r="A63" i="27"/>
  <c r="C62" i="27"/>
  <c r="B62" i="27"/>
  <c r="A62" i="27"/>
  <c r="C61" i="27"/>
  <c r="B61" i="27"/>
  <c r="A61" i="27"/>
  <c r="C60" i="27"/>
  <c r="B60" i="27"/>
  <c r="A60" i="27"/>
  <c r="C59" i="27"/>
  <c r="B59" i="27"/>
  <c r="A59" i="27"/>
  <c r="C58" i="27"/>
  <c r="B58" i="27"/>
  <c r="A58" i="27"/>
  <c r="C57" i="27"/>
  <c r="B57" i="27"/>
  <c r="A57" i="27"/>
  <c r="C56" i="27"/>
  <c r="B56" i="27"/>
  <c r="A56" i="27"/>
  <c r="C55" i="27"/>
  <c r="B55" i="27"/>
  <c r="A55" i="27"/>
  <c r="C54" i="27"/>
  <c r="B54" i="27"/>
  <c r="A54" i="27"/>
  <c r="C53" i="27"/>
  <c r="B53" i="27"/>
  <c r="A53" i="27"/>
  <c r="C52" i="27"/>
  <c r="B52" i="27"/>
  <c r="A52" i="27"/>
  <c r="C51" i="27"/>
  <c r="B51" i="27"/>
  <c r="A51" i="27"/>
  <c r="C50" i="27"/>
  <c r="B50" i="27"/>
  <c r="A50" i="27"/>
  <c r="C49" i="27"/>
  <c r="B49" i="27"/>
  <c r="A49" i="27"/>
  <c r="C48" i="27"/>
  <c r="B48" i="27"/>
  <c r="A48" i="27"/>
  <c r="C47" i="27"/>
  <c r="B47" i="27"/>
  <c r="A47" i="27"/>
  <c r="C46" i="27"/>
  <c r="B46" i="27"/>
  <c r="A46" i="27"/>
  <c r="C45" i="27"/>
  <c r="B45" i="27"/>
  <c r="A45" i="27"/>
  <c r="C44" i="27"/>
  <c r="B44" i="27"/>
  <c r="A44" i="27"/>
  <c r="C43" i="27"/>
  <c r="B43" i="27"/>
  <c r="A43" i="27"/>
  <c r="C42" i="27"/>
  <c r="B42" i="27"/>
  <c r="A42" i="27"/>
  <c r="C41" i="27"/>
  <c r="B41" i="27"/>
  <c r="A41" i="27"/>
  <c r="C40" i="27"/>
  <c r="B40" i="27"/>
  <c r="A40" i="27"/>
  <c r="C39" i="27"/>
  <c r="B39" i="27"/>
  <c r="A39" i="27"/>
  <c r="C38" i="27"/>
  <c r="B38" i="27"/>
  <c r="A38" i="27"/>
  <c r="C37" i="27"/>
  <c r="B37" i="27"/>
  <c r="A37" i="27"/>
  <c r="C36" i="27"/>
  <c r="B36" i="27"/>
  <c r="A36" i="27"/>
  <c r="C35" i="27"/>
  <c r="B35" i="27"/>
  <c r="A35" i="27"/>
  <c r="C34" i="27"/>
  <c r="B34" i="27"/>
  <c r="A34" i="27"/>
  <c r="C33" i="27"/>
  <c r="B33" i="27"/>
  <c r="A33" i="27"/>
  <c r="C32" i="27"/>
  <c r="B32" i="27"/>
  <c r="A32" i="27"/>
  <c r="C31" i="27"/>
  <c r="B31" i="27"/>
  <c r="A31" i="27"/>
  <c r="C30" i="27"/>
  <c r="B30" i="27"/>
  <c r="A30" i="27"/>
  <c r="C29" i="27"/>
  <c r="B29" i="27"/>
  <c r="A29" i="27"/>
  <c r="C28" i="27"/>
  <c r="B28" i="27"/>
  <c r="A28" i="27"/>
  <c r="C27" i="27"/>
  <c r="B27" i="27"/>
  <c r="A27" i="27"/>
  <c r="C26" i="27"/>
  <c r="B26" i="27"/>
  <c r="A26" i="27"/>
  <c r="C25" i="27"/>
  <c r="B25" i="27"/>
  <c r="A25" i="27"/>
  <c r="C24" i="27"/>
  <c r="B24" i="27"/>
  <c r="A24" i="27"/>
  <c r="C23" i="27"/>
  <c r="B23" i="27"/>
  <c r="A23" i="27"/>
  <c r="C22" i="27"/>
  <c r="B22" i="27"/>
  <c r="A22" i="27"/>
  <c r="C21" i="27"/>
  <c r="B21" i="27"/>
  <c r="A21" i="27"/>
  <c r="C20" i="27"/>
  <c r="B20" i="27"/>
  <c r="A20" i="27"/>
  <c r="C19" i="27"/>
  <c r="B19" i="27"/>
  <c r="A19" i="27"/>
  <c r="C18" i="27"/>
  <c r="B18" i="27"/>
  <c r="A18" i="27"/>
  <c r="C17" i="27"/>
  <c r="B17" i="27"/>
  <c r="A17" i="27"/>
  <c r="C16" i="27"/>
  <c r="B16" i="27"/>
  <c r="A16" i="27"/>
  <c r="C15" i="27"/>
  <c r="B15" i="27"/>
  <c r="A15" i="27"/>
  <c r="C14" i="27"/>
  <c r="B14" i="27"/>
  <c r="A14" i="27"/>
  <c r="C13" i="27"/>
  <c r="B13" i="27"/>
  <c r="A13" i="27"/>
  <c r="C12" i="27"/>
  <c r="B12" i="27"/>
  <c r="A12" i="27"/>
  <c r="C11" i="27"/>
  <c r="B11" i="27"/>
  <c r="A11" i="27"/>
  <c r="C10" i="27"/>
  <c r="B10" i="27"/>
  <c r="A10" i="27"/>
  <c r="C9" i="27"/>
  <c r="B9" i="27"/>
  <c r="A9" i="27"/>
  <c r="C8" i="27"/>
  <c r="B8" i="27"/>
  <c r="A8" i="27"/>
  <c r="C7" i="27"/>
  <c r="B7" i="27"/>
  <c r="A7" i="27"/>
  <c r="C6" i="27"/>
  <c r="B6" i="27"/>
  <c r="A6" i="27"/>
  <c r="C5" i="27"/>
  <c r="B5" i="27"/>
  <c r="A5" i="27"/>
  <c r="C4" i="27"/>
  <c r="B4" i="27"/>
  <c r="A4" i="27"/>
  <c r="C3" i="27"/>
  <c r="B3" i="27"/>
  <c r="A3" i="27"/>
  <c r="C2" i="27"/>
  <c r="B2" i="27"/>
  <c r="A2" i="27"/>
  <c r="G1" i="27"/>
  <c r="N1" i="27" s="1"/>
  <c r="E1" i="27"/>
  <c r="L1" i="27" s="1"/>
  <c r="D1" i="27"/>
  <c r="C1" i="27"/>
  <c r="B1" i="27"/>
  <c r="A1" i="27"/>
  <c r="G2" i="25"/>
  <c r="N2" i="25" s="1"/>
  <c r="G3" i="25"/>
  <c r="N3" i="25" s="1"/>
  <c r="G4" i="25"/>
  <c r="N4" i="25" s="1"/>
  <c r="G5" i="25"/>
  <c r="N5" i="25" s="1"/>
  <c r="G6" i="25"/>
  <c r="N6" i="25" s="1"/>
  <c r="G7" i="25"/>
  <c r="N7" i="25" s="1"/>
  <c r="G8" i="25"/>
  <c r="N8" i="25" s="1"/>
  <c r="G9" i="25"/>
  <c r="N9" i="25" s="1"/>
  <c r="G10" i="25"/>
  <c r="N10" i="25" s="1"/>
  <c r="G11" i="25"/>
  <c r="N11" i="25" s="1"/>
  <c r="G12" i="25"/>
  <c r="N12" i="25" s="1"/>
  <c r="G13" i="25"/>
  <c r="N13" i="25" s="1"/>
  <c r="G14" i="25"/>
  <c r="N14" i="25" s="1"/>
  <c r="G15" i="25"/>
  <c r="N15" i="25" s="1"/>
  <c r="G16" i="25"/>
  <c r="N16" i="25" s="1"/>
  <c r="G17" i="25"/>
  <c r="N17" i="25" s="1"/>
  <c r="G18" i="25"/>
  <c r="N18" i="25" s="1"/>
  <c r="G19" i="25"/>
  <c r="N19" i="25" s="1"/>
  <c r="G20" i="25"/>
  <c r="N20" i="25" s="1"/>
  <c r="G21" i="25"/>
  <c r="N21" i="25" s="1"/>
  <c r="G22" i="25"/>
  <c r="N22" i="25" s="1"/>
  <c r="G23" i="25"/>
  <c r="N23" i="25" s="1"/>
  <c r="G24" i="25"/>
  <c r="N24" i="25" s="1"/>
  <c r="G25" i="25"/>
  <c r="N25" i="25" s="1"/>
  <c r="G26" i="25"/>
  <c r="N26" i="25" s="1"/>
  <c r="G27" i="25"/>
  <c r="N27" i="25" s="1"/>
  <c r="G28" i="25"/>
  <c r="N28" i="25" s="1"/>
  <c r="G29" i="25"/>
  <c r="N29" i="25" s="1"/>
  <c r="G30" i="25"/>
  <c r="N30" i="25" s="1"/>
  <c r="G31" i="25"/>
  <c r="N31" i="25" s="1"/>
  <c r="G32" i="25"/>
  <c r="N32" i="25" s="1"/>
  <c r="G33" i="25"/>
  <c r="N33" i="25" s="1"/>
  <c r="G34" i="25"/>
  <c r="N34" i="25" s="1"/>
  <c r="G35" i="25"/>
  <c r="N35" i="25" s="1"/>
  <c r="G36" i="25"/>
  <c r="N36" i="25" s="1"/>
  <c r="G37" i="25"/>
  <c r="N37" i="25" s="1"/>
  <c r="G38" i="25"/>
  <c r="N38" i="25" s="1"/>
  <c r="G39" i="25"/>
  <c r="N39" i="25" s="1"/>
  <c r="G40" i="25"/>
  <c r="N40" i="25" s="1"/>
  <c r="G41" i="25"/>
  <c r="N41" i="25" s="1"/>
  <c r="G42" i="25"/>
  <c r="N42" i="25" s="1"/>
  <c r="G43" i="25"/>
  <c r="N43" i="25" s="1"/>
  <c r="G44" i="25"/>
  <c r="N44" i="25" s="1"/>
  <c r="G45" i="25"/>
  <c r="N45" i="25" s="1"/>
  <c r="G46" i="25"/>
  <c r="N46" i="25" s="1"/>
  <c r="G47" i="25"/>
  <c r="N47" i="25" s="1"/>
  <c r="G48" i="25"/>
  <c r="N48" i="25" s="1"/>
  <c r="G49" i="25"/>
  <c r="N49" i="25" s="1"/>
  <c r="G50" i="25"/>
  <c r="N50" i="25" s="1"/>
  <c r="G51" i="25"/>
  <c r="N51" i="25" s="1"/>
  <c r="G52" i="25"/>
  <c r="N52" i="25" s="1"/>
  <c r="G53" i="25"/>
  <c r="N53" i="25" s="1"/>
  <c r="G54" i="25"/>
  <c r="N54" i="25" s="1"/>
  <c r="G55" i="25"/>
  <c r="N55" i="25" s="1"/>
  <c r="G56" i="25"/>
  <c r="N56" i="25" s="1"/>
  <c r="G57" i="25"/>
  <c r="N57" i="25" s="1"/>
  <c r="G58" i="25"/>
  <c r="N58" i="25" s="1"/>
  <c r="G59" i="25"/>
  <c r="N59" i="25" s="1"/>
  <c r="G60" i="25"/>
  <c r="N60" i="25" s="1"/>
  <c r="G61" i="25"/>
  <c r="N61" i="25" s="1"/>
  <c r="G62" i="25"/>
  <c r="N62" i="25" s="1"/>
  <c r="G63" i="25"/>
  <c r="N63" i="25" s="1"/>
  <c r="G64" i="25"/>
  <c r="N64" i="25" s="1"/>
  <c r="G65" i="25"/>
  <c r="N65" i="25" s="1"/>
  <c r="G66" i="25"/>
  <c r="N66" i="25" s="1"/>
  <c r="G67" i="25"/>
  <c r="N67" i="25" s="1"/>
  <c r="G68" i="25"/>
  <c r="N68" i="25" s="1"/>
  <c r="G69" i="25"/>
  <c r="N69" i="25" s="1"/>
  <c r="G70" i="25"/>
  <c r="N70" i="25" s="1"/>
  <c r="G71" i="25"/>
  <c r="N71" i="25" s="1"/>
  <c r="G72" i="25"/>
  <c r="N72" i="25" s="1"/>
  <c r="G73" i="25"/>
  <c r="N73" i="25" s="1"/>
  <c r="G74" i="25"/>
  <c r="N74" i="25" s="1"/>
  <c r="G75" i="25"/>
  <c r="N75" i="25" s="1"/>
  <c r="G76" i="25"/>
  <c r="N76" i="25" s="1"/>
  <c r="G77" i="25"/>
  <c r="N77" i="25" s="1"/>
  <c r="G78" i="25"/>
  <c r="N78" i="25" s="1"/>
  <c r="G79" i="25"/>
  <c r="N79" i="25" s="1"/>
  <c r="G80" i="25"/>
  <c r="N80" i="25" s="1"/>
  <c r="G81" i="25"/>
  <c r="N81" i="25" s="1"/>
  <c r="G82" i="25"/>
  <c r="N82" i="25" s="1"/>
  <c r="G83" i="25"/>
  <c r="N83" i="25" s="1"/>
  <c r="G84" i="25"/>
  <c r="N84" i="25" s="1"/>
  <c r="G85" i="25"/>
  <c r="N85" i="25" s="1"/>
  <c r="G86" i="25"/>
  <c r="N86" i="25" s="1"/>
  <c r="G87" i="25"/>
  <c r="N87" i="25" s="1"/>
  <c r="G88" i="25"/>
  <c r="N88" i="25" s="1"/>
  <c r="G89" i="25"/>
  <c r="N89" i="25" s="1"/>
  <c r="G90" i="25"/>
  <c r="N90" i="25" s="1"/>
  <c r="G91" i="25"/>
  <c r="N91" i="25" s="1"/>
  <c r="G92" i="25"/>
  <c r="N92" i="25" s="1"/>
  <c r="G93" i="25"/>
  <c r="N93" i="25" s="1"/>
  <c r="G94" i="25"/>
  <c r="N94" i="25" s="1"/>
  <c r="G95" i="25"/>
  <c r="N95" i="25" s="1"/>
  <c r="G96" i="25"/>
  <c r="N96" i="25" s="1"/>
  <c r="G97" i="25"/>
  <c r="N97" i="25" s="1"/>
  <c r="G98" i="25"/>
  <c r="N98" i="25" s="1"/>
  <c r="G99" i="25"/>
  <c r="N99" i="25" s="1"/>
  <c r="G100" i="25"/>
  <c r="N100" i="25" s="1"/>
  <c r="G101" i="25"/>
  <c r="N101" i="25" s="1"/>
  <c r="G102" i="25"/>
  <c r="N102" i="25" s="1"/>
  <c r="G103" i="25"/>
  <c r="N103" i="25" s="1"/>
  <c r="G104" i="25"/>
  <c r="N104" i="25" s="1"/>
  <c r="G105" i="25"/>
  <c r="N105" i="25" s="1"/>
  <c r="G106" i="25"/>
  <c r="N106" i="25" s="1"/>
  <c r="G107" i="25"/>
  <c r="N107" i="25" s="1"/>
  <c r="G108" i="25"/>
  <c r="N108" i="25" s="1"/>
  <c r="G109" i="25"/>
  <c r="N109" i="25" s="1"/>
  <c r="G110" i="25"/>
  <c r="N110" i="25" s="1"/>
  <c r="G111" i="25"/>
  <c r="N111" i="25" s="1"/>
  <c r="G112" i="25"/>
  <c r="N112" i="25" s="1"/>
  <c r="G113" i="25"/>
  <c r="N113" i="25" s="1"/>
  <c r="G114" i="25"/>
  <c r="N114" i="25" s="1"/>
  <c r="G115" i="25"/>
  <c r="N115" i="25" s="1"/>
  <c r="G116" i="25"/>
  <c r="N116" i="25" s="1"/>
  <c r="G117" i="25"/>
  <c r="N117" i="25" s="1"/>
  <c r="G118" i="25"/>
  <c r="N118" i="25" s="1"/>
  <c r="G119" i="25"/>
  <c r="N119" i="25" s="1"/>
  <c r="G120" i="25"/>
  <c r="N120" i="25" s="1"/>
  <c r="G121" i="25"/>
  <c r="N121" i="25" s="1"/>
  <c r="G1" i="25"/>
  <c r="N1" i="25" s="1"/>
  <c r="E121" i="25"/>
  <c r="L121" i="25" s="1"/>
  <c r="C121" i="25"/>
  <c r="B121" i="25"/>
  <c r="A121" i="25"/>
  <c r="E120" i="25"/>
  <c r="L120" i="25" s="1"/>
  <c r="C120" i="25"/>
  <c r="B120" i="25"/>
  <c r="A120" i="25"/>
  <c r="E119" i="25"/>
  <c r="L119" i="25" s="1"/>
  <c r="C119" i="25"/>
  <c r="B119" i="25"/>
  <c r="A119" i="25"/>
  <c r="E118" i="25"/>
  <c r="L118" i="25" s="1"/>
  <c r="C118" i="25"/>
  <c r="B118" i="25"/>
  <c r="A118" i="25"/>
  <c r="E117" i="25"/>
  <c r="L117" i="25" s="1"/>
  <c r="C117" i="25"/>
  <c r="B117" i="25"/>
  <c r="A117" i="25"/>
  <c r="E116" i="25"/>
  <c r="L116" i="25" s="1"/>
  <c r="C116" i="25"/>
  <c r="B116" i="25"/>
  <c r="A116" i="25"/>
  <c r="E115" i="25"/>
  <c r="L115" i="25" s="1"/>
  <c r="C115" i="25"/>
  <c r="B115" i="25"/>
  <c r="A115" i="25"/>
  <c r="E114" i="25"/>
  <c r="L114" i="25" s="1"/>
  <c r="C114" i="25"/>
  <c r="B114" i="25"/>
  <c r="A114" i="25"/>
  <c r="E113" i="25"/>
  <c r="L113" i="25" s="1"/>
  <c r="C113" i="25"/>
  <c r="B113" i="25"/>
  <c r="A113" i="25"/>
  <c r="E112" i="25"/>
  <c r="L112" i="25" s="1"/>
  <c r="C112" i="25"/>
  <c r="B112" i="25"/>
  <c r="A112" i="25"/>
  <c r="E111" i="25"/>
  <c r="L111" i="25" s="1"/>
  <c r="C111" i="25"/>
  <c r="B111" i="25"/>
  <c r="A111" i="25"/>
  <c r="E110" i="25"/>
  <c r="L110" i="25" s="1"/>
  <c r="C110" i="25"/>
  <c r="B110" i="25"/>
  <c r="A110" i="25"/>
  <c r="E109" i="25"/>
  <c r="L109" i="25" s="1"/>
  <c r="C109" i="25"/>
  <c r="B109" i="25"/>
  <c r="A109" i="25"/>
  <c r="E108" i="25"/>
  <c r="L108" i="25" s="1"/>
  <c r="C108" i="25"/>
  <c r="B108" i="25"/>
  <c r="A108" i="25"/>
  <c r="E107" i="25"/>
  <c r="L107" i="25" s="1"/>
  <c r="C107" i="25"/>
  <c r="B107" i="25"/>
  <c r="A107" i="25"/>
  <c r="E106" i="25"/>
  <c r="L106" i="25" s="1"/>
  <c r="C106" i="25"/>
  <c r="B106" i="25"/>
  <c r="A106" i="25"/>
  <c r="E105" i="25"/>
  <c r="L105" i="25" s="1"/>
  <c r="C105" i="25"/>
  <c r="B105" i="25"/>
  <c r="A105" i="25"/>
  <c r="E104" i="25"/>
  <c r="L104" i="25" s="1"/>
  <c r="C104" i="25"/>
  <c r="B104" i="25"/>
  <c r="A104" i="25"/>
  <c r="E103" i="25"/>
  <c r="L103" i="25" s="1"/>
  <c r="C103" i="25"/>
  <c r="B103" i="25"/>
  <c r="A103" i="25"/>
  <c r="E102" i="25"/>
  <c r="L102" i="25" s="1"/>
  <c r="C102" i="25"/>
  <c r="B102" i="25"/>
  <c r="A102" i="25"/>
  <c r="E101" i="25"/>
  <c r="L101" i="25" s="1"/>
  <c r="C101" i="25"/>
  <c r="B101" i="25"/>
  <c r="A101" i="25"/>
  <c r="E100" i="25"/>
  <c r="L100" i="25" s="1"/>
  <c r="C100" i="25"/>
  <c r="B100" i="25"/>
  <c r="A100" i="25"/>
  <c r="E99" i="25"/>
  <c r="L99" i="25" s="1"/>
  <c r="C99" i="25"/>
  <c r="B99" i="25"/>
  <c r="A99" i="25"/>
  <c r="E98" i="25"/>
  <c r="L98" i="25" s="1"/>
  <c r="C98" i="25"/>
  <c r="B98" i="25"/>
  <c r="A98" i="25"/>
  <c r="E97" i="25"/>
  <c r="L97" i="25" s="1"/>
  <c r="C97" i="25"/>
  <c r="B97" i="25"/>
  <c r="A97" i="25"/>
  <c r="E96" i="25"/>
  <c r="L96" i="25" s="1"/>
  <c r="C96" i="25"/>
  <c r="B96" i="25"/>
  <c r="A96" i="25"/>
  <c r="E95" i="25"/>
  <c r="L95" i="25" s="1"/>
  <c r="C95" i="25"/>
  <c r="B95" i="25"/>
  <c r="A95" i="25"/>
  <c r="E94" i="25"/>
  <c r="L94" i="25" s="1"/>
  <c r="C94" i="25"/>
  <c r="B94" i="25"/>
  <c r="A94" i="25"/>
  <c r="E93" i="25"/>
  <c r="L93" i="25" s="1"/>
  <c r="C93" i="25"/>
  <c r="B93" i="25"/>
  <c r="A93" i="25"/>
  <c r="E92" i="25"/>
  <c r="L92" i="25" s="1"/>
  <c r="C92" i="25"/>
  <c r="B92" i="25"/>
  <c r="A92" i="25"/>
  <c r="E91" i="25"/>
  <c r="L91" i="25" s="1"/>
  <c r="C91" i="25"/>
  <c r="B91" i="25"/>
  <c r="A91" i="25"/>
  <c r="E90" i="25"/>
  <c r="L90" i="25" s="1"/>
  <c r="C90" i="25"/>
  <c r="B90" i="25"/>
  <c r="A90" i="25"/>
  <c r="E89" i="25"/>
  <c r="L89" i="25" s="1"/>
  <c r="C89" i="25"/>
  <c r="B89" i="25"/>
  <c r="A89" i="25"/>
  <c r="E88" i="25"/>
  <c r="L88" i="25" s="1"/>
  <c r="C88" i="25"/>
  <c r="B88" i="25"/>
  <c r="A88" i="25"/>
  <c r="E87" i="25"/>
  <c r="L87" i="25" s="1"/>
  <c r="C87" i="25"/>
  <c r="B87" i="25"/>
  <c r="A87" i="25"/>
  <c r="E86" i="25"/>
  <c r="L86" i="25" s="1"/>
  <c r="C86" i="25"/>
  <c r="B86" i="25"/>
  <c r="A86" i="25"/>
  <c r="E85" i="25"/>
  <c r="L85" i="25" s="1"/>
  <c r="C85" i="25"/>
  <c r="B85" i="25"/>
  <c r="A85" i="25"/>
  <c r="E84" i="25"/>
  <c r="L84" i="25" s="1"/>
  <c r="C84" i="25"/>
  <c r="B84" i="25"/>
  <c r="A84" i="25"/>
  <c r="E83" i="25"/>
  <c r="L83" i="25" s="1"/>
  <c r="C83" i="25"/>
  <c r="B83" i="25"/>
  <c r="A83" i="25"/>
  <c r="E82" i="25"/>
  <c r="L82" i="25" s="1"/>
  <c r="C82" i="25"/>
  <c r="B82" i="25"/>
  <c r="A82" i="25"/>
  <c r="E81" i="25"/>
  <c r="L81" i="25" s="1"/>
  <c r="C81" i="25"/>
  <c r="B81" i="25"/>
  <c r="A81" i="25"/>
  <c r="E80" i="25"/>
  <c r="L80" i="25" s="1"/>
  <c r="C80" i="25"/>
  <c r="B80" i="25"/>
  <c r="A80" i="25"/>
  <c r="E79" i="25"/>
  <c r="L79" i="25" s="1"/>
  <c r="C79" i="25"/>
  <c r="B79" i="25"/>
  <c r="A79" i="25"/>
  <c r="E78" i="25"/>
  <c r="L78" i="25" s="1"/>
  <c r="C78" i="25"/>
  <c r="B78" i="25"/>
  <c r="A78" i="25"/>
  <c r="E77" i="25"/>
  <c r="L77" i="25" s="1"/>
  <c r="C77" i="25"/>
  <c r="B77" i="25"/>
  <c r="A77" i="25"/>
  <c r="E76" i="25"/>
  <c r="L76" i="25" s="1"/>
  <c r="C76" i="25"/>
  <c r="B76" i="25"/>
  <c r="A76" i="25"/>
  <c r="E75" i="25"/>
  <c r="L75" i="25" s="1"/>
  <c r="C75" i="25"/>
  <c r="B75" i="25"/>
  <c r="A75" i="25"/>
  <c r="E74" i="25"/>
  <c r="L74" i="25" s="1"/>
  <c r="C74" i="25"/>
  <c r="B74" i="25"/>
  <c r="A74" i="25"/>
  <c r="E73" i="25"/>
  <c r="L73" i="25" s="1"/>
  <c r="C73" i="25"/>
  <c r="B73" i="25"/>
  <c r="A73" i="25"/>
  <c r="E72" i="25"/>
  <c r="L72" i="25" s="1"/>
  <c r="C72" i="25"/>
  <c r="B72" i="25"/>
  <c r="A72" i="25"/>
  <c r="E71" i="25"/>
  <c r="L71" i="25" s="1"/>
  <c r="C71" i="25"/>
  <c r="B71" i="25"/>
  <c r="A71" i="25"/>
  <c r="E70" i="25"/>
  <c r="L70" i="25" s="1"/>
  <c r="C70" i="25"/>
  <c r="B70" i="25"/>
  <c r="A70" i="25"/>
  <c r="E69" i="25"/>
  <c r="L69" i="25" s="1"/>
  <c r="C69" i="25"/>
  <c r="B69" i="25"/>
  <c r="A69" i="25"/>
  <c r="E68" i="25"/>
  <c r="L68" i="25" s="1"/>
  <c r="C68" i="25"/>
  <c r="B68" i="25"/>
  <c r="A68" i="25"/>
  <c r="E67" i="25"/>
  <c r="L67" i="25" s="1"/>
  <c r="C67" i="25"/>
  <c r="B67" i="25"/>
  <c r="A67" i="25"/>
  <c r="E66" i="25"/>
  <c r="L66" i="25" s="1"/>
  <c r="C66" i="25"/>
  <c r="B66" i="25"/>
  <c r="A66" i="25"/>
  <c r="E65" i="25"/>
  <c r="L65" i="25" s="1"/>
  <c r="C65" i="25"/>
  <c r="B65" i="25"/>
  <c r="A65" i="25"/>
  <c r="E64" i="25"/>
  <c r="L64" i="25" s="1"/>
  <c r="C64" i="25"/>
  <c r="B64" i="25"/>
  <c r="A64" i="25"/>
  <c r="E63" i="25"/>
  <c r="L63" i="25" s="1"/>
  <c r="C63" i="25"/>
  <c r="B63" i="25"/>
  <c r="A63" i="25"/>
  <c r="E62" i="25"/>
  <c r="L62" i="25" s="1"/>
  <c r="C62" i="25"/>
  <c r="B62" i="25"/>
  <c r="A62" i="25"/>
  <c r="E61" i="25"/>
  <c r="L61" i="25" s="1"/>
  <c r="C61" i="25"/>
  <c r="B61" i="25"/>
  <c r="A61" i="25"/>
  <c r="E60" i="25"/>
  <c r="L60" i="25" s="1"/>
  <c r="C60" i="25"/>
  <c r="B60" i="25"/>
  <c r="A60" i="25"/>
  <c r="E59" i="25"/>
  <c r="L59" i="25" s="1"/>
  <c r="C59" i="25"/>
  <c r="B59" i="25"/>
  <c r="A59" i="25"/>
  <c r="E58" i="25"/>
  <c r="L58" i="25" s="1"/>
  <c r="C58" i="25"/>
  <c r="B58" i="25"/>
  <c r="A58" i="25"/>
  <c r="E57" i="25"/>
  <c r="L57" i="25" s="1"/>
  <c r="C57" i="25"/>
  <c r="B57" i="25"/>
  <c r="A57" i="25"/>
  <c r="E56" i="25"/>
  <c r="L56" i="25" s="1"/>
  <c r="C56" i="25"/>
  <c r="B56" i="25"/>
  <c r="A56" i="25"/>
  <c r="E55" i="25"/>
  <c r="L55" i="25" s="1"/>
  <c r="C55" i="25"/>
  <c r="B55" i="25"/>
  <c r="A55" i="25"/>
  <c r="E54" i="25"/>
  <c r="L54" i="25" s="1"/>
  <c r="C54" i="25"/>
  <c r="B54" i="25"/>
  <c r="A54" i="25"/>
  <c r="E53" i="25"/>
  <c r="L53" i="25" s="1"/>
  <c r="C53" i="25"/>
  <c r="B53" i="25"/>
  <c r="A53" i="25"/>
  <c r="E52" i="25"/>
  <c r="L52" i="25" s="1"/>
  <c r="C52" i="25"/>
  <c r="B52" i="25"/>
  <c r="A52" i="25"/>
  <c r="E51" i="25"/>
  <c r="L51" i="25" s="1"/>
  <c r="C51" i="25"/>
  <c r="B51" i="25"/>
  <c r="A51" i="25"/>
  <c r="E50" i="25"/>
  <c r="L50" i="25" s="1"/>
  <c r="C50" i="25"/>
  <c r="B50" i="25"/>
  <c r="A50" i="25"/>
  <c r="E49" i="25"/>
  <c r="L49" i="25" s="1"/>
  <c r="C49" i="25"/>
  <c r="B49" i="25"/>
  <c r="A49" i="25"/>
  <c r="E48" i="25"/>
  <c r="L48" i="25" s="1"/>
  <c r="C48" i="25"/>
  <c r="B48" i="25"/>
  <c r="A48" i="25"/>
  <c r="E47" i="25"/>
  <c r="L47" i="25" s="1"/>
  <c r="C47" i="25"/>
  <c r="B47" i="25"/>
  <c r="A47" i="25"/>
  <c r="E46" i="25"/>
  <c r="L46" i="25" s="1"/>
  <c r="C46" i="25"/>
  <c r="B46" i="25"/>
  <c r="A46" i="25"/>
  <c r="E45" i="25"/>
  <c r="L45" i="25" s="1"/>
  <c r="C45" i="25"/>
  <c r="B45" i="25"/>
  <c r="A45" i="25"/>
  <c r="E44" i="25"/>
  <c r="L44" i="25" s="1"/>
  <c r="C44" i="25"/>
  <c r="B44" i="25"/>
  <c r="A44" i="25"/>
  <c r="E43" i="25"/>
  <c r="L43" i="25" s="1"/>
  <c r="C43" i="25"/>
  <c r="B43" i="25"/>
  <c r="A43" i="25"/>
  <c r="E42" i="25"/>
  <c r="L42" i="25" s="1"/>
  <c r="C42" i="25"/>
  <c r="B42" i="25"/>
  <c r="A42" i="25"/>
  <c r="E41" i="25"/>
  <c r="L41" i="25" s="1"/>
  <c r="C41" i="25"/>
  <c r="B41" i="25"/>
  <c r="A41" i="25"/>
  <c r="E40" i="25"/>
  <c r="L40" i="25" s="1"/>
  <c r="C40" i="25"/>
  <c r="B40" i="25"/>
  <c r="A40" i="25"/>
  <c r="E39" i="25"/>
  <c r="L39" i="25" s="1"/>
  <c r="C39" i="25"/>
  <c r="B39" i="25"/>
  <c r="A39" i="25"/>
  <c r="E38" i="25"/>
  <c r="L38" i="25" s="1"/>
  <c r="C38" i="25"/>
  <c r="B38" i="25"/>
  <c r="A38" i="25"/>
  <c r="E37" i="25"/>
  <c r="L37" i="25" s="1"/>
  <c r="C37" i="25"/>
  <c r="B37" i="25"/>
  <c r="A37" i="25"/>
  <c r="E36" i="25"/>
  <c r="L36" i="25" s="1"/>
  <c r="C36" i="25"/>
  <c r="B36" i="25"/>
  <c r="A36" i="25"/>
  <c r="E35" i="25"/>
  <c r="L35" i="25" s="1"/>
  <c r="C35" i="25"/>
  <c r="B35" i="25"/>
  <c r="A35" i="25"/>
  <c r="E34" i="25"/>
  <c r="L34" i="25" s="1"/>
  <c r="C34" i="25"/>
  <c r="B34" i="25"/>
  <c r="A34" i="25"/>
  <c r="E33" i="25"/>
  <c r="L33" i="25" s="1"/>
  <c r="C33" i="25"/>
  <c r="B33" i="25"/>
  <c r="A33" i="25"/>
  <c r="E32" i="25"/>
  <c r="L32" i="25" s="1"/>
  <c r="C32" i="25"/>
  <c r="B32" i="25"/>
  <c r="A32" i="25"/>
  <c r="E31" i="25"/>
  <c r="L31" i="25" s="1"/>
  <c r="C31" i="25"/>
  <c r="B31" i="25"/>
  <c r="A31" i="25"/>
  <c r="E30" i="25"/>
  <c r="L30" i="25" s="1"/>
  <c r="C30" i="25"/>
  <c r="B30" i="25"/>
  <c r="A30" i="25"/>
  <c r="E29" i="25"/>
  <c r="L29" i="25" s="1"/>
  <c r="C29" i="25"/>
  <c r="B29" i="25"/>
  <c r="A29" i="25"/>
  <c r="E28" i="25"/>
  <c r="L28" i="25" s="1"/>
  <c r="C28" i="25"/>
  <c r="B28" i="25"/>
  <c r="A28" i="25"/>
  <c r="E27" i="25"/>
  <c r="L27" i="25" s="1"/>
  <c r="C27" i="25"/>
  <c r="B27" i="25"/>
  <c r="A27" i="25"/>
  <c r="E26" i="25"/>
  <c r="L26" i="25" s="1"/>
  <c r="C26" i="25"/>
  <c r="B26" i="25"/>
  <c r="A26" i="25"/>
  <c r="E25" i="25"/>
  <c r="L25" i="25" s="1"/>
  <c r="C25" i="25"/>
  <c r="B25" i="25"/>
  <c r="A25" i="25"/>
  <c r="E24" i="25"/>
  <c r="L24" i="25" s="1"/>
  <c r="C24" i="25"/>
  <c r="B24" i="25"/>
  <c r="A24" i="25"/>
  <c r="E23" i="25"/>
  <c r="L23" i="25" s="1"/>
  <c r="C23" i="25"/>
  <c r="B23" i="25"/>
  <c r="A23" i="25"/>
  <c r="E22" i="25"/>
  <c r="L22" i="25" s="1"/>
  <c r="C22" i="25"/>
  <c r="B22" i="25"/>
  <c r="A22" i="25"/>
  <c r="E21" i="25"/>
  <c r="L21" i="25" s="1"/>
  <c r="C21" i="25"/>
  <c r="B21" i="25"/>
  <c r="A21" i="25"/>
  <c r="E20" i="25"/>
  <c r="L20" i="25" s="1"/>
  <c r="C20" i="25"/>
  <c r="B20" i="25"/>
  <c r="A20" i="25"/>
  <c r="E19" i="25"/>
  <c r="L19" i="25" s="1"/>
  <c r="C19" i="25"/>
  <c r="B19" i="25"/>
  <c r="A19" i="25"/>
  <c r="E18" i="25"/>
  <c r="L18" i="25" s="1"/>
  <c r="C18" i="25"/>
  <c r="B18" i="25"/>
  <c r="A18" i="25"/>
  <c r="E17" i="25"/>
  <c r="L17" i="25" s="1"/>
  <c r="C17" i="25"/>
  <c r="B17" i="25"/>
  <c r="A17" i="25"/>
  <c r="E16" i="25"/>
  <c r="L16" i="25" s="1"/>
  <c r="C16" i="25"/>
  <c r="B16" i="25"/>
  <c r="A16" i="25"/>
  <c r="E15" i="25"/>
  <c r="L15" i="25" s="1"/>
  <c r="C15" i="25"/>
  <c r="B15" i="25"/>
  <c r="A15" i="25"/>
  <c r="E14" i="25"/>
  <c r="L14" i="25" s="1"/>
  <c r="C14" i="25"/>
  <c r="B14" i="25"/>
  <c r="A14" i="25"/>
  <c r="E13" i="25"/>
  <c r="L13" i="25" s="1"/>
  <c r="C13" i="25"/>
  <c r="B13" i="25"/>
  <c r="A13" i="25"/>
  <c r="E12" i="25"/>
  <c r="L12" i="25" s="1"/>
  <c r="C12" i="25"/>
  <c r="B12" i="25"/>
  <c r="A12" i="25"/>
  <c r="E11" i="25"/>
  <c r="L11" i="25" s="1"/>
  <c r="C11" i="25"/>
  <c r="B11" i="25"/>
  <c r="A11" i="25"/>
  <c r="E10" i="25"/>
  <c r="L10" i="25" s="1"/>
  <c r="C10" i="25"/>
  <c r="B10" i="25"/>
  <c r="A10" i="25"/>
  <c r="E9" i="25"/>
  <c r="L9" i="25" s="1"/>
  <c r="C9" i="25"/>
  <c r="B9" i="25"/>
  <c r="A9" i="25"/>
  <c r="E8" i="25"/>
  <c r="L8" i="25" s="1"/>
  <c r="C8" i="25"/>
  <c r="B8" i="25"/>
  <c r="A8" i="25"/>
  <c r="E7" i="25"/>
  <c r="L7" i="25" s="1"/>
  <c r="C7" i="25"/>
  <c r="B7" i="25"/>
  <c r="A7" i="25"/>
  <c r="E6" i="25"/>
  <c r="L6" i="25" s="1"/>
  <c r="C6" i="25"/>
  <c r="B6" i="25"/>
  <c r="A6" i="25"/>
  <c r="E5" i="25"/>
  <c r="L5" i="25" s="1"/>
  <c r="C5" i="25"/>
  <c r="B5" i="25"/>
  <c r="A5" i="25"/>
  <c r="E4" i="25"/>
  <c r="L4" i="25" s="1"/>
  <c r="C4" i="25"/>
  <c r="B4" i="25"/>
  <c r="A4" i="25"/>
  <c r="E3" i="25"/>
  <c r="L3" i="25" s="1"/>
  <c r="C3" i="25"/>
  <c r="B3" i="25"/>
  <c r="A3" i="25"/>
  <c r="E2" i="25"/>
  <c r="L2" i="25" s="1"/>
  <c r="C2" i="25"/>
  <c r="B2" i="25"/>
  <c r="A2" i="25"/>
  <c r="E1" i="25"/>
  <c r="L1" i="25" s="1"/>
  <c r="D1" i="25"/>
  <c r="C1" i="25"/>
  <c r="B1" i="25"/>
  <c r="A1" i="25"/>
  <c r="AO3" i="1"/>
  <c r="AP3" i="1"/>
  <c r="AR3" i="1" s="1"/>
  <c r="AO4" i="1"/>
  <c r="AP4" i="1"/>
  <c r="AO5" i="1"/>
  <c r="AQ5" i="1" s="1"/>
  <c r="AP5" i="1"/>
  <c r="AR5" i="1" s="1"/>
  <c r="AO6" i="1"/>
  <c r="AP6" i="1"/>
  <c r="AO7" i="1"/>
  <c r="AP7" i="1"/>
  <c r="AO8" i="1"/>
  <c r="AP8" i="1"/>
  <c r="AO9" i="1"/>
  <c r="AQ9" i="1" s="1"/>
  <c r="AP9" i="1"/>
  <c r="AR9" i="1" s="1"/>
  <c r="AO10" i="1"/>
  <c r="AP10" i="1"/>
  <c r="AO11" i="1"/>
  <c r="AP11" i="1"/>
  <c r="AR11" i="1" s="1"/>
  <c r="AO12" i="1"/>
  <c r="AP12" i="1"/>
  <c r="AO13" i="1"/>
  <c r="AP13" i="1"/>
  <c r="G13" i="29" s="1"/>
  <c r="M13" i="29" s="1"/>
  <c r="AO14" i="1"/>
  <c r="AP14" i="1"/>
  <c r="AO15" i="1"/>
  <c r="AP15" i="1"/>
  <c r="AR15" i="1" s="1"/>
  <c r="AO16" i="1"/>
  <c r="AP16" i="1"/>
  <c r="AO17" i="1"/>
  <c r="AQ17" i="1" s="1"/>
  <c r="AP17" i="1"/>
  <c r="AO18" i="1"/>
  <c r="AP18" i="1"/>
  <c r="AO19" i="1"/>
  <c r="AP19" i="1"/>
  <c r="AO20" i="1"/>
  <c r="AP20" i="1"/>
  <c r="AO21" i="1"/>
  <c r="AQ21" i="1" s="1"/>
  <c r="AP21" i="1"/>
  <c r="AR21" i="1" s="1"/>
  <c r="AO22" i="1"/>
  <c r="AP22" i="1"/>
  <c r="AO23" i="1"/>
  <c r="AP23" i="1"/>
  <c r="AO24" i="1"/>
  <c r="AP24" i="1"/>
  <c r="AO25" i="1"/>
  <c r="AQ25" i="1" s="1"/>
  <c r="AP25" i="1"/>
  <c r="AR25" i="1" s="1"/>
  <c r="AO26" i="1"/>
  <c r="AP26" i="1"/>
  <c r="AO27" i="1"/>
  <c r="AP27" i="1"/>
  <c r="AR27" i="1" s="1"/>
  <c r="AO28" i="1"/>
  <c r="AP28" i="1"/>
  <c r="AO29" i="1"/>
  <c r="AP29" i="1"/>
  <c r="G29" i="29" s="1"/>
  <c r="M29" i="29" s="1"/>
  <c r="AO30" i="1"/>
  <c r="AP30" i="1"/>
  <c r="AO31" i="1"/>
  <c r="AP31" i="1"/>
  <c r="AR31" i="1" s="1"/>
  <c r="AO32" i="1"/>
  <c r="AP32" i="1"/>
  <c r="AO33" i="1"/>
  <c r="AQ33" i="1" s="1"/>
  <c r="AP33" i="1"/>
  <c r="AO34" i="1"/>
  <c r="AP34" i="1"/>
  <c r="G34" i="29" s="1"/>
  <c r="M34" i="29" s="1"/>
  <c r="AO35" i="1"/>
  <c r="AP35" i="1"/>
  <c r="AR35" i="1" s="1"/>
  <c r="AO36" i="1"/>
  <c r="AP36" i="1"/>
  <c r="AO37" i="1"/>
  <c r="AQ37" i="1" s="1"/>
  <c r="AP37" i="1"/>
  <c r="AR37" i="1" s="1"/>
  <c r="AO38" i="1"/>
  <c r="AP38" i="1"/>
  <c r="AO39" i="1"/>
  <c r="AP39" i="1"/>
  <c r="AO40" i="1"/>
  <c r="AP40" i="1"/>
  <c r="AO41" i="1"/>
  <c r="AP41" i="1"/>
  <c r="AR41" i="1" s="1"/>
  <c r="AO42" i="1"/>
  <c r="AP42" i="1"/>
  <c r="AO43" i="1"/>
  <c r="AP43" i="1"/>
  <c r="AR43" i="1" s="1"/>
  <c r="AO44" i="1"/>
  <c r="AP44" i="1"/>
  <c r="AO45" i="1"/>
  <c r="AP45" i="1"/>
  <c r="AR45" i="1" s="1"/>
  <c r="AO46" i="1"/>
  <c r="AP46" i="1"/>
  <c r="AO47" i="1"/>
  <c r="AP47" i="1"/>
  <c r="AR47" i="1" s="1"/>
  <c r="AO48" i="1"/>
  <c r="AP48" i="1"/>
  <c r="AO49" i="1"/>
  <c r="AP49" i="1"/>
  <c r="AO50" i="1"/>
  <c r="AP50" i="1"/>
  <c r="G50" i="29" s="1"/>
  <c r="M50" i="29" s="1"/>
  <c r="AO51" i="1"/>
  <c r="AP51" i="1"/>
  <c r="AO52" i="1"/>
  <c r="AP52" i="1"/>
  <c r="AO53" i="1"/>
  <c r="AQ53" i="1" s="1"/>
  <c r="AP53" i="1"/>
  <c r="AR53" i="1" s="1"/>
  <c r="AO54" i="1"/>
  <c r="AP54" i="1"/>
  <c r="G54" i="29" s="1"/>
  <c r="M54" i="29" s="1"/>
  <c r="AO55" i="1"/>
  <c r="AP55" i="1"/>
  <c r="AO56" i="1"/>
  <c r="AP56" i="1"/>
  <c r="AO57" i="1"/>
  <c r="AP57" i="1"/>
  <c r="AR57" i="1" s="1"/>
  <c r="AO58" i="1"/>
  <c r="AP58" i="1"/>
  <c r="AO59" i="1"/>
  <c r="AP59" i="1"/>
  <c r="AR59" i="1" s="1"/>
  <c r="AO60" i="1"/>
  <c r="AP60" i="1"/>
  <c r="AO61" i="1"/>
  <c r="AP61" i="1"/>
  <c r="AO62" i="1"/>
  <c r="AP62" i="1"/>
  <c r="AO63" i="1"/>
  <c r="AP63" i="1"/>
  <c r="AR63" i="1" s="1"/>
  <c r="AO64" i="1"/>
  <c r="AP64" i="1"/>
  <c r="AO65" i="1"/>
  <c r="AQ65" i="1" s="1"/>
  <c r="AP65" i="1"/>
  <c r="AO66" i="1"/>
  <c r="AP66" i="1"/>
  <c r="AO67" i="1"/>
  <c r="AP67" i="1"/>
  <c r="AO68" i="1"/>
  <c r="AP68" i="1"/>
  <c r="AO69" i="1"/>
  <c r="AQ69" i="1" s="1"/>
  <c r="AP69" i="1"/>
  <c r="AR69" i="1" s="1"/>
  <c r="AO70" i="1"/>
  <c r="AP70" i="1"/>
  <c r="AO71" i="1"/>
  <c r="AP71" i="1"/>
  <c r="AO72" i="1"/>
  <c r="AP72" i="1"/>
  <c r="AO73" i="1"/>
  <c r="AQ73" i="1" s="1"/>
  <c r="AP73" i="1"/>
  <c r="AR73" i="1" s="1"/>
  <c r="AO74" i="1"/>
  <c r="AP74" i="1"/>
  <c r="AO75" i="1"/>
  <c r="AP75" i="1"/>
  <c r="AR75" i="1" s="1"/>
  <c r="AO76" i="1"/>
  <c r="AP76" i="1"/>
  <c r="AO77" i="1"/>
  <c r="AP77" i="1"/>
  <c r="AO78" i="1"/>
  <c r="AP78" i="1"/>
  <c r="AO79" i="1"/>
  <c r="AP79" i="1"/>
  <c r="AR79" i="1" s="1"/>
  <c r="AO80" i="1"/>
  <c r="AP80" i="1"/>
  <c r="AO81" i="1"/>
  <c r="AQ81" i="1" s="1"/>
  <c r="AP81" i="1"/>
  <c r="AO82" i="1"/>
  <c r="AP82" i="1"/>
  <c r="AO83" i="1"/>
  <c r="AP83" i="1"/>
  <c r="AO84" i="1"/>
  <c r="AP84" i="1"/>
  <c r="AO85" i="1"/>
  <c r="AQ85" i="1" s="1"/>
  <c r="AP85" i="1"/>
  <c r="AR85" i="1" s="1"/>
  <c r="AO86" i="1"/>
  <c r="AP86" i="1"/>
  <c r="G86" i="29" s="1"/>
  <c r="M86" i="29" s="1"/>
  <c r="AO87" i="1"/>
  <c r="AP87" i="1"/>
  <c r="AO88" i="1"/>
  <c r="AP88" i="1"/>
  <c r="AO89" i="1"/>
  <c r="AQ89" i="1" s="1"/>
  <c r="AP89" i="1"/>
  <c r="AR89" i="1" s="1"/>
  <c r="AO90" i="1"/>
  <c r="AP90" i="1"/>
  <c r="AO91" i="1"/>
  <c r="AP91" i="1"/>
  <c r="AR91" i="1" s="1"/>
  <c r="AO92" i="1"/>
  <c r="AP92" i="1"/>
  <c r="AO93" i="1"/>
  <c r="AQ93" i="1" s="1"/>
  <c r="AP93" i="1"/>
  <c r="AO94" i="1"/>
  <c r="AP94" i="1"/>
  <c r="AO95" i="1"/>
  <c r="AP95" i="1"/>
  <c r="AR95" i="1" s="1"/>
  <c r="AO96" i="1"/>
  <c r="AP96" i="1"/>
  <c r="AO97" i="1"/>
  <c r="AQ97" i="1" s="1"/>
  <c r="AP97" i="1"/>
  <c r="AO98" i="1"/>
  <c r="AP98" i="1"/>
  <c r="AO99" i="1"/>
  <c r="AP99" i="1"/>
  <c r="AO100" i="1"/>
  <c r="AP100" i="1"/>
  <c r="AO101" i="1"/>
  <c r="AQ101" i="1" s="1"/>
  <c r="AP101" i="1"/>
  <c r="AR101" i="1" s="1"/>
  <c r="AO102" i="1"/>
  <c r="AP102" i="1"/>
  <c r="AO103" i="1"/>
  <c r="AP103" i="1"/>
  <c r="AO104" i="1"/>
  <c r="AP104" i="1"/>
  <c r="AO105" i="1"/>
  <c r="AP105" i="1"/>
  <c r="AR105" i="1" s="1"/>
  <c r="AO106" i="1"/>
  <c r="AP106" i="1"/>
  <c r="AO107" i="1"/>
  <c r="AP107" i="1"/>
  <c r="AR107" i="1" s="1"/>
  <c r="AO108" i="1"/>
  <c r="AP108" i="1"/>
  <c r="AO109" i="1"/>
  <c r="AP109" i="1"/>
  <c r="AO110" i="1"/>
  <c r="AP110" i="1"/>
  <c r="AO111" i="1"/>
  <c r="AP111" i="1"/>
  <c r="AR111" i="1" s="1"/>
  <c r="AO112" i="1"/>
  <c r="AP112" i="1"/>
  <c r="AO113" i="1"/>
  <c r="AQ113" i="1" s="1"/>
  <c r="AP113" i="1"/>
  <c r="AO114" i="1"/>
  <c r="AP114" i="1"/>
  <c r="AO115" i="1"/>
  <c r="AP115" i="1"/>
  <c r="AR115" i="1" s="1"/>
  <c r="AO116" i="1"/>
  <c r="AP116" i="1"/>
  <c r="AO117" i="1"/>
  <c r="AQ117" i="1" s="1"/>
  <c r="AP117" i="1"/>
  <c r="AR117" i="1" s="1"/>
  <c r="AO118" i="1"/>
  <c r="AP118" i="1"/>
  <c r="AO119" i="1"/>
  <c r="AP119" i="1"/>
  <c r="AO120" i="1"/>
  <c r="AP120" i="1"/>
  <c r="AO121" i="1"/>
  <c r="AQ121" i="1" s="1"/>
  <c r="AP121" i="1"/>
  <c r="AR121" i="1" s="1"/>
  <c r="AP2" i="1"/>
  <c r="G2" i="29" s="1"/>
  <c r="M2" i="29" s="1"/>
  <c r="AO2" i="1"/>
  <c r="AL2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K49" i="1"/>
  <c r="AK50" i="1"/>
  <c r="AK51" i="1"/>
  <c r="AK52" i="1"/>
  <c r="AE62" i="4"/>
  <c r="AE63" i="4"/>
  <c r="AE64" i="4"/>
  <c r="AE65" i="4"/>
  <c r="AE66" i="4"/>
  <c r="AE67" i="4"/>
  <c r="AE68" i="4"/>
  <c r="AE69" i="4"/>
  <c r="AE70" i="4"/>
  <c r="AE71" i="4"/>
  <c r="AE72" i="4"/>
  <c r="AE61" i="4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2" i="1"/>
  <c r="B42" i="23"/>
  <c r="B41" i="23"/>
  <c r="B40" i="23"/>
  <c r="B39" i="23"/>
  <c r="B38" i="23"/>
  <c r="B37" i="23"/>
  <c r="B32" i="23"/>
  <c r="B31" i="23"/>
  <c r="B30" i="23"/>
  <c r="B18" i="23"/>
  <c r="B17" i="23"/>
  <c r="B16" i="23"/>
  <c r="B15" i="23"/>
  <c r="B14" i="23"/>
  <c r="B13" i="23"/>
  <c r="I9" i="22"/>
  <c r="I7" i="22"/>
  <c r="I8" i="22"/>
  <c r="C9" i="22"/>
  <c r="E9" i="22" s="1"/>
  <c r="C8" i="22"/>
  <c r="C7" i="22"/>
  <c r="E7" i="22" s="1"/>
  <c r="P4" i="21"/>
  <c r="O4" i="21"/>
  <c r="N5" i="21"/>
  <c r="N6" i="21" s="1"/>
  <c r="O6" i="21" s="1"/>
  <c r="J4" i="21"/>
  <c r="I4" i="21"/>
  <c r="H5" i="21"/>
  <c r="H6" i="21" s="1"/>
  <c r="J6" i="21" s="1"/>
  <c r="D4" i="21"/>
  <c r="C4" i="21"/>
  <c r="B5" i="21"/>
  <c r="B6" i="21" s="1"/>
  <c r="B7" i="21" s="1"/>
  <c r="B8" i="21" s="1"/>
  <c r="B9" i="21" s="1"/>
  <c r="B10" i="21" s="1"/>
  <c r="B11" i="21" s="1"/>
  <c r="B12" i="21" s="1"/>
  <c r="B13" i="21" s="1"/>
  <c r="D13" i="21" s="1"/>
  <c r="G23" i="23" s="1"/>
  <c r="BQ65" i="4" l="1"/>
  <c r="H6" i="30" s="1"/>
  <c r="O6" i="30" s="1"/>
  <c r="BQ61" i="4"/>
  <c r="H2" i="30" s="1"/>
  <c r="O2" i="30" s="1"/>
  <c r="I1" i="31"/>
  <c r="Q1" i="31" s="1"/>
  <c r="H1" i="30"/>
  <c r="O1" i="30" s="1"/>
  <c r="BU28" i="4"/>
  <c r="BQ28" i="4"/>
  <c r="G132" i="30"/>
  <c r="N132" i="30" s="1"/>
  <c r="N120" i="30"/>
  <c r="G130" i="30"/>
  <c r="N130" i="30" s="1"/>
  <c r="N118" i="30"/>
  <c r="G128" i="30"/>
  <c r="N128" i="30" s="1"/>
  <c r="N116" i="30"/>
  <c r="G124" i="30"/>
  <c r="N124" i="30" s="1"/>
  <c r="N112" i="30"/>
  <c r="G133" i="30"/>
  <c r="N133" i="30" s="1"/>
  <c r="N121" i="30"/>
  <c r="G127" i="30"/>
  <c r="N127" i="30" s="1"/>
  <c r="N115" i="30"/>
  <c r="G125" i="30"/>
  <c r="N125" i="30" s="1"/>
  <c r="N113" i="30"/>
  <c r="BY28" i="4"/>
  <c r="Z28" i="4"/>
  <c r="Z25" i="4"/>
  <c r="Z26" i="4"/>
  <c r="J7" i="22"/>
  <c r="D13" i="23" s="1"/>
  <c r="I6" i="21"/>
  <c r="I5" i="21"/>
  <c r="P6" i="21"/>
  <c r="Q6" i="21" s="1"/>
  <c r="J5" i="21"/>
  <c r="P5" i="21"/>
  <c r="O5" i="21"/>
  <c r="AE28" i="4"/>
  <c r="BQ25" i="4"/>
  <c r="BP26" i="4"/>
  <c r="BX26" i="4"/>
  <c r="BT26" i="4"/>
  <c r="BU25" i="4"/>
  <c r="BY25" i="4"/>
  <c r="BW28" i="4"/>
  <c r="BX28" i="4"/>
  <c r="BS28" i="4"/>
  <c r="CA28" i="4"/>
  <c r="CA26" i="4"/>
  <c r="BW26" i="4"/>
  <c r="BS26" i="4"/>
  <c r="BR28" i="4"/>
  <c r="BZ25" i="4"/>
  <c r="BZ28" i="4"/>
  <c r="BV26" i="4"/>
  <c r="BV28" i="4"/>
  <c r="BR25" i="4"/>
  <c r="CC6" i="4"/>
  <c r="CC7" i="4"/>
  <c r="CC8" i="4"/>
  <c r="CC9" i="4"/>
  <c r="CC10" i="4"/>
  <c r="CC11" i="4"/>
  <c r="CC12" i="4"/>
  <c r="CC13" i="4"/>
  <c r="CC14" i="4"/>
  <c r="CC16" i="4"/>
  <c r="CC17" i="4"/>
  <c r="CC18" i="4"/>
  <c r="CC19" i="4"/>
  <c r="CC20" i="4"/>
  <c r="CC21" i="4"/>
  <c r="CC22" i="4"/>
  <c r="CC23" i="4"/>
  <c r="CC24" i="4"/>
  <c r="BQ26" i="4"/>
  <c r="BU26" i="4"/>
  <c r="BY26" i="4"/>
  <c r="CC15" i="4"/>
  <c r="BV25" i="4"/>
  <c r="BS25" i="4"/>
  <c r="BW25" i="4"/>
  <c r="CA25" i="4"/>
  <c r="BR26" i="4"/>
  <c r="BZ26" i="4"/>
  <c r="CC5" i="4"/>
  <c r="BP25" i="4"/>
  <c r="BT25" i="4"/>
  <c r="BX25" i="4"/>
  <c r="G131" i="30"/>
  <c r="N131" i="30" s="1"/>
  <c r="BH55" i="4"/>
  <c r="F86" i="29"/>
  <c r="L86" i="29" s="1"/>
  <c r="O86" i="29" s="1"/>
  <c r="G144" i="30"/>
  <c r="N144" i="30" s="1"/>
  <c r="E122" i="30"/>
  <c r="F120" i="29"/>
  <c r="L120" i="29" s="1"/>
  <c r="I120" i="27"/>
  <c r="P120" i="27" s="1"/>
  <c r="F116" i="29"/>
  <c r="L116" i="29" s="1"/>
  <c r="I116" i="27"/>
  <c r="P116" i="27" s="1"/>
  <c r="F112" i="29"/>
  <c r="L112" i="29" s="1"/>
  <c r="I112" i="27"/>
  <c r="P112" i="27" s="1"/>
  <c r="F108" i="29"/>
  <c r="L108" i="29" s="1"/>
  <c r="I108" i="27"/>
  <c r="P108" i="27" s="1"/>
  <c r="F104" i="29"/>
  <c r="L104" i="29" s="1"/>
  <c r="I104" i="27"/>
  <c r="P104" i="27" s="1"/>
  <c r="F100" i="29"/>
  <c r="L100" i="29" s="1"/>
  <c r="I100" i="27"/>
  <c r="P100" i="27" s="1"/>
  <c r="F96" i="29"/>
  <c r="L96" i="29" s="1"/>
  <c r="I96" i="27"/>
  <c r="P96" i="27" s="1"/>
  <c r="F92" i="29"/>
  <c r="L92" i="29" s="1"/>
  <c r="I92" i="27"/>
  <c r="P92" i="27" s="1"/>
  <c r="F88" i="29"/>
  <c r="L88" i="29" s="1"/>
  <c r="I88" i="27"/>
  <c r="P88" i="27" s="1"/>
  <c r="F84" i="29"/>
  <c r="L84" i="29" s="1"/>
  <c r="I84" i="27"/>
  <c r="P84" i="27" s="1"/>
  <c r="F80" i="29"/>
  <c r="L80" i="29" s="1"/>
  <c r="I80" i="27"/>
  <c r="P80" i="27" s="1"/>
  <c r="F76" i="29"/>
  <c r="L76" i="29" s="1"/>
  <c r="I76" i="27"/>
  <c r="P76" i="27" s="1"/>
  <c r="F72" i="29"/>
  <c r="L72" i="29" s="1"/>
  <c r="I72" i="27"/>
  <c r="P72" i="27" s="1"/>
  <c r="F68" i="29"/>
  <c r="L68" i="29" s="1"/>
  <c r="I68" i="27"/>
  <c r="P68" i="27" s="1"/>
  <c r="F64" i="29"/>
  <c r="L64" i="29" s="1"/>
  <c r="I64" i="27"/>
  <c r="P64" i="27" s="1"/>
  <c r="F60" i="29"/>
  <c r="L60" i="29" s="1"/>
  <c r="I60" i="27"/>
  <c r="P60" i="27" s="1"/>
  <c r="F56" i="29"/>
  <c r="L56" i="29" s="1"/>
  <c r="I56" i="27"/>
  <c r="P56" i="27" s="1"/>
  <c r="F52" i="29"/>
  <c r="L52" i="29" s="1"/>
  <c r="I52" i="27"/>
  <c r="P52" i="27" s="1"/>
  <c r="I36" i="27"/>
  <c r="P36" i="27" s="1"/>
  <c r="I20" i="27"/>
  <c r="P20" i="27" s="1"/>
  <c r="I4" i="27"/>
  <c r="P4" i="27" s="1"/>
  <c r="O110" i="31"/>
  <c r="F1" i="29"/>
  <c r="L1" i="29" s="1"/>
  <c r="I1" i="27"/>
  <c r="P1" i="27" s="1"/>
  <c r="F119" i="29"/>
  <c r="L119" i="29" s="1"/>
  <c r="I119" i="27"/>
  <c r="P119" i="27" s="1"/>
  <c r="F115" i="29"/>
  <c r="L115" i="29" s="1"/>
  <c r="I115" i="27"/>
  <c r="P115" i="27" s="1"/>
  <c r="F111" i="29"/>
  <c r="L111" i="29" s="1"/>
  <c r="I111" i="27"/>
  <c r="P111" i="27" s="1"/>
  <c r="F107" i="29"/>
  <c r="L107" i="29" s="1"/>
  <c r="I107" i="27"/>
  <c r="P107" i="27" s="1"/>
  <c r="F103" i="29"/>
  <c r="L103" i="29" s="1"/>
  <c r="I103" i="27"/>
  <c r="P103" i="27" s="1"/>
  <c r="F99" i="29"/>
  <c r="L99" i="29" s="1"/>
  <c r="I99" i="27"/>
  <c r="P99" i="27" s="1"/>
  <c r="F95" i="29"/>
  <c r="L95" i="29" s="1"/>
  <c r="I95" i="27"/>
  <c r="P95" i="27" s="1"/>
  <c r="F91" i="29"/>
  <c r="L91" i="29" s="1"/>
  <c r="I91" i="27"/>
  <c r="P91" i="27" s="1"/>
  <c r="F87" i="29"/>
  <c r="L87" i="29" s="1"/>
  <c r="I87" i="27"/>
  <c r="P87" i="27" s="1"/>
  <c r="F83" i="29"/>
  <c r="L83" i="29" s="1"/>
  <c r="I83" i="27"/>
  <c r="P83" i="27" s="1"/>
  <c r="F79" i="29"/>
  <c r="L79" i="29" s="1"/>
  <c r="I79" i="27"/>
  <c r="P79" i="27" s="1"/>
  <c r="F75" i="29"/>
  <c r="L75" i="29" s="1"/>
  <c r="I75" i="27"/>
  <c r="P75" i="27" s="1"/>
  <c r="F71" i="29"/>
  <c r="L71" i="29" s="1"/>
  <c r="I71" i="27"/>
  <c r="P71" i="27" s="1"/>
  <c r="F67" i="29"/>
  <c r="L67" i="29" s="1"/>
  <c r="I67" i="27"/>
  <c r="P67" i="27" s="1"/>
  <c r="F63" i="29"/>
  <c r="L63" i="29" s="1"/>
  <c r="I63" i="27"/>
  <c r="P63" i="27" s="1"/>
  <c r="F59" i="29"/>
  <c r="L59" i="29" s="1"/>
  <c r="I59" i="27"/>
  <c r="P59" i="27" s="1"/>
  <c r="F55" i="29"/>
  <c r="L55" i="29" s="1"/>
  <c r="I55" i="27"/>
  <c r="P55" i="27" s="1"/>
  <c r="F51" i="29"/>
  <c r="L51" i="29" s="1"/>
  <c r="I51" i="27"/>
  <c r="P51" i="27" s="1"/>
  <c r="F47" i="29"/>
  <c r="L47" i="29" s="1"/>
  <c r="I47" i="27"/>
  <c r="P47" i="27" s="1"/>
  <c r="F43" i="29"/>
  <c r="L43" i="29" s="1"/>
  <c r="I43" i="27"/>
  <c r="P43" i="27" s="1"/>
  <c r="F39" i="29"/>
  <c r="L39" i="29" s="1"/>
  <c r="I39" i="27"/>
  <c r="P39" i="27" s="1"/>
  <c r="F35" i="29"/>
  <c r="L35" i="29" s="1"/>
  <c r="I35" i="27"/>
  <c r="P35" i="27" s="1"/>
  <c r="F31" i="29"/>
  <c r="L31" i="29" s="1"/>
  <c r="I31" i="27"/>
  <c r="P31" i="27" s="1"/>
  <c r="F27" i="29"/>
  <c r="L27" i="29" s="1"/>
  <c r="I27" i="27"/>
  <c r="P27" i="27" s="1"/>
  <c r="F23" i="29"/>
  <c r="L23" i="29" s="1"/>
  <c r="I23" i="27"/>
  <c r="P23" i="27" s="1"/>
  <c r="F19" i="29"/>
  <c r="L19" i="29" s="1"/>
  <c r="I19" i="27"/>
  <c r="P19" i="27" s="1"/>
  <c r="F15" i="29"/>
  <c r="L15" i="29" s="1"/>
  <c r="I15" i="27"/>
  <c r="P15" i="27" s="1"/>
  <c r="F11" i="29"/>
  <c r="L11" i="29" s="1"/>
  <c r="I11" i="27"/>
  <c r="P11" i="27" s="1"/>
  <c r="F7" i="29"/>
  <c r="L7" i="29" s="1"/>
  <c r="I7" i="27"/>
  <c r="P7" i="27" s="1"/>
  <c r="F3" i="29"/>
  <c r="L3" i="29" s="1"/>
  <c r="I3" i="27"/>
  <c r="P3" i="27" s="1"/>
  <c r="I48" i="27"/>
  <c r="P48" i="27" s="1"/>
  <c r="I32" i="27"/>
  <c r="P32" i="27" s="1"/>
  <c r="I16" i="27"/>
  <c r="P16" i="27" s="1"/>
  <c r="F65" i="29"/>
  <c r="L65" i="29" s="1"/>
  <c r="O118" i="31"/>
  <c r="F2" i="29"/>
  <c r="L2" i="29" s="1"/>
  <c r="O2" i="29" s="1"/>
  <c r="I2" i="27"/>
  <c r="P2" i="27" s="1"/>
  <c r="I114" i="27"/>
  <c r="P114" i="27" s="1"/>
  <c r="F114" i="29"/>
  <c r="L114" i="29" s="1"/>
  <c r="F110" i="29"/>
  <c r="L110" i="29" s="1"/>
  <c r="I110" i="27"/>
  <c r="P110" i="27" s="1"/>
  <c r="F106" i="29"/>
  <c r="L106" i="29" s="1"/>
  <c r="I106" i="27"/>
  <c r="P106" i="27" s="1"/>
  <c r="I98" i="27"/>
  <c r="P98" i="27" s="1"/>
  <c r="F98" i="29"/>
  <c r="L98" i="29" s="1"/>
  <c r="F94" i="29"/>
  <c r="L94" i="29" s="1"/>
  <c r="I94" i="27"/>
  <c r="P94" i="27" s="1"/>
  <c r="F90" i="29"/>
  <c r="L90" i="29" s="1"/>
  <c r="I90" i="27"/>
  <c r="P90" i="27" s="1"/>
  <c r="I82" i="27"/>
  <c r="P82" i="27" s="1"/>
  <c r="F82" i="29"/>
  <c r="L82" i="29" s="1"/>
  <c r="F78" i="29"/>
  <c r="L78" i="29" s="1"/>
  <c r="I78" i="27"/>
  <c r="P78" i="27" s="1"/>
  <c r="F74" i="29"/>
  <c r="L74" i="29" s="1"/>
  <c r="I74" i="27"/>
  <c r="P74" i="27" s="1"/>
  <c r="F70" i="29"/>
  <c r="L70" i="29" s="1"/>
  <c r="I70" i="27"/>
  <c r="P70" i="27" s="1"/>
  <c r="F66" i="29"/>
  <c r="L66" i="29" s="1"/>
  <c r="I66" i="27"/>
  <c r="P66" i="27" s="1"/>
  <c r="F62" i="29"/>
  <c r="L62" i="29" s="1"/>
  <c r="I62" i="27"/>
  <c r="P62" i="27" s="1"/>
  <c r="F58" i="29"/>
  <c r="L58" i="29" s="1"/>
  <c r="I58" i="27"/>
  <c r="P58" i="27" s="1"/>
  <c r="F54" i="29"/>
  <c r="L54" i="29" s="1"/>
  <c r="O54" i="29" s="1"/>
  <c r="I54" i="27"/>
  <c r="P54" i="27" s="1"/>
  <c r="F50" i="29"/>
  <c r="L50" i="29" s="1"/>
  <c r="O50" i="29" s="1"/>
  <c r="I50" i="27"/>
  <c r="P50" i="27" s="1"/>
  <c r="F46" i="29"/>
  <c r="L46" i="29" s="1"/>
  <c r="I46" i="27"/>
  <c r="P46" i="27" s="1"/>
  <c r="F42" i="29"/>
  <c r="L42" i="29" s="1"/>
  <c r="I42" i="27"/>
  <c r="P42" i="27" s="1"/>
  <c r="F38" i="29"/>
  <c r="L38" i="29" s="1"/>
  <c r="I38" i="27"/>
  <c r="P38" i="27" s="1"/>
  <c r="F34" i="29"/>
  <c r="L34" i="29" s="1"/>
  <c r="O34" i="29" s="1"/>
  <c r="I34" i="27"/>
  <c r="P34" i="27" s="1"/>
  <c r="F30" i="29"/>
  <c r="L30" i="29" s="1"/>
  <c r="I30" i="27"/>
  <c r="P30" i="27" s="1"/>
  <c r="F26" i="29"/>
  <c r="L26" i="29" s="1"/>
  <c r="I26" i="27"/>
  <c r="P26" i="27" s="1"/>
  <c r="F22" i="29"/>
  <c r="L22" i="29" s="1"/>
  <c r="I22" i="27"/>
  <c r="P22" i="27" s="1"/>
  <c r="F18" i="29"/>
  <c r="L18" i="29" s="1"/>
  <c r="I18" i="27"/>
  <c r="P18" i="27" s="1"/>
  <c r="F14" i="29"/>
  <c r="L14" i="29" s="1"/>
  <c r="I14" i="27"/>
  <c r="P14" i="27" s="1"/>
  <c r="F10" i="29"/>
  <c r="L10" i="29" s="1"/>
  <c r="I10" i="27"/>
  <c r="P10" i="27" s="1"/>
  <c r="F6" i="29"/>
  <c r="L6" i="29" s="1"/>
  <c r="I6" i="27"/>
  <c r="P6" i="27" s="1"/>
  <c r="I44" i="27"/>
  <c r="P44" i="27" s="1"/>
  <c r="I28" i="27"/>
  <c r="P28" i="27" s="1"/>
  <c r="I12" i="27"/>
  <c r="P12" i="27" s="1"/>
  <c r="F118" i="29"/>
  <c r="L118" i="29" s="1"/>
  <c r="F33" i="29"/>
  <c r="L33" i="29" s="1"/>
  <c r="O114" i="31"/>
  <c r="F121" i="29"/>
  <c r="L121" i="29" s="1"/>
  <c r="I121" i="27"/>
  <c r="P121" i="27" s="1"/>
  <c r="F117" i="29"/>
  <c r="L117" i="29" s="1"/>
  <c r="I117" i="27"/>
  <c r="P117" i="27" s="1"/>
  <c r="F113" i="29"/>
  <c r="L113" i="29" s="1"/>
  <c r="I113" i="27"/>
  <c r="P113" i="27" s="1"/>
  <c r="F109" i="29"/>
  <c r="L109" i="29" s="1"/>
  <c r="I109" i="27"/>
  <c r="P109" i="27" s="1"/>
  <c r="F105" i="29"/>
  <c r="L105" i="29" s="1"/>
  <c r="I105" i="27"/>
  <c r="P105" i="27" s="1"/>
  <c r="F101" i="29"/>
  <c r="L101" i="29" s="1"/>
  <c r="I101" i="27"/>
  <c r="P101" i="27" s="1"/>
  <c r="F97" i="29"/>
  <c r="L97" i="29" s="1"/>
  <c r="I97" i="27"/>
  <c r="P97" i="27" s="1"/>
  <c r="F93" i="29"/>
  <c r="L93" i="29" s="1"/>
  <c r="I93" i="27"/>
  <c r="P93" i="27" s="1"/>
  <c r="F89" i="29"/>
  <c r="L89" i="29" s="1"/>
  <c r="I89" i="27"/>
  <c r="P89" i="27" s="1"/>
  <c r="F85" i="29"/>
  <c r="L85" i="29" s="1"/>
  <c r="I85" i="27"/>
  <c r="P85" i="27" s="1"/>
  <c r="F81" i="29"/>
  <c r="L81" i="29" s="1"/>
  <c r="I81" i="27"/>
  <c r="P81" i="27" s="1"/>
  <c r="F77" i="29"/>
  <c r="L77" i="29" s="1"/>
  <c r="I77" i="27"/>
  <c r="P77" i="27" s="1"/>
  <c r="F73" i="29"/>
  <c r="L73" i="29" s="1"/>
  <c r="I73" i="27"/>
  <c r="P73" i="27" s="1"/>
  <c r="F69" i="29"/>
  <c r="L69" i="29" s="1"/>
  <c r="I69" i="27"/>
  <c r="P69" i="27" s="1"/>
  <c r="F61" i="29"/>
  <c r="L61" i="29" s="1"/>
  <c r="I61" i="27"/>
  <c r="P61" i="27" s="1"/>
  <c r="I57" i="27"/>
  <c r="P57" i="27" s="1"/>
  <c r="F57" i="29"/>
  <c r="L57" i="29" s="1"/>
  <c r="F53" i="29"/>
  <c r="L53" i="29" s="1"/>
  <c r="I53" i="27"/>
  <c r="P53" i="27" s="1"/>
  <c r="I49" i="27"/>
  <c r="P49" i="27" s="1"/>
  <c r="F49" i="29"/>
  <c r="L49" i="29" s="1"/>
  <c r="F45" i="29"/>
  <c r="L45" i="29" s="1"/>
  <c r="I45" i="27"/>
  <c r="P45" i="27" s="1"/>
  <c r="F41" i="29"/>
  <c r="L41" i="29" s="1"/>
  <c r="I41" i="27"/>
  <c r="P41" i="27" s="1"/>
  <c r="F37" i="29"/>
  <c r="L37" i="29" s="1"/>
  <c r="I37" i="27"/>
  <c r="P37" i="27" s="1"/>
  <c r="F29" i="29"/>
  <c r="L29" i="29" s="1"/>
  <c r="O29" i="29" s="1"/>
  <c r="I29" i="27"/>
  <c r="P29" i="27" s="1"/>
  <c r="I25" i="27"/>
  <c r="P25" i="27" s="1"/>
  <c r="F25" i="29"/>
  <c r="L25" i="29" s="1"/>
  <c r="F21" i="29"/>
  <c r="L21" i="29" s="1"/>
  <c r="I21" i="27"/>
  <c r="P21" i="27" s="1"/>
  <c r="I17" i="27"/>
  <c r="P17" i="27" s="1"/>
  <c r="F17" i="29"/>
  <c r="L17" i="29" s="1"/>
  <c r="F13" i="29"/>
  <c r="L13" i="29" s="1"/>
  <c r="O13" i="29" s="1"/>
  <c r="I13" i="27"/>
  <c r="P13" i="27" s="1"/>
  <c r="F9" i="29"/>
  <c r="L9" i="29" s="1"/>
  <c r="I9" i="27"/>
  <c r="P9" i="27" s="1"/>
  <c r="F5" i="29"/>
  <c r="L5" i="29" s="1"/>
  <c r="I5" i="27"/>
  <c r="P5" i="27" s="1"/>
  <c r="I40" i="27"/>
  <c r="P40" i="27" s="1"/>
  <c r="I24" i="27"/>
  <c r="P24" i="27" s="1"/>
  <c r="I8" i="27"/>
  <c r="P8" i="27" s="1"/>
  <c r="F102" i="29"/>
  <c r="L102" i="29" s="1"/>
  <c r="BD55" i="4"/>
  <c r="AZ55" i="4"/>
  <c r="BB61" i="4" s="1"/>
  <c r="BD28" i="4"/>
  <c r="BA28" i="4"/>
  <c r="BI28" i="4"/>
  <c r="BA25" i="4"/>
  <c r="BA53" i="4"/>
  <c r="BA55" i="4"/>
  <c r="BF55" i="4"/>
  <c r="BH28" i="4"/>
  <c r="BE28" i="4"/>
  <c r="BI25" i="4"/>
  <c r="BE25" i="4"/>
  <c r="BI55" i="4"/>
  <c r="BE55" i="4"/>
  <c r="BI53" i="4"/>
  <c r="BE53" i="4"/>
  <c r="AZ26" i="4"/>
  <c r="BH26" i="4"/>
  <c r="BD26" i="4"/>
  <c r="AZ53" i="4"/>
  <c r="BH53" i="4"/>
  <c r="BD53" i="4"/>
  <c r="AQ109" i="1"/>
  <c r="AQ105" i="1"/>
  <c r="AQ77" i="1"/>
  <c r="AQ61" i="1"/>
  <c r="AQ57" i="1"/>
  <c r="AQ45" i="1"/>
  <c r="AQ41" i="1"/>
  <c r="AQ29" i="1"/>
  <c r="AQ13" i="1"/>
  <c r="AQ49" i="1"/>
  <c r="G123" i="30"/>
  <c r="N123" i="30" s="1"/>
  <c r="AR109" i="1"/>
  <c r="AR99" i="1"/>
  <c r="AR93" i="1"/>
  <c r="AR83" i="1"/>
  <c r="AR77" i="1"/>
  <c r="AR67" i="1"/>
  <c r="AR61" i="1"/>
  <c r="AR51" i="1"/>
  <c r="AR29" i="1"/>
  <c r="AR19" i="1"/>
  <c r="AR13" i="1"/>
  <c r="G126" i="30"/>
  <c r="N126" i="30" s="1"/>
  <c r="G133" i="31"/>
  <c r="O133" i="31" s="1"/>
  <c r="O121" i="31"/>
  <c r="G45" i="29"/>
  <c r="M45" i="29" s="1"/>
  <c r="G43" i="29"/>
  <c r="M43" i="29" s="1"/>
  <c r="G27" i="29"/>
  <c r="M27" i="29" s="1"/>
  <c r="G11" i="29"/>
  <c r="M11" i="29" s="1"/>
  <c r="AR119" i="1"/>
  <c r="AR113" i="1"/>
  <c r="AR103" i="1"/>
  <c r="AR97" i="1"/>
  <c r="AR87" i="1"/>
  <c r="AR81" i="1"/>
  <c r="AR71" i="1"/>
  <c r="AR65" i="1"/>
  <c r="AR55" i="1"/>
  <c r="AR49" i="1"/>
  <c r="AR39" i="1"/>
  <c r="AR33" i="1"/>
  <c r="AR23" i="1"/>
  <c r="AR17" i="1"/>
  <c r="AR7" i="1"/>
  <c r="G129" i="30"/>
  <c r="N129" i="30" s="1"/>
  <c r="G122" i="30"/>
  <c r="N122" i="30" s="1"/>
  <c r="G131" i="31"/>
  <c r="O131" i="31" s="1"/>
  <c r="O119" i="31"/>
  <c r="G127" i="31"/>
  <c r="O127" i="31" s="1"/>
  <c r="O115" i="31"/>
  <c r="G123" i="31"/>
  <c r="O123" i="31" s="1"/>
  <c r="O111" i="31"/>
  <c r="BJ55" i="4"/>
  <c r="BJ52" i="4"/>
  <c r="BF52" i="4"/>
  <c r="BB52" i="4"/>
  <c r="E122" i="32"/>
  <c r="K122" i="32" s="1"/>
  <c r="E122" i="31"/>
  <c r="M122" i="31" s="1"/>
  <c r="M121" i="31"/>
  <c r="BG53" i="4"/>
  <c r="BK28" i="4"/>
  <c r="BK52" i="4"/>
  <c r="BC52" i="4"/>
  <c r="BC28" i="4"/>
  <c r="BK55" i="4"/>
  <c r="BG55" i="4"/>
  <c r="BG28" i="4"/>
  <c r="BC55" i="4"/>
  <c r="BK26" i="4"/>
  <c r="BG26" i="4"/>
  <c r="BC26" i="4"/>
  <c r="BJ28" i="4"/>
  <c r="BF28" i="4"/>
  <c r="BB28" i="4"/>
  <c r="BJ25" i="4"/>
  <c r="BF25" i="4"/>
  <c r="BB26" i="4"/>
  <c r="BB55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33" i="4"/>
  <c r="BM34" i="4"/>
  <c r="BM35" i="4"/>
  <c r="BM36" i="4"/>
  <c r="BM37" i="4"/>
  <c r="BM38" i="4"/>
  <c r="BM39" i="4"/>
  <c r="BM40" i="4"/>
  <c r="BM41" i="4"/>
  <c r="BM43" i="4"/>
  <c r="BM44" i="4"/>
  <c r="BM45" i="4"/>
  <c r="BM46" i="4"/>
  <c r="BM47" i="4"/>
  <c r="BM48" i="4"/>
  <c r="BM49" i="4"/>
  <c r="BM50" i="4"/>
  <c r="BM51" i="4"/>
  <c r="BA26" i="4"/>
  <c r="BE26" i="4"/>
  <c r="BI26" i="4"/>
  <c r="AC100" i="4"/>
  <c r="U100" i="4"/>
  <c r="BB53" i="4"/>
  <c r="BF53" i="4"/>
  <c r="BJ53" i="4"/>
  <c r="BB25" i="4"/>
  <c r="AZ28" i="4"/>
  <c r="BG52" i="4"/>
  <c r="BC25" i="4"/>
  <c r="BG25" i="4"/>
  <c r="BK25" i="4"/>
  <c r="BF26" i="4"/>
  <c r="BJ26" i="4"/>
  <c r="BM32" i="4"/>
  <c r="AZ52" i="4"/>
  <c r="BD52" i="4"/>
  <c r="BH52" i="4"/>
  <c r="BC53" i="4"/>
  <c r="BK53" i="4"/>
  <c r="BM5" i="4"/>
  <c r="AZ25" i="4"/>
  <c r="BD25" i="4"/>
  <c r="BH25" i="4"/>
  <c r="BA52" i="4"/>
  <c r="BE52" i="4"/>
  <c r="BI52" i="4"/>
  <c r="BM42" i="4"/>
  <c r="AR118" i="1"/>
  <c r="AR114" i="1"/>
  <c r="AR110" i="1"/>
  <c r="AR106" i="1"/>
  <c r="AR102" i="1"/>
  <c r="AR98" i="1"/>
  <c r="AR94" i="1"/>
  <c r="AR90" i="1"/>
  <c r="G88" i="29"/>
  <c r="M88" i="29" s="1"/>
  <c r="AR88" i="1"/>
  <c r="AR82" i="1"/>
  <c r="AR78" i="1"/>
  <c r="G76" i="29"/>
  <c r="M76" i="29" s="1"/>
  <c r="AR76" i="1"/>
  <c r="AR70" i="1"/>
  <c r="AR66" i="1"/>
  <c r="AR62" i="1"/>
  <c r="AR58" i="1"/>
  <c r="G56" i="29"/>
  <c r="M56" i="29" s="1"/>
  <c r="AR56" i="1"/>
  <c r="G52" i="29"/>
  <c r="M52" i="29" s="1"/>
  <c r="AR52" i="1"/>
  <c r="G46" i="29"/>
  <c r="M46" i="29" s="1"/>
  <c r="AR46" i="1"/>
  <c r="G42" i="29"/>
  <c r="M42" i="29" s="1"/>
  <c r="AR42" i="1"/>
  <c r="G36" i="29"/>
  <c r="M36" i="29" s="1"/>
  <c r="O36" i="29" s="1"/>
  <c r="AR36" i="1"/>
  <c r="G32" i="29"/>
  <c r="M32" i="29" s="1"/>
  <c r="O32" i="29" s="1"/>
  <c r="AR32" i="1"/>
  <c r="G26" i="29"/>
  <c r="M26" i="29" s="1"/>
  <c r="AR26" i="1"/>
  <c r="G24" i="29"/>
  <c r="M24" i="29" s="1"/>
  <c r="O24" i="29" s="1"/>
  <c r="AR24" i="1"/>
  <c r="G20" i="29"/>
  <c r="M20" i="29" s="1"/>
  <c r="O20" i="29" s="1"/>
  <c r="AR20" i="1"/>
  <c r="G16" i="29"/>
  <c r="M16" i="29" s="1"/>
  <c r="O16" i="29" s="1"/>
  <c r="AR16" i="1"/>
  <c r="G12" i="29"/>
  <c r="M12" i="29" s="1"/>
  <c r="O12" i="29" s="1"/>
  <c r="AR12" i="1"/>
  <c r="G8" i="29"/>
  <c r="M8" i="29" s="1"/>
  <c r="O8" i="29" s="1"/>
  <c r="AR8" i="1"/>
  <c r="G4" i="29"/>
  <c r="M4" i="29" s="1"/>
  <c r="O4" i="29" s="1"/>
  <c r="AR4" i="1"/>
  <c r="G102" i="29"/>
  <c r="M102" i="29" s="1"/>
  <c r="G114" i="29"/>
  <c r="M114" i="29" s="1"/>
  <c r="G82" i="29"/>
  <c r="M82" i="29" s="1"/>
  <c r="G110" i="29"/>
  <c r="M110" i="29" s="1"/>
  <c r="G94" i="29"/>
  <c r="M94" i="29" s="1"/>
  <c r="G78" i="29"/>
  <c r="M78" i="29" s="1"/>
  <c r="G62" i="29"/>
  <c r="M62" i="29" s="1"/>
  <c r="AQ2" i="1"/>
  <c r="G120" i="29"/>
  <c r="M120" i="29" s="1"/>
  <c r="AR120" i="1"/>
  <c r="G116" i="29"/>
  <c r="M116" i="29" s="1"/>
  <c r="AR116" i="1"/>
  <c r="G112" i="29"/>
  <c r="M112" i="29" s="1"/>
  <c r="AR112" i="1"/>
  <c r="G108" i="29"/>
  <c r="M108" i="29" s="1"/>
  <c r="AR108" i="1"/>
  <c r="G104" i="29"/>
  <c r="M104" i="29" s="1"/>
  <c r="AR104" i="1"/>
  <c r="G100" i="29"/>
  <c r="M100" i="29" s="1"/>
  <c r="AR100" i="1"/>
  <c r="G96" i="29"/>
  <c r="M96" i="29" s="1"/>
  <c r="AR96" i="1"/>
  <c r="G92" i="29"/>
  <c r="M92" i="29" s="1"/>
  <c r="AR92" i="1"/>
  <c r="AR86" i="1"/>
  <c r="G84" i="29"/>
  <c r="M84" i="29" s="1"/>
  <c r="AR84" i="1"/>
  <c r="G80" i="29"/>
  <c r="M80" i="29" s="1"/>
  <c r="AR80" i="1"/>
  <c r="AR74" i="1"/>
  <c r="G72" i="29"/>
  <c r="M72" i="29" s="1"/>
  <c r="AR72" i="1"/>
  <c r="G68" i="29"/>
  <c r="M68" i="29" s="1"/>
  <c r="AR68" i="1"/>
  <c r="G64" i="29"/>
  <c r="M64" i="29" s="1"/>
  <c r="AR64" i="1"/>
  <c r="G60" i="29"/>
  <c r="M60" i="29" s="1"/>
  <c r="AR60" i="1"/>
  <c r="AR54" i="1"/>
  <c r="AR50" i="1"/>
  <c r="AR48" i="1"/>
  <c r="G48" i="29"/>
  <c r="M48" i="29" s="1"/>
  <c r="O48" i="29" s="1"/>
  <c r="G44" i="29"/>
  <c r="M44" i="29" s="1"/>
  <c r="O44" i="29" s="1"/>
  <c r="AR44" i="1"/>
  <c r="G40" i="29"/>
  <c r="M40" i="29" s="1"/>
  <c r="O40" i="29" s="1"/>
  <c r="AR40" i="1"/>
  <c r="G38" i="29"/>
  <c r="M38" i="29" s="1"/>
  <c r="AR38" i="1"/>
  <c r="AR34" i="1"/>
  <c r="G30" i="29"/>
  <c r="M30" i="29" s="1"/>
  <c r="AR30" i="1"/>
  <c r="G28" i="29"/>
  <c r="M28" i="29" s="1"/>
  <c r="O28" i="29" s="1"/>
  <c r="AR28" i="1"/>
  <c r="G22" i="29"/>
  <c r="M22" i="29" s="1"/>
  <c r="AR22" i="1"/>
  <c r="AR18" i="1"/>
  <c r="G14" i="29"/>
  <c r="M14" i="29" s="1"/>
  <c r="AR14" i="1"/>
  <c r="G10" i="29"/>
  <c r="M10" i="29" s="1"/>
  <c r="AR10" i="1"/>
  <c r="G6" i="29"/>
  <c r="M6" i="29" s="1"/>
  <c r="AR6" i="1"/>
  <c r="G118" i="29"/>
  <c r="M118" i="29" s="1"/>
  <c r="G70" i="29"/>
  <c r="M70" i="29" s="1"/>
  <c r="G98" i="29"/>
  <c r="M98" i="29" s="1"/>
  <c r="G66" i="29"/>
  <c r="M66" i="29" s="1"/>
  <c r="AQ119" i="1"/>
  <c r="AQ115" i="1"/>
  <c r="AQ111" i="1"/>
  <c r="AQ107" i="1"/>
  <c r="AQ103" i="1"/>
  <c r="AQ99" i="1"/>
  <c r="AQ95" i="1"/>
  <c r="AQ91" i="1"/>
  <c r="AQ87" i="1"/>
  <c r="AQ83" i="1"/>
  <c r="AQ79" i="1"/>
  <c r="AQ75" i="1"/>
  <c r="AQ71" i="1"/>
  <c r="AQ67" i="1"/>
  <c r="AQ63" i="1"/>
  <c r="AQ59" i="1"/>
  <c r="AQ55" i="1"/>
  <c r="AQ51" i="1"/>
  <c r="AQ47" i="1"/>
  <c r="AQ43" i="1"/>
  <c r="AQ39" i="1"/>
  <c r="AQ35" i="1"/>
  <c r="AQ31" i="1"/>
  <c r="AQ27" i="1"/>
  <c r="AQ23" i="1"/>
  <c r="AQ19" i="1"/>
  <c r="AQ15" i="1"/>
  <c r="AQ11" i="1"/>
  <c r="AQ7" i="1"/>
  <c r="AQ3" i="1"/>
  <c r="G106" i="29"/>
  <c r="M106" i="29" s="1"/>
  <c r="G90" i="29"/>
  <c r="M90" i="29" s="1"/>
  <c r="G74" i="29"/>
  <c r="M74" i="29" s="1"/>
  <c r="G58" i="29"/>
  <c r="M58" i="29" s="1"/>
  <c r="G18" i="29"/>
  <c r="M18" i="29" s="1"/>
  <c r="G37" i="29"/>
  <c r="M37" i="29" s="1"/>
  <c r="G21" i="29"/>
  <c r="M21" i="29" s="1"/>
  <c r="G5" i="29"/>
  <c r="M5" i="29" s="1"/>
  <c r="G121" i="29"/>
  <c r="M121" i="29" s="1"/>
  <c r="G119" i="29"/>
  <c r="M119" i="29" s="1"/>
  <c r="G117" i="29"/>
  <c r="M117" i="29" s="1"/>
  <c r="G115" i="29"/>
  <c r="M115" i="29" s="1"/>
  <c r="G113" i="29"/>
  <c r="M113" i="29" s="1"/>
  <c r="G111" i="29"/>
  <c r="M111" i="29" s="1"/>
  <c r="G109" i="29"/>
  <c r="M109" i="29" s="1"/>
  <c r="G107" i="29"/>
  <c r="M107" i="29" s="1"/>
  <c r="G105" i="29"/>
  <c r="M105" i="29" s="1"/>
  <c r="G103" i="29"/>
  <c r="M103" i="29" s="1"/>
  <c r="G101" i="29"/>
  <c r="M101" i="29" s="1"/>
  <c r="G99" i="29"/>
  <c r="M99" i="29" s="1"/>
  <c r="G97" i="29"/>
  <c r="M97" i="29" s="1"/>
  <c r="G95" i="29"/>
  <c r="M95" i="29" s="1"/>
  <c r="G93" i="29"/>
  <c r="M93" i="29" s="1"/>
  <c r="G91" i="29"/>
  <c r="M91" i="29" s="1"/>
  <c r="G89" i="29"/>
  <c r="M89" i="29" s="1"/>
  <c r="G87" i="29"/>
  <c r="M87" i="29" s="1"/>
  <c r="G85" i="29"/>
  <c r="M85" i="29" s="1"/>
  <c r="G83" i="29"/>
  <c r="M83" i="29" s="1"/>
  <c r="G81" i="29"/>
  <c r="M81" i="29" s="1"/>
  <c r="G79" i="29"/>
  <c r="M79" i="29" s="1"/>
  <c r="G77" i="29"/>
  <c r="M77" i="29" s="1"/>
  <c r="G75" i="29"/>
  <c r="M75" i="29" s="1"/>
  <c r="G73" i="29"/>
  <c r="M73" i="29" s="1"/>
  <c r="G71" i="29"/>
  <c r="M71" i="29" s="1"/>
  <c r="G69" i="29"/>
  <c r="M69" i="29" s="1"/>
  <c r="G67" i="29"/>
  <c r="M67" i="29" s="1"/>
  <c r="G65" i="29"/>
  <c r="M65" i="29" s="1"/>
  <c r="G63" i="29"/>
  <c r="M63" i="29" s="1"/>
  <c r="G61" i="29"/>
  <c r="M61" i="29" s="1"/>
  <c r="G59" i="29"/>
  <c r="M59" i="29" s="1"/>
  <c r="G57" i="29"/>
  <c r="M57" i="29" s="1"/>
  <c r="G55" i="29"/>
  <c r="M55" i="29" s="1"/>
  <c r="G53" i="29"/>
  <c r="M53" i="29" s="1"/>
  <c r="G51" i="29"/>
  <c r="M51" i="29" s="1"/>
  <c r="G49" i="29"/>
  <c r="M49" i="29" s="1"/>
  <c r="G47" i="29"/>
  <c r="M47" i="29" s="1"/>
  <c r="G41" i="29"/>
  <c r="M41" i="29" s="1"/>
  <c r="G39" i="29"/>
  <c r="M39" i="29" s="1"/>
  <c r="G33" i="29"/>
  <c r="M33" i="29" s="1"/>
  <c r="G31" i="29"/>
  <c r="M31" i="29" s="1"/>
  <c r="G25" i="29"/>
  <c r="M25" i="29" s="1"/>
  <c r="G23" i="29"/>
  <c r="M23" i="29" s="1"/>
  <c r="G17" i="29"/>
  <c r="M17" i="29" s="1"/>
  <c r="G15" i="29"/>
  <c r="M15" i="29" s="1"/>
  <c r="G9" i="29"/>
  <c r="M9" i="29" s="1"/>
  <c r="G7" i="29"/>
  <c r="M7" i="29" s="1"/>
  <c r="AR2" i="1"/>
  <c r="AQ120" i="1"/>
  <c r="AQ118" i="1"/>
  <c r="AQ116" i="1"/>
  <c r="AQ114" i="1"/>
  <c r="AQ112" i="1"/>
  <c r="AQ110" i="1"/>
  <c r="AQ108" i="1"/>
  <c r="AQ106" i="1"/>
  <c r="AQ104" i="1"/>
  <c r="AQ102" i="1"/>
  <c r="AQ100" i="1"/>
  <c r="AQ98" i="1"/>
  <c r="AQ96" i="1"/>
  <c r="AQ94" i="1"/>
  <c r="AQ92" i="1"/>
  <c r="AQ90" i="1"/>
  <c r="AQ88" i="1"/>
  <c r="AQ86" i="1"/>
  <c r="AQ84" i="1"/>
  <c r="AQ82" i="1"/>
  <c r="AQ80" i="1"/>
  <c r="AQ78" i="1"/>
  <c r="AQ76" i="1"/>
  <c r="AQ74" i="1"/>
  <c r="AQ72" i="1"/>
  <c r="AQ70" i="1"/>
  <c r="AQ68" i="1"/>
  <c r="AQ66" i="1"/>
  <c r="AQ64" i="1"/>
  <c r="AQ62" i="1"/>
  <c r="AQ60" i="1"/>
  <c r="AQ58" i="1"/>
  <c r="AQ56" i="1"/>
  <c r="AQ54" i="1"/>
  <c r="AQ52" i="1"/>
  <c r="AQ50" i="1"/>
  <c r="AQ48" i="1"/>
  <c r="AQ46" i="1"/>
  <c r="AQ44" i="1"/>
  <c r="AQ42" i="1"/>
  <c r="AQ40" i="1"/>
  <c r="AQ38" i="1"/>
  <c r="AQ36" i="1"/>
  <c r="AQ34" i="1"/>
  <c r="AQ32" i="1"/>
  <c r="AQ30" i="1"/>
  <c r="AQ28" i="1"/>
  <c r="AQ26" i="1"/>
  <c r="AQ24" i="1"/>
  <c r="AQ22" i="1"/>
  <c r="AQ20" i="1"/>
  <c r="AQ18" i="1"/>
  <c r="AQ16" i="1"/>
  <c r="AQ14" i="1"/>
  <c r="AQ12" i="1"/>
  <c r="AQ10" i="1"/>
  <c r="AQ8" i="1"/>
  <c r="AQ6" i="1"/>
  <c r="AQ4" i="1"/>
  <c r="G35" i="29"/>
  <c r="M35" i="29" s="1"/>
  <c r="G19" i="29"/>
  <c r="M19" i="29" s="1"/>
  <c r="G3" i="29"/>
  <c r="M3" i="29" s="1"/>
  <c r="AE98" i="4"/>
  <c r="AA98" i="4"/>
  <c r="W98" i="4"/>
  <c r="AC97" i="4"/>
  <c r="U97" i="4"/>
  <c r="AB97" i="4"/>
  <c r="X97" i="4"/>
  <c r="Y97" i="4"/>
  <c r="AD98" i="4"/>
  <c r="Z98" i="4"/>
  <c r="V98" i="4"/>
  <c r="AC98" i="4"/>
  <c r="Y98" i="4"/>
  <c r="U98" i="4"/>
  <c r="AA97" i="4"/>
  <c r="AB98" i="4"/>
  <c r="X98" i="4"/>
  <c r="AE97" i="4"/>
  <c r="W97" i="4"/>
  <c r="Y100" i="4"/>
  <c r="T97" i="4"/>
  <c r="AD97" i="4"/>
  <c r="Z97" i="4"/>
  <c r="V97" i="4"/>
  <c r="T98" i="4"/>
  <c r="AG77" i="4"/>
  <c r="AB100" i="4"/>
  <c r="X100" i="4"/>
  <c r="T100" i="4"/>
  <c r="V100" i="4"/>
  <c r="AD100" i="4"/>
  <c r="Z100" i="4"/>
  <c r="AE100" i="4"/>
  <c r="AA100" i="4"/>
  <c r="W100" i="4"/>
  <c r="AG78" i="4"/>
  <c r="AG79" i="4"/>
  <c r="AG80" i="4"/>
  <c r="AG81" i="4"/>
  <c r="AG82" i="4"/>
  <c r="AG83" i="4"/>
  <c r="AG84" i="4"/>
  <c r="AG85" i="4"/>
  <c r="AG86" i="4"/>
  <c r="AG88" i="4"/>
  <c r="AG89" i="4"/>
  <c r="AG90" i="4"/>
  <c r="AG91" i="4"/>
  <c r="AG92" i="4"/>
  <c r="AG93" i="4"/>
  <c r="AG94" i="4"/>
  <c r="AG95" i="4"/>
  <c r="AG96" i="4"/>
  <c r="AG87" i="4"/>
  <c r="AR55" i="4"/>
  <c r="G134" i="31"/>
  <c r="O134" i="31" s="1"/>
  <c r="G145" i="31"/>
  <c r="O145" i="31" s="1"/>
  <c r="G138" i="31"/>
  <c r="O138" i="31" s="1"/>
  <c r="G129" i="31"/>
  <c r="G125" i="31"/>
  <c r="O125" i="31" s="1"/>
  <c r="G132" i="31"/>
  <c r="O132" i="31" s="1"/>
  <c r="G128" i="31"/>
  <c r="O128" i="31" s="1"/>
  <c r="G124" i="31"/>
  <c r="O124" i="31" s="1"/>
  <c r="G142" i="31"/>
  <c r="O142" i="31" s="1"/>
  <c r="G142" i="30"/>
  <c r="N142" i="30" s="1"/>
  <c r="AJ55" i="4"/>
  <c r="AS25" i="4"/>
  <c r="AS53" i="4"/>
  <c r="AK53" i="4"/>
  <c r="AM55" i="4"/>
  <c r="AM53" i="4"/>
  <c r="AJ28" i="4"/>
  <c r="AN28" i="4"/>
  <c r="AS55" i="4"/>
  <c r="AK55" i="4"/>
  <c r="AN55" i="4"/>
  <c r="AJ25" i="4"/>
  <c r="AJ53" i="4"/>
  <c r="AR53" i="4"/>
  <c r="AN53" i="4"/>
  <c r="AP26" i="4"/>
  <c r="AP52" i="4"/>
  <c r="AR28" i="4"/>
  <c r="AT52" i="4"/>
  <c r="AP55" i="4"/>
  <c r="AT55" i="4"/>
  <c r="AL55" i="4"/>
  <c r="AU55" i="4"/>
  <c r="AQ55" i="4"/>
  <c r="AU53" i="4"/>
  <c r="AQ53" i="4"/>
  <c r="AO28" i="4"/>
  <c r="AL52" i="4"/>
  <c r="AS28" i="4"/>
  <c r="AK28" i="4"/>
  <c r="AO25" i="4"/>
  <c r="AK26" i="4"/>
  <c r="AR26" i="4"/>
  <c r="AK25" i="4"/>
  <c r="AL28" i="4"/>
  <c r="AP28" i="4"/>
  <c r="AL26" i="4"/>
  <c r="AT28" i="4"/>
  <c r="AT26" i="4"/>
  <c r="AJ26" i="4"/>
  <c r="AN26" i="4"/>
  <c r="AU28" i="4"/>
  <c r="AQ28" i="4"/>
  <c r="AM28" i="4"/>
  <c r="AU26" i="4"/>
  <c r="AQ26" i="4"/>
  <c r="AM26" i="4"/>
  <c r="AO55" i="4"/>
  <c r="AO53" i="4"/>
  <c r="AW6" i="4"/>
  <c r="AW7" i="4"/>
  <c r="AW8" i="4"/>
  <c r="AW9" i="4"/>
  <c r="AW10" i="4"/>
  <c r="AW11" i="4"/>
  <c r="AW12" i="4"/>
  <c r="AW13" i="4"/>
  <c r="AW14" i="4"/>
  <c r="AW16" i="4"/>
  <c r="AW17" i="4"/>
  <c r="AW18" i="4"/>
  <c r="AW19" i="4"/>
  <c r="AW20" i="4"/>
  <c r="AW21" i="4"/>
  <c r="AW22" i="4"/>
  <c r="AW23" i="4"/>
  <c r="AW24" i="4"/>
  <c r="AW33" i="4"/>
  <c r="AW34" i="4"/>
  <c r="AW35" i="4"/>
  <c r="AW36" i="4"/>
  <c r="AW37" i="4"/>
  <c r="AW38" i="4"/>
  <c r="AW39" i="4"/>
  <c r="AW40" i="4"/>
  <c r="AW41" i="4"/>
  <c r="AW43" i="4"/>
  <c r="AW44" i="4"/>
  <c r="AW45" i="4"/>
  <c r="AW46" i="4"/>
  <c r="AW47" i="4"/>
  <c r="AW48" i="4"/>
  <c r="AW49" i="4"/>
  <c r="AW50" i="4"/>
  <c r="AW51" i="4"/>
  <c r="AW15" i="4"/>
  <c r="AL25" i="4"/>
  <c r="AP25" i="4"/>
  <c r="AT25" i="4"/>
  <c r="AO26" i="4"/>
  <c r="AS26" i="4"/>
  <c r="AM52" i="4"/>
  <c r="AQ52" i="4"/>
  <c r="AU52" i="4"/>
  <c r="AL53" i="4"/>
  <c r="AP53" i="4"/>
  <c r="AT53" i="4"/>
  <c r="AM25" i="4"/>
  <c r="AQ25" i="4"/>
  <c r="AU25" i="4"/>
  <c r="AW32" i="4"/>
  <c r="AJ52" i="4"/>
  <c r="AN52" i="4"/>
  <c r="AR52" i="4"/>
  <c r="AW5" i="4"/>
  <c r="AN25" i="4"/>
  <c r="AR25" i="4"/>
  <c r="AK52" i="4"/>
  <c r="AO52" i="4"/>
  <c r="AS52" i="4"/>
  <c r="AW42" i="4"/>
  <c r="K8" i="22"/>
  <c r="J9" i="22"/>
  <c r="D18" i="22" s="1"/>
  <c r="G10" i="22"/>
  <c r="F10" i="22"/>
  <c r="K7" i="22"/>
  <c r="E8" i="22"/>
  <c r="J8" i="22" s="1"/>
  <c r="D14" i="23" s="1"/>
  <c r="K9" i="22"/>
  <c r="I18" i="22" s="1"/>
  <c r="I19" i="22" s="1"/>
  <c r="C10" i="22"/>
  <c r="I10" i="22"/>
  <c r="Q4" i="21"/>
  <c r="N7" i="21"/>
  <c r="K4" i="21"/>
  <c r="H7" i="21"/>
  <c r="C13" i="21"/>
  <c r="C5" i="21"/>
  <c r="D12" i="21"/>
  <c r="F23" i="23" s="1"/>
  <c r="D8" i="21"/>
  <c r="C11" i="21"/>
  <c r="C7" i="21"/>
  <c r="D10" i="21"/>
  <c r="D23" i="23" s="1"/>
  <c r="D6" i="21"/>
  <c r="C9" i="21"/>
  <c r="C12" i="21"/>
  <c r="C8" i="21"/>
  <c r="D11" i="21"/>
  <c r="E23" i="23" s="1"/>
  <c r="D7" i="21"/>
  <c r="C10" i="21"/>
  <c r="C6" i="21"/>
  <c r="D9" i="21"/>
  <c r="C23" i="23" s="1"/>
  <c r="D5" i="21"/>
  <c r="E4" i="21"/>
  <c r="E123" i="31" l="1"/>
  <c r="M123" i="31" s="1"/>
  <c r="BV63" i="4"/>
  <c r="BV62" i="4"/>
  <c r="BQ67" i="4"/>
  <c r="H8" i="30" s="1"/>
  <c r="O8" i="30" s="1"/>
  <c r="BQ63" i="4"/>
  <c r="H4" i="30" s="1"/>
  <c r="O4" i="30" s="1"/>
  <c r="BQ72" i="4"/>
  <c r="H13" i="30" s="1"/>
  <c r="O13" i="30" s="1"/>
  <c r="BV61" i="4"/>
  <c r="BQ62" i="4"/>
  <c r="H3" i="30" s="1"/>
  <c r="O3" i="30" s="1"/>
  <c r="BV67" i="4"/>
  <c r="BV64" i="4"/>
  <c r="BQ64" i="4"/>
  <c r="H5" i="30" s="1"/>
  <c r="O5" i="30" s="1"/>
  <c r="BQ70" i="4"/>
  <c r="H11" i="30" s="1"/>
  <c r="O11" i="30" s="1"/>
  <c r="BQ66" i="4"/>
  <c r="H7" i="30" s="1"/>
  <c r="O7" i="30" s="1"/>
  <c r="BV70" i="4"/>
  <c r="BQ71" i="4"/>
  <c r="H12" i="30" s="1"/>
  <c r="O12" i="30" s="1"/>
  <c r="BV68" i="4"/>
  <c r="BQ69" i="4"/>
  <c r="H10" i="30" s="1"/>
  <c r="O10" i="30" s="1"/>
  <c r="BV65" i="4"/>
  <c r="BV71" i="4"/>
  <c r="BV66" i="4"/>
  <c r="BV72" i="4"/>
  <c r="BQ68" i="4"/>
  <c r="H9" i="30" s="1"/>
  <c r="O9" i="30" s="1"/>
  <c r="BV69" i="4"/>
  <c r="O102" i="29"/>
  <c r="O49" i="29"/>
  <c r="O57" i="29"/>
  <c r="O82" i="29"/>
  <c r="O114" i="29"/>
  <c r="O15" i="29"/>
  <c r="O31" i="29"/>
  <c r="O47" i="29"/>
  <c r="O55" i="29"/>
  <c r="O63" i="29"/>
  <c r="O71" i="29"/>
  <c r="O79" i="29"/>
  <c r="O87" i="29"/>
  <c r="O95" i="29"/>
  <c r="O103" i="29"/>
  <c r="O111" i="29"/>
  <c r="O119" i="29"/>
  <c r="O52" i="29"/>
  <c r="O60" i="29"/>
  <c r="O68" i="29"/>
  <c r="O76" i="29"/>
  <c r="O84" i="29"/>
  <c r="O92" i="29"/>
  <c r="O100" i="29"/>
  <c r="O108" i="29"/>
  <c r="O116" i="29"/>
  <c r="O33" i="29"/>
  <c r="O18" i="29"/>
  <c r="O42" i="29"/>
  <c r="O66" i="29"/>
  <c r="O94" i="29"/>
  <c r="O106" i="29"/>
  <c r="O65" i="29"/>
  <c r="O7" i="29"/>
  <c r="O23" i="29"/>
  <c r="O39" i="29"/>
  <c r="O5" i="29"/>
  <c r="O21" i="29"/>
  <c r="O41" i="29"/>
  <c r="O69" i="29"/>
  <c r="O77" i="29"/>
  <c r="O85" i="29"/>
  <c r="O93" i="29"/>
  <c r="O101" i="29"/>
  <c r="O109" i="29"/>
  <c r="O117" i="29"/>
  <c r="O10" i="29"/>
  <c r="O26" i="29"/>
  <c r="O58" i="29"/>
  <c r="O74" i="29"/>
  <c r="O17" i="29"/>
  <c r="O25" i="29"/>
  <c r="O118" i="29"/>
  <c r="O98" i="29"/>
  <c r="O3" i="29"/>
  <c r="O11" i="29"/>
  <c r="O19" i="29"/>
  <c r="O27" i="29"/>
  <c r="O35" i="29"/>
  <c r="O43" i="29"/>
  <c r="O51" i="29"/>
  <c r="O59" i="29"/>
  <c r="O67" i="29"/>
  <c r="O75" i="29"/>
  <c r="O83" i="29"/>
  <c r="O91" i="29"/>
  <c r="O99" i="29"/>
  <c r="O107" i="29"/>
  <c r="O115" i="29"/>
  <c r="O56" i="29"/>
  <c r="O64" i="29"/>
  <c r="O72" i="29"/>
  <c r="O80" i="29"/>
  <c r="O88" i="29"/>
  <c r="O96" i="29"/>
  <c r="O104" i="29"/>
  <c r="O112" i="29"/>
  <c r="O120" i="29"/>
  <c r="O9" i="29"/>
  <c r="O37" i="29"/>
  <c r="O45" i="29"/>
  <c r="O53" i="29"/>
  <c r="O61" i="29"/>
  <c r="O73" i="29"/>
  <c r="O81" i="29"/>
  <c r="O89" i="29"/>
  <c r="O97" i="29"/>
  <c r="O105" i="29"/>
  <c r="O113" i="29"/>
  <c r="O121" i="29"/>
  <c r="O6" i="29"/>
  <c r="O14" i="29"/>
  <c r="O22" i="29"/>
  <c r="O30" i="29"/>
  <c r="O38" i="29"/>
  <c r="O46" i="29"/>
  <c r="O62" i="29"/>
  <c r="O70" i="29"/>
  <c r="O78" i="29"/>
  <c r="O90" i="29"/>
  <c r="O110" i="29"/>
  <c r="G143" i="30"/>
  <c r="N143" i="30" s="1"/>
  <c r="G145" i="30"/>
  <c r="N145" i="30" s="1"/>
  <c r="G137" i="30"/>
  <c r="N137" i="30" s="1"/>
  <c r="G140" i="30"/>
  <c r="N140" i="30" s="1"/>
  <c r="D15" i="23"/>
  <c r="D19" i="23" s="1"/>
  <c r="D19" i="22"/>
  <c r="E10" i="22"/>
  <c r="G136" i="30"/>
  <c r="N136" i="30" s="1"/>
  <c r="G139" i="30"/>
  <c r="N139" i="30" s="1"/>
  <c r="E123" i="30"/>
  <c r="L122" i="30"/>
  <c r="G143" i="31"/>
  <c r="O143" i="31" s="1"/>
  <c r="Q5" i="21"/>
  <c r="R6" i="21" s="1"/>
  <c r="J7" i="21"/>
  <c r="I7" i="21"/>
  <c r="O7" i="21"/>
  <c r="P7" i="21"/>
  <c r="CC28" i="4"/>
  <c r="CC26" i="4"/>
  <c r="BF61" i="4"/>
  <c r="BB70" i="4"/>
  <c r="BF67" i="4"/>
  <c r="BG67" i="4"/>
  <c r="BF70" i="4"/>
  <c r="BB63" i="4"/>
  <c r="BA63" i="4"/>
  <c r="I4" i="31" s="1"/>
  <c r="BF68" i="4"/>
  <c r="BB68" i="4"/>
  <c r="BG61" i="4"/>
  <c r="BG66" i="4"/>
  <c r="BB67" i="4"/>
  <c r="BA70" i="4"/>
  <c r="I11" i="31" s="1"/>
  <c r="BB65" i="4"/>
  <c r="BG71" i="4"/>
  <c r="BF64" i="4"/>
  <c r="BA68" i="4"/>
  <c r="I9" i="31" s="1"/>
  <c r="BG69" i="4"/>
  <c r="BA69" i="4"/>
  <c r="I10" i="31" s="1"/>
  <c r="BG72" i="4"/>
  <c r="BA61" i="4"/>
  <c r="I2" i="31" s="1"/>
  <c r="Q2" i="31" s="1"/>
  <c r="BG63" i="4"/>
  <c r="BF66" i="4"/>
  <c r="BF63" i="4"/>
  <c r="BA67" i="4"/>
  <c r="I8" i="31" s="1"/>
  <c r="BF72" i="4"/>
  <c r="BB72" i="4"/>
  <c r="BA72" i="4"/>
  <c r="F13" i="32" s="1"/>
  <c r="L13" i="32" s="1"/>
  <c r="BB71" i="4"/>
  <c r="BF65" i="4"/>
  <c r="BG70" i="4"/>
  <c r="BB62" i="4"/>
  <c r="BA62" i="4"/>
  <c r="I3" i="31" s="1"/>
  <c r="CC25" i="4"/>
  <c r="BF71" i="4"/>
  <c r="BB69" i="4"/>
  <c r="BG64" i="4"/>
  <c r="BF62" i="4"/>
  <c r="BA71" i="4"/>
  <c r="I12" i="31" s="1"/>
  <c r="BB64" i="4"/>
  <c r="BA64" i="4"/>
  <c r="I5" i="31" s="1"/>
  <c r="BG68" i="4"/>
  <c r="BG65" i="4"/>
  <c r="BF69" i="4"/>
  <c r="BB66" i="4"/>
  <c r="BA66" i="4"/>
  <c r="F7" i="32" s="1"/>
  <c r="L7" i="32" s="1"/>
  <c r="BG62" i="4"/>
  <c r="BA65" i="4"/>
  <c r="I6" i="31" s="1"/>
  <c r="E123" i="32"/>
  <c r="K123" i="32" s="1"/>
  <c r="AP66" i="4"/>
  <c r="AP68" i="4"/>
  <c r="AK72" i="4"/>
  <c r="AK71" i="4"/>
  <c r="AK62" i="4"/>
  <c r="AQ68" i="4"/>
  <c r="AL63" i="4"/>
  <c r="G4" i="32" s="1"/>
  <c r="M4" i="32" s="1"/>
  <c r="AK69" i="4"/>
  <c r="AQ69" i="4"/>
  <c r="AL62" i="4"/>
  <c r="G3" i="32" s="1"/>
  <c r="M3" i="32" s="1"/>
  <c r="AQ64" i="4"/>
  <c r="AQ71" i="4"/>
  <c r="AQ66" i="4"/>
  <c r="AP72" i="4"/>
  <c r="AP65" i="4"/>
  <c r="AP63" i="4"/>
  <c r="AP69" i="4"/>
  <c r="AK70" i="4"/>
  <c r="AQ72" i="4"/>
  <c r="AL71" i="4"/>
  <c r="G12" i="32" s="1"/>
  <c r="M12" i="32" s="1"/>
  <c r="AQ61" i="4"/>
  <c r="AL70" i="4"/>
  <c r="G11" i="32" s="1"/>
  <c r="M11" i="32" s="1"/>
  <c r="AL64" i="4"/>
  <c r="G5" i="32" s="1"/>
  <c r="M5" i="32" s="1"/>
  <c r="AL61" i="4"/>
  <c r="G2" i="32" s="1"/>
  <c r="M2" i="32" s="1"/>
  <c r="AL69" i="4"/>
  <c r="G10" i="32" s="1"/>
  <c r="M10" i="32" s="1"/>
  <c r="AQ67" i="4"/>
  <c r="AL66" i="4"/>
  <c r="G7" i="32" s="1"/>
  <c r="M7" i="32" s="1"/>
  <c r="AK64" i="4"/>
  <c r="AP61" i="4"/>
  <c r="AK67" i="4"/>
  <c r="AP62" i="4"/>
  <c r="AL68" i="4"/>
  <c r="G9" i="32" s="1"/>
  <c r="M9" i="32" s="1"/>
  <c r="AL67" i="4"/>
  <c r="G8" i="32" s="1"/>
  <c r="M8" i="32" s="1"/>
  <c r="AP67" i="4"/>
  <c r="AK65" i="4"/>
  <c r="AQ62" i="4"/>
  <c r="AQ63" i="4"/>
  <c r="AP70" i="4"/>
  <c r="AP64" i="4"/>
  <c r="AK68" i="4"/>
  <c r="AP71" i="4"/>
  <c r="AK63" i="4"/>
  <c r="AK66" i="4"/>
  <c r="AL72" i="4"/>
  <c r="G13" i="32" s="1"/>
  <c r="M13" i="32" s="1"/>
  <c r="AQ65" i="4"/>
  <c r="AL65" i="4"/>
  <c r="G6" i="32" s="1"/>
  <c r="M6" i="32" s="1"/>
  <c r="AK61" i="4"/>
  <c r="AQ70" i="4"/>
  <c r="G138" i="30"/>
  <c r="N138" i="30" s="1"/>
  <c r="G134" i="30"/>
  <c r="N134" i="30" s="1"/>
  <c r="G141" i="30"/>
  <c r="N141" i="30" s="1"/>
  <c r="G141" i="31"/>
  <c r="O141" i="31" s="1"/>
  <c r="O129" i="31"/>
  <c r="G139" i="31"/>
  <c r="O139" i="31" s="1"/>
  <c r="BM55" i="4"/>
  <c r="BM28" i="4"/>
  <c r="BM53" i="4"/>
  <c r="BM26" i="4"/>
  <c r="BM52" i="4"/>
  <c r="BM25" i="4"/>
  <c r="AG100" i="4"/>
  <c r="AG98" i="4"/>
  <c r="AG97" i="4"/>
  <c r="G137" i="31"/>
  <c r="O137" i="31" s="1"/>
  <c r="G136" i="31"/>
  <c r="O136" i="31" s="1"/>
  <c r="G140" i="31"/>
  <c r="O140" i="31" s="1"/>
  <c r="G144" i="31"/>
  <c r="O144" i="31" s="1"/>
  <c r="AW55" i="4"/>
  <c r="AW28" i="4"/>
  <c r="AW53" i="4"/>
  <c r="AW26" i="4"/>
  <c r="AW52" i="4"/>
  <c r="AW25" i="4"/>
  <c r="E124" i="31"/>
  <c r="M124" i="31" s="1"/>
  <c r="K10" i="22"/>
  <c r="J10" i="22"/>
  <c r="N8" i="21"/>
  <c r="E9" i="21"/>
  <c r="E11" i="21"/>
  <c r="E8" i="21"/>
  <c r="E10" i="21"/>
  <c r="E12" i="21"/>
  <c r="E7" i="21"/>
  <c r="E13" i="21"/>
  <c r="K6" i="21"/>
  <c r="K5" i="21"/>
  <c r="L6" i="21" s="1"/>
  <c r="H8" i="21"/>
  <c r="E5" i="21"/>
  <c r="E6" i="21"/>
  <c r="E124" i="32" l="1"/>
  <c r="K124" i="32" s="1"/>
  <c r="E124" i="30"/>
  <c r="L123" i="30"/>
  <c r="E17" i="21"/>
  <c r="E18" i="21" s="1"/>
  <c r="E19" i="21" s="1"/>
  <c r="O7" i="32"/>
  <c r="O13" i="32"/>
  <c r="N4" i="9"/>
  <c r="F11" i="21"/>
  <c r="F7" i="21"/>
  <c r="F10" i="21"/>
  <c r="F9" i="21"/>
  <c r="F13" i="21"/>
  <c r="F8" i="21"/>
  <c r="F12" i="21"/>
  <c r="F6" i="21"/>
  <c r="O8" i="21"/>
  <c r="P8" i="21"/>
  <c r="J8" i="21"/>
  <c r="I8" i="21"/>
  <c r="I13" i="31"/>
  <c r="Q13" i="31" s="1"/>
  <c r="F3" i="32"/>
  <c r="L3" i="32" s="1"/>
  <c r="O3" i="32" s="1"/>
  <c r="F10" i="32"/>
  <c r="L10" i="32" s="1"/>
  <c r="O10" i="32" s="1"/>
  <c r="F11" i="32"/>
  <c r="L11" i="32" s="1"/>
  <c r="O11" i="32" s="1"/>
  <c r="F12" i="32"/>
  <c r="L12" i="32" s="1"/>
  <c r="O12" i="32" s="1"/>
  <c r="F8" i="32"/>
  <c r="L8" i="32" s="1"/>
  <c r="O8" i="32" s="1"/>
  <c r="I7" i="31"/>
  <c r="Q7" i="31" s="1"/>
  <c r="F2" i="32"/>
  <c r="F4" i="32"/>
  <c r="L4" i="32" s="1"/>
  <c r="O4" i="32" s="1"/>
  <c r="F9" i="32"/>
  <c r="L9" i="32" s="1"/>
  <c r="O9" i="32" s="1"/>
  <c r="F5" i="32"/>
  <c r="L5" i="32" s="1"/>
  <c r="O5" i="32" s="1"/>
  <c r="F6" i="32"/>
  <c r="L6" i="32" s="1"/>
  <c r="O6" i="32" s="1"/>
  <c r="H15" i="30"/>
  <c r="O15" i="30" s="1"/>
  <c r="J3" i="31"/>
  <c r="R3" i="31" s="1"/>
  <c r="H25" i="30"/>
  <c r="O25" i="30" s="1"/>
  <c r="J2" i="31"/>
  <c r="R2" i="31" s="1"/>
  <c r="J11" i="31"/>
  <c r="R11" i="31" s="1"/>
  <c r="H23" i="30"/>
  <c r="O23" i="30" s="1"/>
  <c r="H21" i="30"/>
  <c r="O21" i="30" s="1"/>
  <c r="Q8" i="31"/>
  <c r="J12" i="31"/>
  <c r="R12" i="31" s="1"/>
  <c r="J13" i="31"/>
  <c r="R13" i="31" s="1"/>
  <c r="Q5" i="31"/>
  <c r="Q10" i="31"/>
  <c r="H24" i="30"/>
  <c r="O24" i="30" s="1"/>
  <c r="J9" i="31"/>
  <c r="R9" i="31" s="1"/>
  <c r="Q4" i="31"/>
  <c r="J6" i="31"/>
  <c r="R6" i="31" s="1"/>
  <c r="H16" i="30"/>
  <c r="O16" i="30" s="1"/>
  <c r="J10" i="31"/>
  <c r="R10" i="31" s="1"/>
  <c r="J4" i="31"/>
  <c r="R4" i="31" s="1"/>
  <c r="Q6" i="31"/>
  <c r="H19" i="30"/>
  <c r="O19" i="30" s="1"/>
  <c r="J8" i="31"/>
  <c r="R8" i="31" s="1"/>
  <c r="J7" i="31"/>
  <c r="R7" i="31" s="1"/>
  <c r="J5" i="31"/>
  <c r="R5" i="31" s="1"/>
  <c r="Q3" i="31"/>
  <c r="Q9" i="31"/>
  <c r="N9" i="9"/>
  <c r="N10" i="9"/>
  <c r="N8" i="9"/>
  <c r="N13" i="9"/>
  <c r="N12" i="9"/>
  <c r="N7" i="9"/>
  <c r="N11" i="9"/>
  <c r="N5" i="9"/>
  <c r="N6" i="9"/>
  <c r="Q11" i="31"/>
  <c r="Q12" i="31"/>
  <c r="E125" i="31"/>
  <c r="M125" i="31" s="1"/>
  <c r="E125" i="32"/>
  <c r="K125" i="32" s="1"/>
  <c r="Q7" i="21"/>
  <c r="N9" i="21"/>
  <c r="K7" i="21"/>
  <c r="L7" i="21" s="1"/>
  <c r="H9" i="21"/>
  <c r="L124" i="30" l="1"/>
  <c r="E125" i="30"/>
  <c r="Q8" i="21"/>
  <c r="R8" i="21"/>
  <c r="R7" i="21"/>
  <c r="H28" i="30"/>
  <c r="O28" i="30" s="1"/>
  <c r="H33" i="30"/>
  <c r="O33" i="30" s="1"/>
  <c r="H37" i="30"/>
  <c r="O37" i="30" s="1"/>
  <c r="H31" i="30"/>
  <c r="O31" i="30" s="1"/>
  <c r="H36" i="30"/>
  <c r="O36" i="30" s="1"/>
  <c r="H35" i="30"/>
  <c r="O35" i="30" s="1"/>
  <c r="L2" i="32"/>
  <c r="O2" i="32" s="1"/>
  <c r="O9" i="21"/>
  <c r="P9" i="21"/>
  <c r="C25" i="23" s="1"/>
  <c r="J9" i="21"/>
  <c r="C24" i="23" s="1"/>
  <c r="I9" i="21"/>
  <c r="H17" i="30"/>
  <c r="O17" i="30" s="1"/>
  <c r="H27" i="30"/>
  <c r="O27" i="30" s="1"/>
  <c r="H20" i="30"/>
  <c r="O20" i="30" s="1"/>
  <c r="H18" i="30"/>
  <c r="O18" i="30" s="1"/>
  <c r="H22" i="30"/>
  <c r="O22" i="30" s="1"/>
  <c r="H14" i="30"/>
  <c r="O14" i="30" s="1"/>
  <c r="N14" i="9"/>
  <c r="E126" i="32"/>
  <c r="K126" i="32" s="1"/>
  <c r="E126" i="31"/>
  <c r="M126" i="31" s="1"/>
  <c r="N10" i="21"/>
  <c r="K8" i="21"/>
  <c r="H10" i="21"/>
  <c r="C26" i="23" l="1"/>
  <c r="L125" i="30"/>
  <c r="E126" i="30"/>
  <c r="H43" i="30"/>
  <c r="O43" i="30" s="1"/>
  <c r="H48" i="30"/>
  <c r="O48" i="30" s="1"/>
  <c r="H49" i="30"/>
  <c r="O49" i="30" s="1"/>
  <c r="L8" i="21"/>
  <c r="H40" i="30"/>
  <c r="O40" i="30" s="1"/>
  <c r="H45" i="30"/>
  <c r="O45" i="30" s="1"/>
  <c r="H47" i="30"/>
  <c r="O47" i="30" s="1"/>
  <c r="H32" i="30"/>
  <c r="O32" i="30" s="1"/>
  <c r="H29" i="30"/>
  <c r="O29" i="30" s="1"/>
  <c r="I10" i="21"/>
  <c r="J10" i="21"/>
  <c r="D24" i="23" s="1"/>
  <c r="O10" i="21"/>
  <c r="P10" i="21"/>
  <c r="D25" i="23" s="1"/>
  <c r="H39" i="30"/>
  <c r="O39" i="30" s="1"/>
  <c r="H26" i="30"/>
  <c r="O26" i="30" s="1"/>
  <c r="H34" i="30"/>
  <c r="O34" i="30" s="1"/>
  <c r="H30" i="30"/>
  <c r="O30" i="30" s="1"/>
  <c r="E127" i="31"/>
  <c r="M127" i="31" s="1"/>
  <c r="E127" i="32"/>
  <c r="K127" i="32" s="1"/>
  <c r="Q9" i="21"/>
  <c r="N11" i="21"/>
  <c r="K9" i="21"/>
  <c r="H11" i="21"/>
  <c r="AX6" i="17"/>
  <c r="AX7" i="17"/>
  <c r="AX8" i="17"/>
  <c r="AX9" i="17"/>
  <c r="AX10" i="17"/>
  <c r="C8" i="23" s="1"/>
  <c r="AX11" i="17"/>
  <c r="D8" i="23" s="1"/>
  <c r="AX12" i="17"/>
  <c r="E8" i="23" s="1"/>
  <c r="AX13" i="17"/>
  <c r="F8" i="23" s="1"/>
  <c r="AX14" i="17"/>
  <c r="G8" i="23" s="1"/>
  <c r="AX5" i="17"/>
  <c r="AN5" i="17"/>
  <c r="AW7" i="17"/>
  <c r="AW8" i="17" s="1"/>
  <c r="AW6" i="17"/>
  <c r="AD5" i="17"/>
  <c r="AM7" i="17"/>
  <c r="AM8" i="17" s="1"/>
  <c r="AM6" i="17"/>
  <c r="B13" i="18"/>
  <c r="C13" i="18"/>
  <c r="F13" i="18"/>
  <c r="G13" i="18"/>
  <c r="J13" i="18"/>
  <c r="K13" i="18"/>
  <c r="N13" i="18"/>
  <c r="O13" i="18"/>
  <c r="R13" i="18"/>
  <c r="S13" i="18"/>
  <c r="V13" i="18"/>
  <c r="W13" i="18"/>
  <c r="O5" i="18"/>
  <c r="AG6" i="17" s="1"/>
  <c r="O6" i="18"/>
  <c r="AG7" i="17" s="1"/>
  <c r="O7" i="18"/>
  <c r="O8" i="18"/>
  <c r="O9" i="18"/>
  <c r="O10" i="18"/>
  <c r="O11" i="18"/>
  <c r="O12" i="18"/>
  <c r="S5" i="18"/>
  <c r="AQ6" i="17" s="1"/>
  <c r="S6" i="18"/>
  <c r="AQ7" i="17" s="1"/>
  <c r="S7" i="18"/>
  <c r="S8" i="18"/>
  <c r="S9" i="18"/>
  <c r="S10" i="18"/>
  <c r="S11" i="18"/>
  <c r="S12" i="18"/>
  <c r="W5" i="18"/>
  <c r="AY6" i="17" s="1"/>
  <c r="W6" i="18"/>
  <c r="AY7" i="17" s="1"/>
  <c r="W7" i="18"/>
  <c r="W8" i="18"/>
  <c r="W9" i="18"/>
  <c r="W10" i="18"/>
  <c r="W11" i="18"/>
  <c r="W12" i="18"/>
  <c r="W4" i="18"/>
  <c r="AY5" i="17" s="1"/>
  <c r="S4" i="18"/>
  <c r="AQ5" i="17" s="1"/>
  <c r="O4" i="18"/>
  <c r="AG5" i="17" s="1"/>
  <c r="K4" i="18"/>
  <c r="K5" i="18"/>
  <c r="K6" i="18"/>
  <c r="K7" i="18"/>
  <c r="K8" i="18"/>
  <c r="K9" i="18"/>
  <c r="K10" i="18"/>
  <c r="K11" i="18"/>
  <c r="K12" i="18"/>
  <c r="G4" i="18"/>
  <c r="G5" i="18"/>
  <c r="G6" i="18"/>
  <c r="G7" i="18"/>
  <c r="G8" i="18"/>
  <c r="G9" i="18"/>
  <c r="G10" i="18"/>
  <c r="G11" i="18"/>
  <c r="G12" i="18"/>
  <c r="C4" i="18"/>
  <c r="C5" i="18"/>
  <c r="C6" i="18"/>
  <c r="C7" i="18"/>
  <c r="C8" i="18"/>
  <c r="C9" i="18"/>
  <c r="C10" i="18"/>
  <c r="C11" i="18"/>
  <c r="C12" i="18"/>
  <c r="N5" i="18"/>
  <c r="N6" i="18" s="1"/>
  <c r="N7" i="18" s="1"/>
  <c r="N8" i="18" s="1"/>
  <c r="N9" i="18" s="1"/>
  <c r="N10" i="18" s="1"/>
  <c r="N11" i="18" s="1"/>
  <c r="N12" i="18" s="1"/>
  <c r="N14" i="18" s="1"/>
  <c r="N15" i="18" s="1"/>
  <c r="V5" i="18"/>
  <c r="V6" i="18" s="1"/>
  <c r="V7" i="18" s="1"/>
  <c r="V8" i="18" s="1"/>
  <c r="V9" i="18" s="1"/>
  <c r="V10" i="18" s="1"/>
  <c r="V11" i="18" s="1"/>
  <c r="V12" i="18" s="1"/>
  <c r="R5" i="18"/>
  <c r="R6" i="18" s="1"/>
  <c r="R7" i="18" s="1"/>
  <c r="R8" i="18" s="1"/>
  <c r="R9" i="18" s="1"/>
  <c r="R10" i="18" s="1"/>
  <c r="R11" i="18" s="1"/>
  <c r="R12" i="18" s="1"/>
  <c r="R14" i="18" s="1"/>
  <c r="R15" i="18" s="1"/>
  <c r="J5" i="18"/>
  <c r="J6" i="18" s="1"/>
  <c r="J7" i="18" s="1"/>
  <c r="J8" i="18" s="1"/>
  <c r="J9" i="18" s="1"/>
  <c r="J10" i="18" s="1"/>
  <c r="J11" i="18" s="1"/>
  <c r="J12" i="18" s="1"/>
  <c r="J14" i="18" s="1"/>
  <c r="J15" i="18" s="1"/>
  <c r="F5" i="18"/>
  <c r="F6" i="18" s="1"/>
  <c r="F7" i="18" s="1"/>
  <c r="F8" i="18" s="1"/>
  <c r="F9" i="18" s="1"/>
  <c r="F10" i="18" s="1"/>
  <c r="F11" i="18" s="1"/>
  <c r="F12" i="18" s="1"/>
  <c r="F14" i="18" s="1"/>
  <c r="F15" i="18" s="1"/>
  <c r="B5" i="18"/>
  <c r="B6" i="18" s="1"/>
  <c r="B7" i="18" s="1"/>
  <c r="B8" i="18" s="1"/>
  <c r="B9" i="18" s="1"/>
  <c r="B10" i="18" s="1"/>
  <c r="B11" i="18" s="1"/>
  <c r="B12" i="18" s="1"/>
  <c r="B14" i="18" s="1"/>
  <c r="B15" i="18" s="1"/>
  <c r="U5" i="17"/>
  <c r="AC5" i="17"/>
  <c r="U6" i="17"/>
  <c r="T7" i="17"/>
  <c r="T8" i="17" s="1"/>
  <c r="U8" i="17" s="1"/>
  <c r="T6" i="17"/>
  <c r="AD6" i="17" s="1"/>
  <c r="L5" i="17"/>
  <c r="K6" i="17"/>
  <c r="K7" i="17" s="1"/>
  <c r="C5" i="17"/>
  <c r="B6" i="17"/>
  <c r="AC6" i="17" s="1"/>
  <c r="BA2" i="1"/>
  <c r="BB2" i="1"/>
  <c r="F2" i="27" s="1"/>
  <c r="BC2" i="1"/>
  <c r="BD2" i="1"/>
  <c r="BE2" i="1"/>
  <c r="BF2" i="1"/>
  <c r="BG2" i="1"/>
  <c r="F2" i="31" s="1"/>
  <c r="N2" i="31" s="1"/>
  <c r="BA3" i="1"/>
  <c r="BB3" i="1"/>
  <c r="F3" i="27" s="1"/>
  <c r="BC3" i="1"/>
  <c r="BD3" i="1"/>
  <c r="BE3" i="1"/>
  <c r="BF3" i="1"/>
  <c r="BG3" i="1"/>
  <c r="BA4" i="1"/>
  <c r="BB4" i="1"/>
  <c r="F4" i="27" s="1"/>
  <c r="BC4" i="1"/>
  <c r="BD4" i="1"/>
  <c r="BE4" i="1"/>
  <c r="BF4" i="1"/>
  <c r="BG4" i="1"/>
  <c r="BA5" i="1"/>
  <c r="BB5" i="1"/>
  <c r="F5" i="27" s="1"/>
  <c r="BC5" i="1"/>
  <c r="BD5" i="1"/>
  <c r="BE5" i="1"/>
  <c r="BF5" i="1"/>
  <c r="BG5" i="1"/>
  <c r="BA6" i="1"/>
  <c r="BB6" i="1"/>
  <c r="F6" i="27" s="1"/>
  <c r="BC6" i="1"/>
  <c r="BD6" i="1"/>
  <c r="BE6" i="1"/>
  <c r="BF6" i="1"/>
  <c r="BG6" i="1"/>
  <c r="BA7" i="1"/>
  <c r="BB7" i="1"/>
  <c r="F7" i="27" s="1"/>
  <c r="BC7" i="1"/>
  <c r="BD7" i="1"/>
  <c r="BE7" i="1"/>
  <c r="BF7" i="1"/>
  <c r="BG7" i="1"/>
  <c r="BA8" i="1"/>
  <c r="BB8" i="1"/>
  <c r="F8" i="27" s="1"/>
  <c r="BC8" i="1"/>
  <c r="BD8" i="1"/>
  <c r="BE8" i="1"/>
  <c r="BF8" i="1"/>
  <c r="BG8" i="1"/>
  <c r="BA9" i="1"/>
  <c r="BB9" i="1"/>
  <c r="F9" i="27" s="1"/>
  <c r="BC9" i="1"/>
  <c r="BD9" i="1"/>
  <c r="BE9" i="1"/>
  <c r="BF9" i="1"/>
  <c r="BG9" i="1"/>
  <c r="BA10" i="1"/>
  <c r="BB10" i="1"/>
  <c r="F10" i="27" s="1"/>
  <c r="BC10" i="1"/>
  <c r="BD10" i="1"/>
  <c r="BE10" i="1"/>
  <c r="BF10" i="1"/>
  <c r="BG10" i="1"/>
  <c r="BA11" i="1"/>
  <c r="BB11" i="1"/>
  <c r="F11" i="27" s="1"/>
  <c r="BC11" i="1"/>
  <c r="BD11" i="1"/>
  <c r="BE11" i="1"/>
  <c r="BF11" i="1"/>
  <c r="BG11" i="1"/>
  <c r="BA12" i="1"/>
  <c r="BB12" i="1"/>
  <c r="F12" i="27" s="1"/>
  <c r="BC12" i="1"/>
  <c r="BD12" i="1"/>
  <c r="BE12" i="1"/>
  <c r="BF12" i="1"/>
  <c r="BG12" i="1"/>
  <c r="BA13" i="1"/>
  <c r="BB13" i="1"/>
  <c r="F13" i="27" s="1"/>
  <c r="BC13" i="1"/>
  <c r="BD13" i="1"/>
  <c r="BE13" i="1"/>
  <c r="BF13" i="1"/>
  <c r="BG13" i="1"/>
  <c r="BA14" i="1"/>
  <c r="BB14" i="1"/>
  <c r="F14" i="27" s="1"/>
  <c r="BC14" i="1"/>
  <c r="BD14" i="1"/>
  <c r="BE14" i="1"/>
  <c r="BF14" i="1"/>
  <c r="BG14" i="1"/>
  <c r="BA15" i="1"/>
  <c r="BB15" i="1"/>
  <c r="F15" i="27" s="1"/>
  <c r="BC15" i="1"/>
  <c r="BD15" i="1"/>
  <c r="BE15" i="1"/>
  <c r="BF15" i="1"/>
  <c r="BG15" i="1"/>
  <c r="BA16" i="1"/>
  <c r="BB16" i="1"/>
  <c r="F16" i="27" s="1"/>
  <c r="BC16" i="1"/>
  <c r="BD16" i="1"/>
  <c r="BE16" i="1"/>
  <c r="BF16" i="1"/>
  <c r="BG16" i="1"/>
  <c r="BA17" i="1"/>
  <c r="BB17" i="1"/>
  <c r="F17" i="27" s="1"/>
  <c r="BC17" i="1"/>
  <c r="BD17" i="1"/>
  <c r="BE17" i="1"/>
  <c r="BF17" i="1"/>
  <c r="BG17" i="1"/>
  <c r="BA18" i="1"/>
  <c r="BB18" i="1"/>
  <c r="F18" i="27" s="1"/>
  <c r="BC18" i="1"/>
  <c r="BD18" i="1"/>
  <c r="BE18" i="1"/>
  <c r="BF18" i="1"/>
  <c r="BG18" i="1"/>
  <c r="BA19" i="1"/>
  <c r="BB19" i="1"/>
  <c r="F19" i="27" s="1"/>
  <c r="BC19" i="1"/>
  <c r="BD19" i="1"/>
  <c r="BE19" i="1"/>
  <c r="BF19" i="1"/>
  <c r="BG19" i="1"/>
  <c r="BA20" i="1"/>
  <c r="BB20" i="1"/>
  <c r="F20" i="27" s="1"/>
  <c r="BC20" i="1"/>
  <c r="BD20" i="1"/>
  <c r="BE20" i="1"/>
  <c r="BF20" i="1"/>
  <c r="BG20" i="1"/>
  <c r="BA21" i="1"/>
  <c r="BB21" i="1"/>
  <c r="F21" i="27" s="1"/>
  <c r="BC21" i="1"/>
  <c r="BD21" i="1"/>
  <c r="BE21" i="1"/>
  <c r="BF21" i="1"/>
  <c r="BG21" i="1"/>
  <c r="BA22" i="1"/>
  <c r="BB22" i="1"/>
  <c r="F22" i="27" s="1"/>
  <c r="BC22" i="1"/>
  <c r="BD22" i="1"/>
  <c r="BE22" i="1"/>
  <c r="BF22" i="1"/>
  <c r="BG22" i="1"/>
  <c r="BA23" i="1"/>
  <c r="BB23" i="1"/>
  <c r="F23" i="27" s="1"/>
  <c r="BC23" i="1"/>
  <c r="BD23" i="1"/>
  <c r="BE23" i="1"/>
  <c r="BF23" i="1"/>
  <c r="BG23" i="1"/>
  <c r="BA24" i="1"/>
  <c r="BB24" i="1"/>
  <c r="F24" i="27" s="1"/>
  <c r="BC24" i="1"/>
  <c r="BD24" i="1"/>
  <c r="BE24" i="1"/>
  <c r="BF24" i="1"/>
  <c r="BG24" i="1"/>
  <c r="BA25" i="1"/>
  <c r="BB25" i="1"/>
  <c r="F25" i="27" s="1"/>
  <c r="BC25" i="1"/>
  <c r="BD25" i="1"/>
  <c r="BE25" i="1"/>
  <c r="BF25" i="1"/>
  <c r="BG25" i="1"/>
  <c r="BA26" i="1"/>
  <c r="BB26" i="1"/>
  <c r="F26" i="27" s="1"/>
  <c r="BC26" i="1"/>
  <c r="BD26" i="1"/>
  <c r="BE26" i="1"/>
  <c r="BF26" i="1"/>
  <c r="BG26" i="1"/>
  <c r="BA27" i="1"/>
  <c r="BB27" i="1"/>
  <c r="F27" i="27" s="1"/>
  <c r="BC27" i="1"/>
  <c r="BD27" i="1"/>
  <c r="BE27" i="1"/>
  <c r="BF27" i="1"/>
  <c r="BG27" i="1"/>
  <c r="BA28" i="1"/>
  <c r="BB28" i="1"/>
  <c r="F28" i="27" s="1"/>
  <c r="BC28" i="1"/>
  <c r="BD28" i="1"/>
  <c r="BE28" i="1"/>
  <c r="BF28" i="1"/>
  <c r="BG28" i="1"/>
  <c r="BA29" i="1"/>
  <c r="BB29" i="1"/>
  <c r="F29" i="27" s="1"/>
  <c r="BC29" i="1"/>
  <c r="BD29" i="1"/>
  <c r="BE29" i="1"/>
  <c r="BF29" i="1"/>
  <c r="BG29" i="1"/>
  <c r="BA30" i="1"/>
  <c r="BB30" i="1"/>
  <c r="F30" i="27" s="1"/>
  <c r="BC30" i="1"/>
  <c r="BD30" i="1"/>
  <c r="BE30" i="1"/>
  <c r="BF30" i="1"/>
  <c r="BG30" i="1"/>
  <c r="BA31" i="1"/>
  <c r="BB31" i="1"/>
  <c r="F31" i="27" s="1"/>
  <c r="BC31" i="1"/>
  <c r="BD31" i="1"/>
  <c r="BE31" i="1"/>
  <c r="BF31" i="1"/>
  <c r="BG31" i="1"/>
  <c r="BA32" i="1"/>
  <c r="BB32" i="1"/>
  <c r="F32" i="27" s="1"/>
  <c r="BC32" i="1"/>
  <c r="BD32" i="1"/>
  <c r="BE32" i="1"/>
  <c r="BF32" i="1"/>
  <c r="BG32" i="1"/>
  <c r="BA33" i="1"/>
  <c r="BB33" i="1"/>
  <c r="F33" i="27" s="1"/>
  <c r="BC33" i="1"/>
  <c r="BD33" i="1"/>
  <c r="BE33" i="1"/>
  <c r="BF33" i="1"/>
  <c r="BG33" i="1"/>
  <c r="BA34" i="1"/>
  <c r="BB34" i="1"/>
  <c r="F34" i="27" s="1"/>
  <c r="BC34" i="1"/>
  <c r="BD34" i="1"/>
  <c r="BE34" i="1"/>
  <c r="BF34" i="1"/>
  <c r="BG34" i="1"/>
  <c r="BA35" i="1"/>
  <c r="BB35" i="1"/>
  <c r="F35" i="27" s="1"/>
  <c r="BC35" i="1"/>
  <c r="BD35" i="1"/>
  <c r="BE35" i="1"/>
  <c r="BF35" i="1"/>
  <c r="BG35" i="1"/>
  <c r="BA36" i="1"/>
  <c r="BB36" i="1"/>
  <c r="F36" i="27" s="1"/>
  <c r="BC36" i="1"/>
  <c r="BD36" i="1"/>
  <c r="BE36" i="1"/>
  <c r="BF36" i="1"/>
  <c r="BG36" i="1"/>
  <c r="BA37" i="1"/>
  <c r="BB37" i="1"/>
  <c r="F37" i="27" s="1"/>
  <c r="BC37" i="1"/>
  <c r="BD37" i="1"/>
  <c r="BE37" i="1"/>
  <c r="BF37" i="1"/>
  <c r="BG37" i="1"/>
  <c r="BA38" i="1"/>
  <c r="BB38" i="1"/>
  <c r="F38" i="27" s="1"/>
  <c r="BC38" i="1"/>
  <c r="BD38" i="1"/>
  <c r="BE38" i="1"/>
  <c r="BF38" i="1"/>
  <c r="BG38" i="1"/>
  <c r="BA39" i="1"/>
  <c r="BB39" i="1"/>
  <c r="F39" i="27" s="1"/>
  <c r="BC39" i="1"/>
  <c r="BD39" i="1"/>
  <c r="BE39" i="1"/>
  <c r="BF39" i="1"/>
  <c r="BG39" i="1"/>
  <c r="BA40" i="1"/>
  <c r="BB40" i="1"/>
  <c r="F40" i="27" s="1"/>
  <c r="BC40" i="1"/>
  <c r="BD40" i="1"/>
  <c r="BE40" i="1"/>
  <c r="BF40" i="1"/>
  <c r="BG40" i="1"/>
  <c r="BA41" i="1"/>
  <c r="BB41" i="1"/>
  <c r="F41" i="27" s="1"/>
  <c r="BC41" i="1"/>
  <c r="BD41" i="1"/>
  <c r="BE41" i="1"/>
  <c r="BF41" i="1"/>
  <c r="BG41" i="1"/>
  <c r="BA42" i="1"/>
  <c r="BB42" i="1"/>
  <c r="F42" i="27" s="1"/>
  <c r="BC42" i="1"/>
  <c r="BD42" i="1"/>
  <c r="BE42" i="1"/>
  <c r="BF42" i="1"/>
  <c r="BG42" i="1"/>
  <c r="BA43" i="1"/>
  <c r="BB43" i="1"/>
  <c r="F43" i="27" s="1"/>
  <c r="BC43" i="1"/>
  <c r="BD43" i="1"/>
  <c r="BE43" i="1"/>
  <c r="BF43" i="1"/>
  <c r="BG43" i="1"/>
  <c r="BA44" i="1"/>
  <c r="BB44" i="1"/>
  <c r="F44" i="27" s="1"/>
  <c r="BC44" i="1"/>
  <c r="BD44" i="1"/>
  <c r="BE44" i="1"/>
  <c r="BF44" i="1"/>
  <c r="BG44" i="1"/>
  <c r="BA45" i="1"/>
  <c r="BB45" i="1"/>
  <c r="F45" i="27" s="1"/>
  <c r="BC45" i="1"/>
  <c r="BD45" i="1"/>
  <c r="BE45" i="1"/>
  <c r="BF45" i="1"/>
  <c r="BG45" i="1"/>
  <c r="BA46" i="1"/>
  <c r="BB46" i="1"/>
  <c r="F46" i="27" s="1"/>
  <c r="BC46" i="1"/>
  <c r="BD46" i="1"/>
  <c r="BE46" i="1"/>
  <c r="BF46" i="1"/>
  <c r="BG46" i="1"/>
  <c r="BA47" i="1"/>
  <c r="BB47" i="1"/>
  <c r="F47" i="27" s="1"/>
  <c r="BC47" i="1"/>
  <c r="BD47" i="1"/>
  <c r="BE47" i="1"/>
  <c r="BF47" i="1"/>
  <c r="BG47" i="1"/>
  <c r="BA48" i="1"/>
  <c r="BB48" i="1"/>
  <c r="F48" i="27" s="1"/>
  <c r="BC48" i="1"/>
  <c r="BD48" i="1"/>
  <c r="BE48" i="1"/>
  <c r="BF48" i="1"/>
  <c r="BG48" i="1"/>
  <c r="BA49" i="1"/>
  <c r="BB49" i="1"/>
  <c r="F49" i="27" s="1"/>
  <c r="BC49" i="1"/>
  <c r="BD49" i="1"/>
  <c r="BE49" i="1"/>
  <c r="BF49" i="1"/>
  <c r="BG49" i="1"/>
  <c r="BA50" i="1"/>
  <c r="BB50" i="1"/>
  <c r="F50" i="27" s="1"/>
  <c r="BC50" i="1"/>
  <c r="BD50" i="1"/>
  <c r="BE50" i="1"/>
  <c r="BF50" i="1"/>
  <c r="BG50" i="1"/>
  <c r="BA51" i="1"/>
  <c r="BB51" i="1"/>
  <c r="F51" i="27" s="1"/>
  <c r="BC51" i="1"/>
  <c r="BD51" i="1"/>
  <c r="BE51" i="1"/>
  <c r="BF51" i="1"/>
  <c r="BG51" i="1"/>
  <c r="BA52" i="1"/>
  <c r="BB52" i="1"/>
  <c r="F52" i="27" s="1"/>
  <c r="BC52" i="1"/>
  <c r="BD52" i="1"/>
  <c r="BE52" i="1"/>
  <c r="BF52" i="1"/>
  <c r="BG52" i="1"/>
  <c r="BA53" i="1"/>
  <c r="BB53" i="1"/>
  <c r="F53" i="27" s="1"/>
  <c r="BC53" i="1"/>
  <c r="BD53" i="1"/>
  <c r="BE53" i="1"/>
  <c r="BF53" i="1"/>
  <c r="BG53" i="1"/>
  <c r="BA54" i="1"/>
  <c r="BB54" i="1"/>
  <c r="F54" i="27" s="1"/>
  <c r="BC54" i="1"/>
  <c r="BD54" i="1"/>
  <c r="BE54" i="1"/>
  <c r="BF54" i="1"/>
  <c r="BG54" i="1"/>
  <c r="BA55" i="1"/>
  <c r="BB55" i="1"/>
  <c r="F55" i="27" s="1"/>
  <c r="BC55" i="1"/>
  <c r="BD55" i="1"/>
  <c r="BE55" i="1"/>
  <c r="BF55" i="1"/>
  <c r="BG55" i="1"/>
  <c r="BA56" i="1"/>
  <c r="BB56" i="1"/>
  <c r="F56" i="27" s="1"/>
  <c r="BC56" i="1"/>
  <c r="BD56" i="1"/>
  <c r="BE56" i="1"/>
  <c r="BF56" i="1"/>
  <c r="BG56" i="1"/>
  <c r="BA57" i="1"/>
  <c r="BB57" i="1"/>
  <c r="F57" i="27" s="1"/>
  <c r="BC57" i="1"/>
  <c r="BD57" i="1"/>
  <c r="BE57" i="1"/>
  <c r="BF57" i="1"/>
  <c r="BG57" i="1"/>
  <c r="BA58" i="1"/>
  <c r="BB58" i="1"/>
  <c r="F58" i="27" s="1"/>
  <c r="BC58" i="1"/>
  <c r="BD58" i="1"/>
  <c r="BE58" i="1"/>
  <c r="BF58" i="1"/>
  <c r="BG58" i="1"/>
  <c r="BA59" i="1"/>
  <c r="BB59" i="1"/>
  <c r="F59" i="27" s="1"/>
  <c r="BC59" i="1"/>
  <c r="BD59" i="1"/>
  <c r="BE59" i="1"/>
  <c r="BF59" i="1"/>
  <c r="BG59" i="1"/>
  <c r="BA60" i="1"/>
  <c r="BB60" i="1"/>
  <c r="F60" i="27" s="1"/>
  <c r="BC60" i="1"/>
  <c r="BD60" i="1"/>
  <c r="BE60" i="1"/>
  <c r="BF60" i="1"/>
  <c r="BG60" i="1"/>
  <c r="BA61" i="1"/>
  <c r="BB61" i="1"/>
  <c r="F61" i="27" s="1"/>
  <c r="BC61" i="1"/>
  <c r="BD61" i="1"/>
  <c r="BE61" i="1"/>
  <c r="BF61" i="1"/>
  <c r="BG61" i="1"/>
  <c r="BA62" i="1"/>
  <c r="BB62" i="1"/>
  <c r="F62" i="27" s="1"/>
  <c r="BC62" i="1"/>
  <c r="BD62" i="1"/>
  <c r="BE62" i="1"/>
  <c r="BF62" i="1"/>
  <c r="BG62" i="1"/>
  <c r="BA63" i="1"/>
  <c r="BB63" i="1"/>
  <c r="F63" i="27" s="1"/>
  <c r="BC63" i="1"/>
  <c r="BD63" i="1"/>
  <c r="BE63" i="1"/>
  <c r="BF63" i="1"/>
  <c r="BG63" i="1"/>
  <c r="BA64" i="1"/>
  <c r="BB64" i="1"/>
  <c r="F64" i="27" s="1"/>
  <c r="BC64" i="1"/>
  <c r="BD64" i="1"/>
  <c r="BE64" i="1"/>
  <c r="BF64" i="1"/>
  <c r="BG64" i="1"/>
  <c r="BA65" i="1"/>
  <c r="BB65" i="1"/>
  <c r="F65" i="27" s="1"/>
  <c r="BC65" i="1"/>
  <c r="BD65" i="1"/>
  <c r="BE65" i="1"/>
  <c r="BF65" i="1"/>
  <c r="BG65" i="1"/>
  <c r="BA66" i="1"/>
  <c r="BB66" i="1"/>
  <c r="F66" i="27" s="1"/>
  <c r="BC66" i="1"/>
  <c r="BD66" i="1"/>
  <c r="BE66" i="1"/>
  <c r="BF66" i="1"/>
  <c r="BG66" i="1"/>
  <c r="BA67" i="1"/>
  <c r="BB67" i="1"/>
  <c r="F67" i="27" s="1"/>
  <c r="BC67" i="1"/>
  <c r="BD67" i="1"/>
  <c r="BE67" i="1"/>
  <c r="BF67" i="1"/>
  <c r="BG67" i="1"/>
  <c r="BA68" i="1"/>
  <c r="BB68" i="1"/>
  <c r="F68" i="27" s="1"/>
  <c r="BC68" i="1"/>
  <c r="BD68" i="1"/>
  <c r="BE68" i="1"/>
  <c r="BF68" i="1"/>
  <c r="BG68" i="1"/>
  <c r="BA69" i="1"/>
  <c r="BB69" i="1"/>
  <c r="F69" i="27" s="1"/>
  <c r="BC69" i="1"/>
  <c r="BD69" i="1"/>
  <c r="BE69" i="1"/>
  <c r="BF69" i="1"/>
  <c r="BG69" i="1"/>
  <c r="BA70" i="1"/>
  <c r="BB70" i="1"/>
  <c r="F70" i="27" s="1"/>
  <c r="BC70" i="1"/>
  <c r="BD70" i="1"/>
  <c r="BE70" i="1"/>
  <c r="BF70" i="1"/>
  <c r="BG70" i="1"/>
  <c r="BA71" i="1"/>
  <c r="BB71" i="1"/>
  <c r="F71" i="27" s="1"/>
  <c r="BC71" i="1"/>
  <c r="BD71" i="1"/>
  <c r="BE71" i="1"/>
  <c r="BF71" i="1"/>
  <c r="BG71" i="1"/>
  <c r="BA72" i="1"/>
  <c r="BB72" i="1"/>
  <c r="F72" i="27" s="1"/>
  <c r="BC72" i="1"/>
  <c r="BD72" i="1"/>
  <c r="BE72" i="1"/>
  <c r="BF72" i="1"/>
  <c r="BG72" i="1"/>
  <c r="BA73" i="1"/>
  <c r="BB73" i="1"/>
  <c r="F73" i="27" s="1"/>
  <c r="BC73" i="1"/>
  <c r="BD73" i="1"/>
  <c r="BE73" i="1"/>
  <c r="BF73" i="1"/>
  <c r="BG73" i="1"/>
  <c r="BA74" i="1"/>
  <c r="BB74" i="1"/>
  <c r="F74" i="27" s="1"/>
  <c r="BC74" i="1"/>
  <c r="BD74" i="1"/>
  <c r="BE74" i="1"/>
  <c r="BF74" i="1"/>
  <c r="BG74" i="1"/>
  <c r="BA75" i="1"/>
  <c r="BB75" i="1"/>
  <c r="F75" i="27" s="1"/>
  <c r="BC75" i="1"/>
  <c r="BD75" i="1"/>
  <c r="BE75" i="1"/>
  <c r="BF75" i="1"/>
  <c r="BG75" i="1"/>
  <c r="BA76" i="1"/>
  <c r="BB76" i="1"/>
  <c r="F76" i="27" s="1"/>
  <c r="BC76" i="1"/>
  <c r="BD76" i="1"/>
  <c r="BE76" i="1"/>
  <c r="BF76" i="1"/>
  <c r="BG76" i="1"/>
  <c r="BA77" i="1"/>
  <c r="BB77" i="1"/>
  <c r="F77" i="27" s="1"/>
  <c r="BC77" i="1"/>
  <c r="BD77" i="1"/>
  <c r="BE77" i="1"/>
  <c r="BF77" i="1"/>
  <c r="BG77" i="1"/>
  <c r="BA78" i="1"/>
  <c r="BB78" i="1"/>
  <c r="F78" i="27" s="1"/>
  <c r="BC78" i="1"/>
  <c r="BD78" i="1"/>
  <c r="BE78" i="1"/>
  <c r="BF78" i="1"/>
  <c r="BG78" i="1"/>
  <c r="BA79" i="1"/>
  <c r="BB79" i="1"/>
  <c r="F79" i="27" s="1"/>
  <c r="BC79" i="1"/>
  <c r="BD79" i="1"/>
  <c r="BE79" i="1"/>
  <c r="BF79" i="1"/>
  <c r="BG79" i="1"/>
  <c r="BA80" i="1"/>
  <c r="BB80" i="1"/>
  <c r="F80" i="27" s="1"/>
  <c r="BC80" i="1"/>
  <c r="BD80" i="1"/>
  <c r="BE80" i="1"/>
  <c r="BF80" i="1"/>
  <c r="BG80" i="1"/>
  <c r="BA81" i="1"/>
  <c r="BB81" i="1"/>
  <c r="F81" i="27" s="1"/>
  <c r="BC81" i="1"/>
  <c r="BD81" i="1"/>
  <c r="BE81" i="1"/>
  <c r="BF81" i="1"/>
  <c r="BG81" i="1"/>
  <c r="BA82" i="1"/>
  <c r="BB82" i="1"/>
  <c r="F82" i="27" s="1"/>
  <c r="BC82" i="1"/>
  <c r="BD82" i="1"/>
  <c r="BE82" i="1"/>
  <c r="BF82" i="1"/>
  <c r="BG82" i="1"/>
  <c r="BA83" i="1"/>
  <c r="BB83" i="1"/>
  <c r="F83" i="27" s="1"/>
  <c r="BC83" i="1"/>
  <c r="BD83" i="1"/>
  <c r="BE83" i="1"/>
  <c r="BF83" i="1"/>
  <c r="BG83" i="1"/>
  <c r="BA84" i="1"/>
  <c r="BB84" i="1"/>
  <c r="F84" i="27" s="1"/>
  <c r="BC84" i="1"/>
  <c r="BD84" i="1"/>
  <c r="BE84" i="1"/>
  <c r="BF84" i="1"/>
  <c r="BG84" i="1"/>
  <c r="BA85" i="1"/>
  <c r="BB85" i="1"/>
  <c r="F85" i="27" s="1"/>
  <c r="BC85" i="1"/>
  <c r="BD85" i="1"/>
  <c r="BE85" i="1"/>
  <c r="BF85" i="1"/>
  <c r="BG85" i="1"/>
  <c r="BA86" i="1"/>
  <c r="BB86" i="1"/>
  <c r="F86" i="27" s="1"/>
  <c r="BC86" i="1"/>
  <c r="BD86" i="1"/>
  <c r="BE86" i="1"/>
  <c r="BF86" i="1"/>
  <c r="BG86" i="1"/>
  <c r="BA87" i="1"/>
  <c r="BB87" i="1"/>
  <c r="F87" i="27" s="1"/>
  <c r="BC87" i="1"/>
  <c r="BD87" i="1"/>
  <c r="BE87" i="1"/>
  <c r="BF87" i="1"/>
  <c r="BG87" i="1"/>
  <c r="BA88" i="1"/>
  <c r="BB88" i="1"/>
  <c r="F88" i="27" s="1"/>
  <c r="BC88" i="1"/>
  <c r="BD88" i="1"/>
  <c r="BE88" i="1"/>
  <c r="BF88" i="1"/>
  <c r="BG88" i="1"/>
  <c r="BA89" i="1"/>
  <c r="BB89" i="1"/>
  <c r="F89" i="27" s="1"/>
  <c r="BC89" i="1"/>
  <c r="BD89" i="1"/>
  <c r="BE89" i="1"/>
  <c r="BF89" i="1"/>
  <c r="BG89" i="1"/>
  <c r="BA90" i="1"/>
  <c r="BB90" i="1"/>
  <c r="F90" i="27" s="1"/>
  <c r="BC90" i="1"/>
  <c r="BD90" i="1"/>
  <c r="BE90" i="1"/>
  <c r="BF90" i="1"/>
  <c r="BG90" i="1"/>
  <c r="BA91" i="1"/>
  <c r="BB91" i="1"/>
  <c r="F91" i="27" s="1"/>
  <c r="BC91" i="1"/>
  <c r="BD91" i="1"/>
  <c r="BE91" i="1"/>
  <c r="BF91" i="1"/>
  <c r="BG91" i="1"/>
  <c r="BA92" i="1"/>
  <c r="BB92" i="1"/>
  <c r="F92" i="27" s="1"/>
  <c r="BC92" i="1"/>
  <c r="BD92" i="1"/>
  <c r="BE92" i="1"/>
  <c r="BF92" i="1"/>
  <c r="BG92" i="1"/>
  <c r="BA93" i="1"/>
  <c r="BB93" i="1"/>
  <c r="F93" i="27" s="1"/>
  <c r="BC93" i="1"/>
  <c r="BD93" i="1"/>
  <c r="BE93" i="1"/>
  <c r="BF93" i="1"/>
  <c r="BG93" i="1"/>
  <c r="BA94" i="1"/>
  <c r="BB94" i="1"/>
  <c r="F94" i="27" s="1"/>
  <c r="BC94" i="1"/>
  <c r="BD94" i="1"/>
  <c r="BE94" i="1"/>
  <c r="BF94" i="1"/>
  <c r="BG94" i="1"/>
  <c r="BA95" i="1"/>
  <c r="BB95" i="1"/>
  <c r="F95" i="27" s="1"/>
  <c r="BC95" i="1"/>
  <c r="BD95" i="1"/>
  <c r="BE95" i="1"/>
  <c r="BF95" i="1"/>
  <c r="BG95" i="1"/>
  <c r="BA96" i="1"/>
  <c r="BB96" i="1"/>
  <c r="F96" i="27" s="1"/>
  <c r="BC96" i="1"/>
  <c r="BD96" i="1"/>
  <c r="BE96" i="1"/>
  <c r="BF96" i="1"/>
  <c r="BG96" i="1"/>
  <c r="BA97" i="1"/>
  <c r="BB97" i="1"/>
  <c r="F97" i="27" s="1"/>
  <c r="BC97" i="1"/>
  <c r="BD97" i="1"/>
  <c r="BE97" i="1"/>
  <c r="BF97" i="1"/>
  <c r="BG97" i="1"/>
  <c r="BA98" i="1"/>
  <c r="BB98" i="1"/>
  <c r="F98" i="27" s="1"/>
  <c r="BC98" i="1"/>
  <c r="BD98" i="1"/>
  <c r="BE98" i="1"/>
  <c r="BF98" i="1"/>
  <c r="BG98" i="1"/>
  <c r="BA99" i="1"/>
  <c r="BB99" i="1"/>
  <c r="F99" i="27" s="1"/>
  <c r="BC99" i="1"/>
  <c r="BD99" i="1"/>
  <c r="BE99" i="1"/>
  <c r="BF99" i="1"/>
  <c r="BG99" i="1"/>
  <c r="BA100" i="1"/>
  <c r="BB100" i="1"/>
  <c r="F100" i="27" s="1"/>
  <c r="BC100" i="1"/>
  <c r="BD100" i="1"/>
  <c r="BE100" i="1"/>
  <c r="BF100" i="1"/>
  <c r="BG100" i="1"/>
  <c r="BA101" i="1"/>
  <c r="BB101" i="1"/>
  <c r="F101" i="27" s="1"/>
  <c r="BC101" i="1"/>
  <c r="BD101" i="1"/>
  <c r="BE101" i="1"/>
  <c r="BF101" i="1"/>
  <c r="BG101" i="1"/>
  <c r="BA102" i="1"/>
  <c r="BB102" i="1"/>
  <c r="F102" i="27" s="1"/>
  <c r="BC102" i="1"/>
  <c r="BD102" i="1"/>
  <c r="BE102" i="1"/>
  <c r="BF102" i="1"/>
  <c r="BG102" i="1"/>
  <c r="BA103" i="1"/>
  <c r="BB103" i="1"/>
  <c r="F103" i="27" s="1"/>
  <c r="BC103" i="1"/>
  <c r="BD103" i="1"/>
  <c r="BE103" i="1"/>
  <c r="BF103" i="1"/>
  <c r="BG103" i="1"/>
  <c r="BA104" i="1"/>
  <c r="BB104" i="1"/>
  <c r="F104" i="27" s="1"/>
  <c r="BC104" i="1"/>
  <c r="BD104" i="1"/>
  <c r="BE104" i="1"/>
  <c r="BF104" i="1"/>
  <c r="BG104" i="1"/>
  <c r="BA105" i="1"/>
  <c r="BB105" i="1"/>
  <c r="F105" i="27" s="1"/>
  <c r="BC105" i="1"/>
  <c r="BD105" i="1"/>
  <c r="BE105" i="1"/>
  <c r="BF105" i="1"/>
  <c r="BG105" i="1"/>
  <c r="BA106" i="1"/>
  <c r="BB106" i="1"/>
  <c r="F106" i="27" s="1"/>
  <c r="BC106" i="1"/>
  <c r="BD106" i="1"/>
  <c r="BE106" i="1"/>
  <c r="BF106" i="1"/>
  <c r="BG106" i="1"/>
  <c r="BA107" i="1"/>
  <c r="BB107" i="1"/>
  <c r="F107" i="27" s="1"/>
  <c r="BC107" i="1"/>
  <c r="BD107" i="1"/>
  <c r="BE107" i="1"/>
  <c r="BF107" i="1"/>
  <c r="BG107" i="1"/>
  <c r="BA108" i="1"/>
  <c r="BB108" i="1"/>
  <c r="F108" i="27" s="1"/>
  <c r="BC108" i="1"/>
  <c r="BD108" i="1"/>
  <c r="BE108" i="1"/>
  <c r="BF108" i="1"/>
  <c r="BG108" i="1"/>
  <c r="BA109" i="1"/>
  <c r="BB109" i="1"/>
  <c r="F109" i="27" s="1"/>
  <c r="BC109" i="1"/>
  <c r="BD109" i="1"/>
  <c r="BE109" i="1"/>
  <c r="BF109" i="1"/>
  <c r="BG109" i="1"/>
  <c r="BA110" i="1"/>
  <c r="BB110" i="1"/>
  <c r="F110" i="27" s="1"/>
  <c r="BC110" i="1"/>
  <c r="BD110" i="1"/>
  <c r="BE110" i="1"/>
  <c r="BF110" i="1"/>
  <c r="BG110" i="1"/>
  <c r="BA111" i="1"/>
  <c r="BB111" i="1"/>
  <c r="F111" i="27" s="1"/>
  <c r="BC111" i="1"/>
  <c r="BD111" i="1"/>
  <c r="BE111" i="1"/>
  <c r="BF111" i="1"/>
  <c r="BG111" i="1"/>
  <c r="BA112" i="1"/>
  <c r="BB112" i="1"/>
  <c r="F112" i="27" s="1"/>
  <c r="BC112" i="1"/>
  <c r="BD112" i="1"/>
  <c r="BE112" i="1"/>
  <c r="BF112" i="1"/>
  <c r="BG112" i="1"/>
  <c r="BA113" i="1"/>
  <c r="BB113" i="1"/>
  <c r="F113" i="27" s="1"/>
  <c r="BC113" i="1"/>
  <c r="BD113" i="1"/>
  <c r="BE113" i="1"/>
  <c r="BF113" i="1"/>
  <c r="BG113" i="1"/>
  <c r="BA114" i="1"/>
  <c r="BB114" i="1"/>
  <c r="F114" i="27" s="1"/>
  <c r="BC114" i="1"/>
  <c r="BD114" i="1"/>
  <c r="BE114" i="1"/>
  <c r="BF114" i="1"/>
  <c r="BG114" i="1"/>
  <c r="BA115" i="1"/>
  <c r="BB115" i="1"/>
  <c r="F115" i="27" s="1"/>
  <c r="BC115" i="1"/>
  <c r="BD115" i="1"/>
  <c r="BE115" i="1"/>
  <c r="BF115" i="1"/>
  <c r="BG115" i="1"/>
  <c r="BA116" i="1"/>
  <c r="BB116" i="1"/>
  <c r="F116" i="27" s="1"/>
  <c r="BC116" i="1"/>
  <c r="BD116" i="1"/>
  <c r="BE116" i="1"/>
  <c r="BF116" i="1"/>
  <c r="BG116" i="1"/>
  <c r="BA117" i="1"/>
  <c r="BB117" i="1"/>
  <c r="F117" i="27" s="1"/>
  <c r="BC117" i="1"/>
  <c r="BD117" i="1"/>
  <c r="BE117" i="1"/>
  <c r="BF117" i="1"/>
  <c r="BG117" i="1"/>
  <c r="BA118" i="1"/>
  <c r="BB118" i="1"/>
  <c r="F118" i="27" s="1"/>
  <c r="BC118" i="1"/>
  <c r="BD118" i="1"/>
  <c r="BE118" i="1"/>
  <c r="BF118" i="1"/>
  <c r="BG118" i="1"/>
  <c r="BA119" i="1"/>
  <c r="BB119" i="1"/>
  <c r="F119" i="27" s="1"/>
  <c r="BC119" i="1"/>
  <c r="BD119" i="1"/>
  <c r="BE119" i="1"/>
  <c r="BF119" i="1"/>
  <c r="BG119" i="1"/>
  <c r="BA120" i="1"/>
  <c r="BB120" i="1"/>
  <c r="F120" i="27" s="1"/>
  <c r="BC120" i="1"/>
  <c r="BD120" i="1"/>
  <c r="BE120" i="1"/>
  <c r="BF120" i="1"/>
  <c r="BG120" i="1"/>
  <c r="BA121" i="1"/>
  <c r="BB121" i="1"/>
  <c r="F121" i="27" s="1"/>
  <c r="BC121" i="1"/>
  <c r="BD121" i="1"/>
  <c r="BE121" i="1"/>
  <c r="BF121" i="1"/>
  <c r="BG121" i="1"/>
  <c r="BF1" i="1"/>
  <c r="BG1" i="1"/>
  <c r="F1" i="31" s="1"/>
  <c r="BB1" i="1"/>
  <c r="F1" i="27" s="1"/>
  <c r="BC1" i="1"/>
  <c r="BD1" i="1"/>
  <c r="BE1" i="1"/>
  <c r="BA1" i="1"/>
  <c r="AE1" i="1"/>
  <c r="AD1" i="1"/>
  <c r="X1" i="1"/>
  <c r="W1" i="1"/>
  <c r="Q1" i="1"/>
  <c r="P1" i="1"/>
  <c r="AB1" i="1"/>
  <c r="AA1" i="1"/>
  <c r="U1" i="1"/>
  <c r="T1" i="1"/>
  <c r="N1" i="1"/>
  <c r="M1" i="1"/>
  <c r="J1" i="1"/>
  <c r="I1" i="1"/>
  <c r="AD6" i="1"/>
  <c r="AE6" i="1" s="1"/>
  <c r="W11" i="1"/>
  <c r="X11" i="1" s="1"/>
  <c r="AD22" i="1"/>
  <c r="AE22" i="1" s="1"/>
  <c r="W24" i="1"/>
  <c r="X24" i="1" s="1"/>
  <c r="AD28" i="1"/>
  <c r="AE28" i="1" s="1"/>
  <c r="W36" i="1"/>
  <c r="X36" i="1" s="1"/>
  <c r="AD46" i="1"/>
  <c r="AE46" i="1" s="1"/>
  <c r="AD56" i="1"/>
  <c r="AE56" i="1" s="1"/>
  <c r="W61" i="1"/>
  <c r="X61" i="1" s="1"/>
  <c r="AD71" i="1"/>
  <c r="AE71" i="1" s="1"/>
  <c r="AD81" i="1"/>
  <c r="AE81" i="1" s="1"/>
  <c r="W74" i="1"/>
  <c r="X74" i="1" s="1"/>
  <c r="AD96" i="1"/>
  <c r="AE96" i="1" s="1"/>
  <c r="W86" i="1"/>
  <c r="AD105" i="1"/>
  <c r="AE105" i="1" s="1"/>
  <c r="W101" i="1"/>
  <c r="X101" i="1" s="1"/>
  <c r="AD115" i="1"/>
  <c r="AE115" i="1" s="1"/>
  <c r="P25" i="1"/>
  <c r="Q25" i="1" s="1"/>
  <c r="P36" i="1"/>
  <c r="Q36" i="1" s="1"/>
  <c r="P40" i="1"/>
  <c r="Q40" i="1" s="1"/>
  <c r="P68" i="1"/>
  <c r="Q68" i="1" s="1"/>
  <c r="P84" i="1"/>
  <c r="Q84" i="1" s="1"/>
  <c r="P88" i="1"/>
  <c r="Q88" i="1" s="1"/>
  <c r="P100" i="1"/>
  <c r="Q100" i="1" s="1"/>
  <c r="M5" i="1"/>
  <c r="N5" i="1" s="1"/>
  <c r="CE5" i="1" s="1"/>
  <c r="AA13" i="1"/>
  <c r="AB13" i="1" s="1"/>
  <c r="T9" i="1"/>
  <c r="U9" i="1" s="1"/>
  <c r="I15" i="1"/>
  <c r="J15" i="1" s="1"/>
  <c r="M25" i="1"/>
  <c r="N25" i="1" s="1"/>
  <c r="CE25" i="1" s="1"/>
  <c r="AA19" i="1"/>
  <c r="AB19" i="1" s="1"/>
  <c r="I30" i="1"/>
  <c r="J30" i="1" s="1"/>
  <c r="M29" i="1"/>
  <c r="N29" i="1" s="1"/>
  <c r="CE29" i="1" s="1"/>
  <c r="T35" i="1"/>
  <c r="U35" i="1" s="1"/>
  <c r="I47" i="1"/>
  <c r="J47" i="1" s="1"/>
  <c r="AA44" i="1"/>
  <c r="AB44" i="1" s="1"/>
  <c r="T43" i="1"/>
  <c r="U43" i="1" s="1"/>
  <c r="M53" i="1"/>
  <c r="N53" i="1" s="1"/>
  <c r="CE53" i="1" s="1"/>
  <c r="T61" i="1"/>
  <c r="U61" i="1" s="1"/>
  <c r="I63" i="1"/>
  <c r="J63" i="1" s="1"/>
  <c r="M73" i="1"/>
  <c r="N73" i="1" s="1"/>
  <c r="CE73" i="1" s="1"/>
  <c r="AA71" i="1"/>
  <c r="AB71" i="1" s="1"/>
  <c r="I74" i="1"/>
  <c r="M77" i="1"/>
  <c r="N77" i="1" s="1"/>
  <c r="CE77" i="1" s="1"/>
  <c r="T78" i="1"/>
  <c r="U78" i="1" s="1"/>
  <c r="I89" i="1"/>
  <c r="J89" i="1" s="1"/>
  <c r="T87" i="1"/>
  <c r="U87" i="1" s="1"/>
  <c r="M101" i="1"/>
  <c r="N101" i="1" s="1"/>
  <c r="CE101" i="1" s="1"/>
  <c r="AA98" i="1"/>
  <c r="T107" i="1"/>
  <c r="U107" i="1" s="1"/>
  <c r="I111" i="1"/>
  <c r="J111" i="1" s="1"/>
  <c r="M121" i="1"/>
  <c r="N121" i="1" s="1"/>
  <c r="CE121" i="1" s="1"/>
  <c r="AA115" i="1"/>
  <c r="AB115" i="1" s="1"/>
  <c r="T111" i="1"/>
  <c r="U111" i="1" s="1"/>
  <c r="E22" i="1"/>
  <c r="F22" i="1" s="1"/>
  <c r="CC22" i="1" s="1"/>
  <c r="E40" i="1"/>
  <c r="F40" i="1" s="1"/>
  <c r="E56" i="1"/>
  <c r="F56" i="1" s="1"/>
  <c r="CC56" i="1" s="1"/>
  <c r="E64" i="1"/>
  <c r="F64" i="1" s="1"/>
  <c r="CC64" i="1" s="1"/>
  <c r="E75" i="1"/>
  <c r="F75" i="1" s="1"/>
  <c r="CC75" i="1" s="1"/>
  <c r="E94" i="1"/>
  <c r="F94" i="1" s="1"/>
  <c r="CC94" i="1" s="1"/>
  <c r="E100" i="1"/>
  <c r="F100" i="1" s="1"/>
  <c r="CC100" i="1" s="1"/>
  <c r="E110" i="1"/>
  <c r="F110" i="1" s="1"/>
  <c r="CC110" i="1" s="1"/>
  <c r="E3" i="1"/>
  <c r="F3" i="1" s="1"/>
  <c r="CC3" i="1" s="1"/>
  <c r="I118" i="30" l="1"/>
  <c r="I118" i="25"/>
  <c r="P118" i="25" s="1"/>
  <c r="I114" i="30"/>
  <c r="I114" i="25"/>
  <c r="P114" i="25" s="1"/>
  <c r="I110" i="30"/>
  <c r="I110" i="25"/>
  <c r="P110" i="25" s="1"/>
  <c r="I106" i="30"/>
  <c r="P106" i="30" s="1"/>
  <c r="I106" i="25"/>
  <c r="P106" i="25" s="1"/>
  <c r="I102" i="30"/>
  <c r="P102" i="30" s="1"/>
  <c r="I102" i="25"/>
  <c r="P102" i="25" s="1"/>
  <c r="I98" i="30"/>
  <c r="P98" i="30" s="1"/>
  <c r="I98" i="25"/>
  <c r="P98" i="25" s="1"/>
  <c r="I94" i="30"/>
  <c r="P94" i="30" s="1"/>
  <c r="I94" i="25"/>
  <c r="P94" i="25" s="1"/>
  <c r="I90" i="30"/>
  <c r="P90" i="30" s="1"/>
  <c r="I90" i="25"/>
  <c r="P90" i="25" s="1"/>
  <c r="I86" i="30"/>
  <c r="P86" i="30" s="1"/>
  <c r="I86" i="25"/>
  <c r="P86" i="25" s="1"/>
  <c r="I82" i="30"/>
  <c r="P82" i="30" s="1"/>
  <c r="I82" i="25"/>
  <c r="P82" i="25" s="1"/>
  <c r="I78" i="30"/>
  <c r="P78" i="30" s="1"/>
  <c r="I78" i="25"/>
  <c r="P78" i="25" s="1"/>
  <c r="I74" i="30"/>
  <c r="P74" i="30" s="1"/>
  <c r="I74" i="25"/>
  <c r="P74" i="25" s="1"/>
  <c r="I70" i="30"/>
  <c r="P70" i="30" s="1"/>
  <c r="I70" i="25"/>
  <c r="P70" i="25" s="1"/>
  <c r="I66" i="30"/>
  <c r="P66" i="30" s="1"/>
  <c r="I66" i="25"/>
  <c r="P66" i="25" s="1"/>
  <c r="I62" i="30"/>
  <c r="P62" i="30" s="1"/>
  <c r="I62" i="25"/>
  <c r="P62" i="25" s="1"/>
  <c r="I58" i="30"/>
  <c r="P58" i="30" s="1"/>
  <c r="I58" i="25"/>
  <c r="P58" i="25" s="1"/>
  <c r="I54" i="30"/>
  <c r="P54" i="30" s="1"/>
  <c r="I54" i="25"/>
  <c r="P54" i="25" s="1"/>
  <c r="I50" i="30"/>
  <c r="P50" i="30" s="1"/>
  <c r="I50" i="25"/>
  <c r="P50" i="25" s="1"/>
  <c r="I46" i="30"/>
  <c r="P46" i="30" s="1"/>
  <c r="I46" i="25"/>
  <c r="P46" i="25" s="1"/>
  <c r="I42" i="25"/>
  <c r="P42" i="25" s="1"/>
  <c r="I42" i="30"/>
  <c r="P42" i="30" s="1"/>
  <c r="I38" i="30"/>
  <c r="P38" i="30" s="1"/>
  <c r="I38" i="25"/>
  <c r="P38" i="25" s="1"/>
  <c r="I34" i="30"/>
  <c r="P34" i="30" s="1"/>
  <c r="I34" i="25"/>
  <c r="P34" i="25" s="1"/>
  <c r="I30" i="25"/>
  <c r="P30" i="25" s="1"/>
  <c r="I30" i="30"/>
  <c r="P30" i="30" s="1"/>
  <c r="I26" i="25"/>
  <c r="P26" i="25" s="1"/>
  <c r="I26" i="30"/>
  <c r="P26" i="30" s="1"/>
  <c r="I22" i="30"/>
  <c r="P22" i="30" s="1"/>
  <c r="I22" i="25"/>
  <c r="P22" i="25" s="1"/>
  <c r="I18" i="30"/>
  <c r="P18" i="30" s="1"/>
  <c r="I18" i="25"/>
  <c r="P18" i="25" s="1"/>
  <c r="I14" i="30"/>
  <c r="P14" i="30" s="1"/>
  <c r="I14" i="25"/>
  <c r="P14" i="25" s="1"/>
  <c r="I10" i="25"/>
  <c r="P10" i="25" s="1"/>
  <c r="I10" i="30"/>
  <c r="P10" i="30" s="1"/>
  <c r="I6" i="30"/>
  <c r="P6" i="30" s="1"/>
  <c r="I6" i="25"/>
  <c r="P6" i="25" s="1"/>
  <c r="I2" i="30"/>
  <c r="P2" i="30" s="1"/>
  <c r="I2" i="25"/>
  <c r="P2" i="25" s="1"/>
  <c r="AQ14" i="17"/>
  <c r="I119" i="25"/>
  <c r="P119" i="25" s="1"/>
  <c r="I119" i="30"/>
  <c r="I115" i="25"/>
  <c r="P115" i="25" s="1"/>
  <c r="I115" i="30"/>
  <c r="I111" i="25"/>
  <c r="P111" i="25" s="1"/>
  <c r="I111" i="30"/>
  <c r="I107" i="25"/>
  <c r="P107" i="25" s="1"/>
  <c r="I107" i="30"/>
  <c r="P107" i="30" s="1"/>
  <c r="I103" i="25"/>
  <c r="P103" i="25" s="1"/>
  <c r="I103" i="30"/>
  <c r="P103" i="30" s="1"/>
  <c r="I99" i="25"/>
  <c r="P99" i="25" s="1"/>
  <c r="I99" i="30"/>
  <c r="P99" i="30" s="1"/>
  <c r="I95" i="25"/>
  <c r="P95" i="25" s="1"/>
  <c r="I95" i="30"/>
  <c r="P95" i="30" s="1"/>
  <c r="I91" i="25"/>
  <c r="P91" i="25" s="1"/>
  <c r="I91" i="30"/>
  <c r="P91" i="30" s="1"/>
  <c r="I87" i="25"/>
  <c r="P87" i="25" s="1"/>
  <c r="I87" i="30"/>
  <c r="P87" i="30" s="1"/>
  <c r="I83" i="25"/>
  <c r="P83" i="25" s="1"/>
  <c r="I83" i="30"/>
  <c r="P83" i="30" s="1"/>
  <c r="I79" i="25"/>
  <c r="P79" i="25" s="1"/>
  <c r="I79" i="30"/>
  <c r="P79" i="30" s="1"/>
  <c r="I75" i="25"/>
  <c r="P75" i="25" s="1"/>
  <c r="I75" i="30"/>
  <c r="P75" i="30" s="1"/>
  <c r="I71" i="25"/>
  <c r="P71" i="25" s="1"/>
  <c r="I71" i="30"/>
  <c r="P71" i="30" s="1"/>
  <c r="I67" i="25"/>
  <c r="P67" i="25" s="1"/>
  <c r="I67" i="30"/>
  <c r="P67" i="30" s="1"/>
  <c r="I63" i="25"/>
  <c r="P63" i="25" s="1"/>
  <c r="I63" i="30"/>
  <c r="P63" i="30" s="1"/>
  <c r="I59" i="25"/>
  <c r="P59" i="25" s="1"/>
  <c r="I59" i="30"/>
  <c r="P59" i="30" s="1"/>
  <c r="I55" i="25"/>
  <c r="P55" i="25" s="1"/>
  <c r="I55" i="30"/>
  <c r="P55" i="30" s="1"/>
  <c r="I51" i="25"/>
  <c r="P51" i="25" s="1"/>
  <c r="I51" i="30"/>
  <c r="P51" i="30" s="1"/>
  <c r="I47" i="25"/>
  <c r="P47" i="25" s="1"/>
  <c r="I47" i="30"/>
  <c r="P47" i="30" s="1"/>
  <c r="I43" i="30"/>
  <c r="P43" i="30" s="1"/>
  <c r="I43" i="25"/>
  <c r="P43" i="25" s="1"/>
  <c r="I39" i="25"/>
  <c r="P39" i="25" s="1"/>
  <c r="I39" i="30"/>
  <c r="P39" i="30" s="1"/>
  <c r="I35" i="25"/>
  <c r="P35" i="25" s="1"/>
  <c r="I35" i="30"/>
  <c r="P35" i="30" s="1"/>
  <c r="I31" i="25"/>
  <c r="P31" i="25" s="1"/>
  <c r="I31" i="30"/>
  <c r="P31" i="30" s="1"/>
  <c r="I27" i="30"/>
  <c r="P27" i="30" s="1"/>
  <c r="I27" i="25"/>
  <c r="P27" i="25" s="1"/>
  <c r="I23" i="25"/>
  <c r="P23" i="25" s="1"/>
  <c r="I23" i="30"/>
  <c r="P23" i="30" s="1"/>
  <c r="I19" i="25"/>
  <c r="P19" i="25" s="1"/>
  <c r="I19" i="30"/>
  <c r="P19" i="30" s="1"/>
  <c r="I15" i="25"/>
  <c r="P15" i="25" s="1"/>
  <c r="I15" i="30"/>
  <c r="P15" i="30" s="1"/>
  <c r="I11" i="30"/>
  <c r="P11" i="30" s="1"/>
  <c r="I11" i="25"/>
  <c r="P11" i="25" s="1"/>
  <c r="I7" i="25"/>
  <c r="P7" i="25" s="1"/>
  <c r="I7" i="30"/>
  <c r="P7" i="30" s="1"/>
  <c r="I3" i="25"/>
  <c r="P3" i="25" s="1"/>
  <c r="I3" i="30"/>
  <c r="P3" i="30" s="1"/>
  <c r="I1" i="30"/>
  <c r="P1" i="30" s="1"/>
  <c r="I1" i="25"/>
  <c r="P1" i="25" s="1"/>
  <c r="I120" i="30"/>
  <c r="I120" i="25"/>
  <c r="P120" i="25" s="1"/>
  <c r="I116" i="30"/>
  <c r="I116" i="25"/>
  <c r="P116" i="25" s="1"/>
  <c r="I112" i="25"/>
  <c r="P112" i="25" s="1"/>
  <c r="I112" i="30"/>
  <c r="I108" i="25"/>
  <c r="P108" i="25" s="1"/>
  <c r="I108" i="30"/>
  <c r="P108" i="30" s="1"/>
  <c r="I104" i="30"/>
  <c r="P104" i="30" s="1"/>
  <c r="I104" i="25"/>
  <c r="P104" i="25" s="1"/>
  <c r="I100" i="30"/>
  <c r="P100" i="30" s="1"/>
  <c r="I100" i="25"/>
  <c r="P100" i="25" s="1"/>
  <c r="I96" i="25"/>
  <c r="P96" i="25" s="1"/>
  <c r="I96" i="30"/>
  <c r="P96" i="30" s="1"/>
  <c r="I92" i="25"/>
  <c r="P92" i="25" s="1"/>
  <c r="I92" i="30"/>
  <c r="P92" i="30" s="1"/>
  <c r="I88" i="30"/>
  <c r="P88" i="30" s="1"/>
  <c r="I88" i="25"/>
  <c r="P88" i="25" s="1"/>
  <c r="I84" i="30"/>
  <c r="P84" i="30" s="1"/>
  <c r="I84" i="25"/>
  <c r="P84" i="25" s="1"/>
  <c r="I80" i="25"/>
  <c r="P80" i="25" s="1"/>
  <c r="I80" i="30"/>
  <c r="P80" i="30" s="1"/>
  <c r="I76" i="25"/>
  <c r="P76" i="25" s="1"/>
  <c r="I76" i="30"/>
  <c r="P76" i="30" s="1"/>
  <c r="I72" i="30"/>
  <c r="P72" i="30" s="1"/>
  <c r="I72" i="25"/>
  <c r="P72" i="25" s="1"/>
  <c r="I68" i="30"/>
  <c r="P68" i="30" s="1"/>
  <c r="I68" i="25"/>
  <c r="P68" i="25" s="1"/>
  <c r="I64" i="25"/>
  <c r="P64" i="25" s="1"/>
  <c r="I64" i="30"/>
  <c r="P64" i="30" s="1"/>
  <c r="I60" i="25"/>
  <c r="P60" i="25" s="1"/>
  <c r="I60" i="30"/>
  <c r="P60" i="30" s="1"/>
  <c r="I56" i="30"/>
  <c r="P56" i="30" s="1"/>
  <c r="I56" i="25"/>
  <c r="P56" i="25" s="1"/>
  <c r="I52" i="30"/>
  <c r="P52" i="30" s="1"/>
  <c r="I52" i="25"/>
  <c r="P52" i="25" s="1"/>
  <c r="I48" i="30"/>
  <c r="P48" i="30" s="1"/>
  <c r="I48" i="25"/>
  <c r="P48" i="25" s="1"/>
  <c r="I44" i="30"/>
  <c r="P44" i="30" s="1"/>
  <c r="I44" i="25"/>
  <c r="P44" i="25" s="1"/>
  <c r="I40" i="30"/>
  <c r="P40" i="30" s="1"/>
  <c r="I40" i="25"/>
  <c r="P40" i="25" s="1"/>
  <c r="I36" i="30"/>
  <c r="P36" i="30" s="1"/>
  <c r="I36" i="25"/>
  <c r="P36" i="25" s="1"/>
  <c r="I32" i="30"/>
  <c r="P32" i="30" s="1"/>
  <c r="I32" i="25"/>
  <c r="P32" i="25" s="1"/>
  <c r="I28" i="30"/>
  <c r="P28" i="30" s="1"/>
  <c r="I28" i="25"/>
  <c r="P28" i="25" s="1"/>
  <c r="I24" i="30"/>
  <c r="P24" i="30" s="1"/>
  <c r="I24" i="25"/>
  <c r="P24" i="25" s="1"/>
  <c r="I20" i="30"/>
  <c r="P20" i="30" s="1"/>
  <c r="I20" i="25"/>
  <c r="P20" i="25" s="1"/>
  <c r="I16" i="30"/>
  <c r="P16" i="30" s="1"/>
  <c r="I16" i="25"/>
  <c r="P16" i="25" s="1"/>
  <c r="I12" i="30"/>
  <c r="P12" i="30" s="1"/>
  <c r="I12" i="25"/>
  <c r="P12" i="25" s="1"/>
  <c r="I8" i="30"/>
  <c r="P8" i="30" s="1"/>
  <c r="I8" i="25"/>
  <c r="P8" i="25" s="1"/>
  <c r="I4" i="30"/>
  <c r="P4" i="30" s="1"/>
  <c r="I4" i="25"/>
  <c r="P4" i="25" s="1"/>
  <c r="I121" i="30"/>
  <c r="I121" i="25"/>
  <c r="P121" i="25" s="1"/>
  <c r="I117" i="30"/>
  <c r="I117" i="25"/>
  <c r="P117" i="25" s="1"/>
  <c r="I113" i="30"/>
  <c r="I113" i="25"/>
  <c r="P113" i="25" s="1"/>
  <c r="I109" i="30"/>
  <c r="P109" i="30" s="1"/>
  <c r="I109" i="25"/>
  <c r="P109" i="25" s="1"/>
  <c r="I105" i="30"/>
  <c r="P105" i="30" s="1"/>
  <c r="I105" i="25"/>
  <c r="P105" i="25" s="1"/>
  <c r="I101" i="30"/>
  <c r="P101" i="30" s="1"/>
  <c r="I101" i="25"/>
  <c r="P101" i="25" s="1"/>
  <c r="I97" i="30"/>
  <c r="P97" i="30" s="1"/>
  <c r="I97" i="25"/>
  <c r="P97" i="25" s="1"/>
  <c r="I93" i="30"/>
  <c r="P93" i="30" s="1"/>
  <c r="I93" i="25"/>
  <c r="P93" i="25" s="1"/>
  <c r="I89" i="30"/>
  <c r="P89" i="30" s="1"/>
  <c r="I89" i="25"/>
  <c r="P89" i="25" s="1"/>
  <c r="I85" i="30"/>
  <c r="P85" i="30" s="1"/>
  <c r="I85" i="25"/>
  <c r="P85" i="25" s="1"/>
  <c r="I81" i="30"/>
  <c r="P81" i="30" s="1"/>
  <c r="I81" i="25"/>
  <c r="P81" i="25" s="1"/>
  <c r="I77" i="30"/>
  <c r="P77" i="30" s="1"/>
  <c r="I77" i="25"/>
  <c r="P77" i="25" s="1"/>
  <c r="I73" i="30"/>
  <c r="P73" i="30" s="1"/>
  <c r="I73" i="25"/>
  <c r="P73" i="25" s="1"/>
  <c r="I69" i="30"/>
  <c r="P69" i="30" s="1"/>
  <c r="I69" i="25"/>
  <c r="P69" i="25" s="1"/>
  <c r="I65" i="30"/>
  <c r="P65" i="30" s="1"/>
  <c r="I65" i="25"/>
  <c r="P65" i="25" s="1"/>
  <c r="I61" i="30"/>
  <c r="P61" i="30" s="1"/>
  <c r="I61" i="25"/>
  <c r="P61" i="25" s="1"/>
  <c r="I57" i="30"/>
  <c r="P57" i="30" s="1"/>
  <c r="I57" i="25"/>
  <c r="P57" i="25" s="1"/>
  <c r="I53" i="30"/>
  <c r="P53" i="30" s="1"/>
  <c r="I53" i="25"/>
  <c r="P53" i="25" s="1"/>
  <c r="I49" i="30"/>
  <c r="P49" i="30" s="1"/>
  <c r="I49" i="25"/>
  <c r="P49" i="25" s="1"/>
  <c r="I45" i="30"/>
  <c r="P45" i="30" s="1"/>
  <c r="I45" i="25"/>
  <c r="P45" i="25" s="1"/>
  <c r="I41" i="30"/>
  <c r="P41" i="30" s="1"/>
  <c r="I41" i="25"/>
  <c r="P41" i="25" s="1"/>
  <c r="I37" i="25"/>
  <c r="P37" i="25" s="1"/>
  <c r="I37" i="30"/>
  <c r="P37" i="30" s="1"/>
  <c r="I33" i="30"/>
  <c r="P33" i="30" s="1"/>
  <c r="I33" i="25"/>
  <c r="P33" i="25" s="1"/>
  <c r="I29" i="30"/>
  <c r="P29" i="30" s="1"/>
  <c r="I29" i="25"/>
  <c r="P29" i="25" s="1"/>
  <c r="I25" i="30"/>
  <c r="P25" i="30" s="1"/>
  <c r="I25" i="25"/>
  <c r="P25" i="25" s="1"/>
  <c r="I21" i="25"/>
  <c r="P21" i="25" s="1"/>
  <c r="I21" i="30"/>
  <c r="P21" i="30" s="1"/>
  <c r="I17" i="30"/>
  <c r="P17" i="30" s="1"/>
  <c r="I17" i="25"/>
  <c r="P17" i="25" s="1"/>
  <c r="I13" i="30"/>
  <c r="P13" i="30" s="1"/>
  <c r="I13" i="25"/>
  <c r="P13" i="25" s="1"/>
  <c r="I9" i="25"/>
  <c r="P9" i="25" s="1"/>
  <c r="I9" i="30"/>
  <c r="P9" i="30" s="1"/>
  <c r="I5" i="25"/>
  <c r="P5" i="25" s="1"/>
  <c r="I5" i="30"/>
  <c r="P5" i="30" s="1"/>
  <c r="AQ8" i="17"/>
  <c r="C43" i="23"/>
  <c r="AG12" i="17"/>
  <c r="H55" i="30"/>
  <c r="O55" i="30" s="1"/>
  <c r="H61" i="30"/>
  <c r="O61" i="30" s="1"/>
  <c r="H57" i="30"/>
  <c r="O57" i="30" s="1"/>
  <c r="L126" i="30"/>
  <c r="E127" i="30"/>
  <c r="H60" i="30"/>
  <c r="O60" i="30" s="1"/>
  <c r="D26" i="23"/>
  <c r="H52" i="30"/>
  <c r="O52" i="30" s="1"/>
  <c r="R9" i="21"/>
  <c r="L9" i="21"/>
  <c r="H59" i="30"/>
  <c r="O59" i="30" s="1"/>
  <c r="H41" i="30"/>
  <c r="O41" i="30" s="1"/>
  <c r="H38" i="30"/>
  <c r="O38" i="30" s="1"/>
  <c r="H51" i="30"/>
  <c r="O51" i="30" s="1"/>
  <c r="H44" i="30"/>
  <c r="O44" i="30" s="1"/>
  <c r="E91" i="6"/>
  <c r="Z15" i="17" s="1"/>
  <c r="S14" i="6"/>
  <c r="R14" i="6"/>
  <c r="D91" i="6"/>
  <c r="Q15" i="17" s="1"/>
  <c r="Q14" i="6"/>
  <c r="H15" i="17"/>
  <c r="O11" i="21"/>
  <c r="P11" i="21"/>
  <c r="E25" i="23" s="1"/>
  <c r="J11" i="21"/>
  <c r="E24" i="23" s="1"/>
  <c r="I11" i="21"/>
  <c r="T13" i="1"/>
  <c r="U13" i="1" s="1"/>
  <c r="D40" i="30"/>
  <c r="CC40" i="1"/>
  <c r="E121" i="1"/>
  <c r="F121" i="1" s="1"/>
  <c r="CC121" i="1" s="1"/>
  <c r="P80" i="1"/>
  <c r="Q80" i="1" s="1"/>
  <c r="P32" i="1"/>
  <c r="Q32" i="1" s="1"/>
  <c r="AD39" i="1"/>
  <c r="AE39" i="1" s="1"/>
  <c r="P96" i="1"/>
  <c r="Q96" i="1" s="1"/>
  <c r="P48" i="1"/>
  <c r="Q48" i="1" s="1"/>
  <c r="E72" i="1"/>
  <c r="F72" i="1" s="1"/>
  <c r="D72" i="25" s="1"/>
  <c r="P72" i="1"/>
  <c r="Q72" i="1" s="1"/>
  <c r="P17" i="1"/>
  <c r="Q17" i="1" s="1"/>
  <c r="AD15" i="1"/>
  <c r="AE15" i="1" s="1"/>
  <c r="AD66" i="1"/>
  <c r="AE66" i="1" s="1"/>
  <c r="T103" i="1"/>
  <c r="U103" i="1" s="1"/>
  <c r="P69" i="1"/>
  <c r="Q69" i="1" s="1"/>
  <c r="AD102" i="1"/>
  <c r="AE102" i="1" s="1"/>
  <c r="H46" i="30"/>
  <c r="O46" i="30" s="1"/>
  <c r="H42" i="30"/>
  <c r="O42" i="30" s="1"/>
  <c r="D63" i="27"/>
  <c r="D63" i="31"/>
  <c r="F120" i="31"/>
  <c r="N120" i="31" s="1"/>
  <c r="M120" i="27"/>
  <c r="F100" i="31"/>
  <c r="N100" i="31" s="1"/>
  <c r="M100" i="27"/>
  <c r="M96" i="27"/>
  <c r="F96" i="31"/>
  <c r="N96" i="31" s="1"/>
  <c r="F32" i="31"/>
  <c r="N32" i="31" s="1"/>
  <c r="M32" i="27"/>
  <c r="F12" i="31"/>
  <c r="N12" i="31" s="1"/>
  <c r="M12" i="27"/>
  <c r="M4" i="27"/>
  <c r="F4" i="31"/>
  <c r="N4" i="31" s="1"/>
  <c r="D110" i="25"/>
  <c r="D110" i="30"/>
  <c r="F85" i="31"/>
  <c r="N85" i="31" s="1"/>
  <c r="M85" i="27"/>
  <c r="M77" i="27"/>
  <c r="F77" i="31"/>
  <c r="N77" i="31" s="1"/>
  <c r="M73" i="27"/>
  <c r="F73" i="31"/>
  <c r="N73" i="31" s="1"/>
  <c r="M49" i="27"/>
  <c r="F49" i="31"/>
  <c r="N49" i="31" s="1"/>
  <c r="F45" i="31"/>
  <c r="N45" i="31" s="1"/>
  <c r="M45" i="27"/>
  <c r="F33" i="31"/>
  <c r="N33" i="31" s="1"/>
  <c r="M33" i="27"/>
  <c r="M29" i="27"/>
  <c r="F29" i="31"/>
  <c r="N29" i="31" s="1"/>
  <c r="M17" i="27"/>
  <c r="F17" i="31"/>
  <c r="N17" i="31" s="1"/>
  <c r="M13" i="27"/>
  <c r="F13" i="31"/>
  <c r="N13" i="31" s="1"/>
  <c r="D75" i="25"/>
  <c r="D75" i="30"/>
  <c r="D111" i="27"/>
  <c r="D111" i="31"/>
  <c r="D53" i="29"/>
  <c r="P53" i="29" s="1"/>
  <c r="Q53" i="29" s="1"/>
  <c r="D53" i="32"/>
  <c r="D5" i="29"/>
  <c r="P5" i="29" s="1"/>
  <c r="D5" i="32"/>
  <c r="F108" i="31"/>
  <c r="N108" i="31" s="1"/>
  <c r="M108" i="27"/>
  <c r="F104" i="31"/>
  <c r="N104" i="31" s="1"/>
  <c r="M104" i="27"/>
  <c r="F92" i="31"/>
  <c r="N92" i="31" s="1"/>
  <c r="M92" i="27"/>
  <c r="F84" i="31"/>
  <c r="N84" i="31" s="1"/>
  <c r="M84" i="27"/>
  <c r="F80" i="31"/>
  <c r="N80" i="31" s="1"/>
  <c r="M80" i="27"/>
  <c r="M68" i="27"/>
  <c r="F68" i="31"/>
  <c r="N68" i="31" s="1"/>
  <c r="F64" i="31"/>
  <c r="N64" i="31" s="1"/>
  <c r="M64" i="27"/>
  <c r="F44" i="31"/>
  <c r="N44" i="31" s="1"/>
  <c r="M44" i="27"/>
  <c r="M40" i="27"/>
  <c r="F40" i="31"/>
  <c r="N40" i="31" s="1"/>
  <c r="F8" i="31"/>
  <c r="N8" i="31" s="1"/>
  <c r="M8" i="27"/>
  <c r="D22" i="25"/>
  <c r="D22" i="30"/>
  <c r="F121" i="31"/>
  <c r="N121" i="31" s="1"/>
  <c r="M121" i="27"/>
  <c r="F109" i="31"/>
  <c r="N109" i="31" s="1"/>
  <c r="M109" i="27"/>
  <c r="M97" i="27"/>
  <c r="F97" i="31"/>
  <c r="N97" i="31" s="1"/>
  <c r="F93" i="31"/>
  <c r="N93" i="31" s="1"/>
  <c r="M93" i="27"/>
  <c r="F89" i="31"/>
  <c r="N89" i="31" s="1"/>
  <c r="M89" i="27"/>
  <c r="F81" i="31"/>
  <c r="N81" i="31" s="1"/>
  <c r="M81" i="27"/>
  <c r="F57" i="31"/>
  <c r="N57" i="31" s="1"/>
  <c r="M57" i="27"/>
  <c r="F41" i="31"/>
  <c r="N41" i="31" s="1"/>
  <c r="M41" i="27"/>
  <c r="M25" i="27"/>
  <c r="F25" i="31"/>
  <c r="N25" i="31" s="1"/>
  <c r="M21" i="27"/>
  <c r="F21" i="31"/>
  <c r="N21" i="31" s="1"/>
  <c r="D100" i="25"/>
  <c r="D100" i="30"/>
  <c r="D89" i="27"/>
  <c r="D89" i="31"/>
  <c r="D29" i="32"/>
  <c r="D29" i="29"/>
  <c r="P29" i="29" s="1"/>
  <c r="Q29" i="29" s="1"/>
  <c r="M110" i="27"/>
  <c r="F110" i="31"/>
  <c r="N110" i="31" s="1"/>
  <c r="M106" i="27"/>
  <c r="F106" i="31"/>
  <c r="N106" i="31" s="1"/>
  <c r="M102" i="27"/>
  <c r="F102" i="31"/>
  <c r="N102" i="31" s="1"/>
  <c r="F90" i="31"/>
  <c r="N90" i="31" s="1"/>
  <c r="M90" i="27"/>
  <c r="M86" i="27"/>
  <c r="F86" i="31"/>
  <c r="N86" i="31" s="1"/>
  <c r="M74" i="27"/>
  <c r="F74" i="31"/>
  <c r="N74" i="31" s="1"/>
  <c r="F66" i="31"/>
  <c r="N66" i="31" s="1"/>
  <c r="M66" i="27"/>
  <c r="M62" i="27"/>
  <c r="F62" i="31"/>
  <c r="N62" i="31" s="1"/>
  <c r="M58" i="27"/>
  <c r="F58" i="31"/>
  <c r="N58" i="31" s="1"/>
  <c r="F54" i="31"/>
  <c r="N54" i="31" s="1"/>
  <c r="M54" i="27"/>
  <c r="F42" i="31"/>
  <c r="N42" i="31" s="1"/>
  <c r="M42" i="27"/>
  <c r="F38" i="31"/>
  <c r="N38" i="31" s="1"/>
  <c r="M38" i="27"/>
  <c r="F34" i="31"/>
  <c r="N34" i="31" s="1"/>
  <c r="M34" i="27"/>
  <c r="F22" i="31"/>
  <c r="N22" i="31" s="1"/>
  <c r="M22" i="27"/>
  <c r="M18" i="27"/>
  <c r="F18" i="31"/>
  <c r="N18" i="31" s="1"/>
  <c r="F10" i="31"/>
  <c r="N10" i="31" s="1"/>
  <c r="M10" i="27"/>
  <c r="M6" i="27"/>
  <c r="F6" i="31"/>
  <c r="N6" i="31" s="1"/>
  <c r="D101" i="29"/>
  <c r="P101" i="29" s="1"/>
  <c r="Q101" i="29" s="1"/>
  <c r="D101" i="32"/>
  <c r="D15" i="27"/>
  <c r="D15" i="31"/>
  <c r="F116" i="31"/>
  <c r="N116" i="31" s="1"/>
  <c r="M116" i="27"/>
  <c r="F112" i="31"/>
  <c r="N112" i="31" s="1"/>
  <c r="M112" i="27"/>
  <c r="M88" i="27"/>
  <c r="F88" i="31"/>
  <c r="N88" i="31" s="1"/>
  <c r="F76" i="31"/>
  <c r="N76" i="31" s="1"/>
  <c r="M76" i="27"/>
  <c r="M72" i="27"/>
  <c r="F72" i="31"/>
  <c r="N72" i="31" s="1"/>
  <c r="M60" i="27"/>
  <c r="F60" i="31"/>
  <c r="N60" i="31" s="1"/>
  <c r="F56" i="31"/>
  <c r="N56" i="31" s="1"/>
  <c r="M56" i="27"/>
  <c r="F52" i="31"/>
  <c r="N52" i="31" s="1"/>
  <c r="M52" i="27"/>
  <c r="M48" i="27"/>
  <c r="F48" i="31"/>
  <c r="N48" i="31" s="1"/>
  <c r="F36" i="31"/>
  <c r="N36" i="31" s="1"/>
  <c r="M36" i="27"/>
  <c r="M28" i="27"/>
  <c r="F28" i="31"/>
  <c r="N28" i="31" s="1"/>
  <c r="M24" i="27"/>
  <c r="F24" i="31"/>
  <c r="N24" i="31" s="1"/>
  <c r="M20" i="27"/>
  <c r="F20" i="31"/>
  <c r="N20" i="31" s="1"/>
  <c r="M16" i="27"/>
  <c r="F16" i="31"/>
  <c r="N16" i="31" s="1"/>
  <c r="D64" i="25"/>
  <c r="D64" i="30"/>
  <c r="F117" i="31"/>
  <c r="N117" i="31" s="1"/>
  <c r="M117" i="27"/>
  <c r="F113" i="31"/>
  <c r="N113" i="31" s="1"/>
  <c r="M113" i="27"/>
  <c r="F105" i="31"/>
  <c r="N105" i="31" s="1"/>
  <c r="M105" i="27"/>
  <c r="F101" i="31"/>
  <c r="N101" i="31" s="1"/>
  <c r="M101" i="27"/>
  <c r="M69" i="27"/>
  <c r="F69" i="31"/>
  <c r="N69" i="31" s="1"/>
  <c r="F65" i="31"/>
  <c r="N65" i="31" s="1"/>
  <c r="M65" i="27"/>
  <c r="M61" i="27"/>
  <c r="F61" i="31"/>
  <c r="N61" i="31" s="1"/>
  <c r="F53" i="31"/>
  <c r="N53" i="31" s="1"/>
  <c r="M53" i="27"/>
  <c r="F37" i="31"/>
  <c r="N37" i="31" s="1"/>
  <c r="M37" i="27"/>
  <c r="F9" i="31"/>
  <c r="N9" i="31" s="1"/>
  <c r="M9" i="27"/>
  <c r="M5" i="27"/>
  <c r="F5" i="31"/>
  <c r="N5" i="31" s="1"/>
  <c r="D56" i="25"/>
  <c r="D56" i="30"/>
  <c r="D77" i="32"/>
  <c r="D77" i="29"/>
  <c r="P77" i="29" s="1"/>
  <c r="Q77" i="29" s="1"/>
  <c r="D47" i="27"/>
  <c r="D47" i="31"/>
  <c r="F118" i="31"/>
  <c r="N118" i="31" s="1"/>
  <c r="M118" i="27"/>
  <c r="F114" i="31"/>
  <c r="N114" i="31" s="1"/>
  <c r="M114" i="27"/>
  <c r="M98" i="27"/>
  <c r="F98" i="31"/>
  <c r="N98" i="31" s="1"/>
  <c r="F94" i="31"/>
  <c r="N94" i="31" s="1"/>
  <c r="M94" i="27"/>
  <c r="M82" i="27"/>
  <c r="F82" i="31"/>
  <c r="N82" i="31" s="1"/>
  <c r="M78" i="27"/>
  <c r="F78" i="31"/>
  <c r="N78" i="31" s="1"/>
  <c r="M70" i="27"/>
  <c r="F70" i="31"/>
  <c r="N70" i="31" s="1"/>
  <c r="F50" i="31"/>
  <c r="N50" i="31" s="1"/>
  <c r="M50" i="27"/>
  <c r="F46" i="31"/>
  <c r="N46" i="31" s="1"/>
  <c r="M46" i="27"/>
  <c r="M30" i="27"/>
  <c r="F30" i="31"/>
  <c r="N30" i="31" s="1"/>
  <c r="M26" i="27"/>
  <c r="F26" i="31"/>
  <c r="N26" i="31" s="1"/>
  <c r="M14" i="27"/>
  <c r="F14" i="31"/>
  <c r="N14" i="31" s="1"/>
  <c r="D3" i="25"/>
  <c r="D3" i="30"/>
  <c r="D94" i="25"/>
  <c r="D94" i="30"/>
  <c r="D121" i="32"/>
  <c r="D121" i="29"/>
  <c r="P121" i="29" s="1"/>
  <c r="Q121" i="29" s="1"/>
  <c r="J74" i="1"/>
  <c r="D73" i="32"/>
  <c r="D73" i="29"/>
  <c r="P73" i="29" s="1"/>
  <c r="Q73" i="29" s="1"/>
  <c r="D30" i="27"/>
  <c r="D30" i="31"/>
  <c r="D25" i="32"/>
  <c r="D25" i="29"/>
  <c r="P25" i="29" s="1"/>
  <c r="Q25" i="29" s="1"/>
  <c r="M1" i="27"/>
  <c r="N1" i="31"/>
  <c r="F119" i="31"/>
  <c r="N119" i="31" s="1"/>
  <c r="M119" i="27"/>
  <c r="M115" i="27"/>
  <c r="F115" i="31"/>
  <c r="N115" i="31" s="1"/>
  <c r="F111" i="31"/>
  <c r="N111" i="31" s="1"/>
  <c r="M111" i="27"/>
  <c r="F107" i="31"/>
  <c r="N107" i="31" s="1"/>
  <c r="M107" i="27"/>
  <c r="F103" i="31"/>
  <c r="N103" i="31" s="1"/>
  <c r="M103" i="27"/>
  <c r="M99" i="27"/>
  <c r="F99" i="31"/>
  <c r="N99" i="31" s="1"/>
  <c r="M95" i="27"/>
  <c r="F95" i="31"/>
  <c r="N95" i="31" s="1"/>
  <c r="F91" i="31"/>
  <c r="N91" i="31" s="1"/>
  <c r="M91" i="27"/>
  <c r="M87" i="27"/>
  <c r="F87" i="31"/>
  <c r="N87" i="31" s="1"/>
  <c r="F83" i="31"/>
  <c r="N83" i="31" s="1"/>
  <c r="M83" i="27"/>
  <c r="F79" i="31"/>
  <c r="N79" i="31" s="1"/>
  <c r="M79" i="27"/>
  <c r="F75" i="31"/>
  <c r="N75" i="31" s="1"/>
  <c r="M75" i="27"/>
  <c r="M71" i="27"/>
  <c r="F71" i="31"/>
  <c r="N71" i="31" s="1"/>
  <c r="M67" i="27"/>
  <c r="F67" i="31"/>
  <c r="N67" i="31" s="1"/>
  <c r="F63" i="31"/>
  <c r="N63" i="31" s="1"/>
  <c r="M63" i="27"/>
  <c r="M59" i="27"/>
  <c r="F59" i="31"/>
  <c r="N59" i="31" s="1"/>
  <c r="F55" i="31"/>
  <c r="N55" i="31" s="1"/>
  <c r="M55" i="27"/>
  <c r="F51" i="31"/>
  <c r="N51" i="31" s="1"/>
  <c r="M51" i="27"/>
  <c r="M47" i="27"/>
  <c r="F47" i="31"/>
  <c r="N47" i="31" s="1"/>
  <c r="F43" i="31"/>
  <c r="N43" i="31" s="1"/>
  <c r="M43" i="27"/>
  <c r="M39" i="27"/>
  <c r="F39" i="31"/>
  <c r="N39" i="31" s="1"/>
  <c r="F35" i="31"/>
  <c r="N35" i="31" s="1"/>
  <c r="M35" i="27"/>
  <c r="F31" i="31"/>
  <c r="N31" i="31" s="1"/>
  <c r="M31" i="27"/>
  <c r="M27" i="27"/>
  <c r="F27" i="31"/>
  <c r="N27" i="31" s="1"/>
  <c r="M23" i="27"/>
  <c r="F23" i="31"/>
  <c r="N23" i="31" s="1"/>
  <c r="M19" i="27"/>
  <c r="F19" i="31"/>
  <c r="N19" i="31" s="1"/>
  <c r="M15" i="27"/>
  <c r="F15" i="31"/>
  <c r="N15" i="31" s="1"/>
  <c r="M11" i="27"/>
  <c r="F11" i="31"/>
  <c r="N11" i="31" s="1"/>
  <c r="F7" i="31"/>
  <c r="N7" i="31" s="1"/>
  <c r="M7" i="27"/>
  <c r="M3" i="27"/>
  <c r="F3" i="31"/>
  <c r="N3" i="31" s="1"/>
  <c r="E128" i="31"/>
  <c r="M128" i="31" s="1"/>
  <c r="E128" i="32"/>
  <c r="K128" i="32" s="1"/>
  <c r="M2" i="27"/>
  <c r="D6" i="18"/>
  <c r="D40" i="25"/>
  <c r="H5" i="18"/>
  <c r="L6" i="18"/>
  <c r="T10" i="18"/>
  <c r="T6" i="18"/>
  <c r="H6" i="18"/>
  <c r="L10" i="18"/>
  <c r="L5" i="18"/>
  <c r="AZ6" i="17"/>
  <c r="BA6" i="17" s="1"/>
  <c r="P10" i="18"/>
  <c r="X10" i="18"/>
  <c r="P13" i="18"/>
  <c r="D10" i="18"/>
  <c r="AZ7" i="17"/>
  <c r="BA7" i="17" s="1"/>
  <c r="P6" i="18"/>
  <c r="X6" i="18"/>
  <c r="F43" i="23"/>
  <c r="AY14" i="17"/>
  <c r="X13" i="18"/>
  <c r="D9" i="18"/>
  <c r="L11" i="18"/>
  <c r="L7" i="18"/>
  <c r="X11" i="18"/>
  <c r="AY12" i="17"/>
  <c r="X7" i="18"/>
  <c r="AY8" i="17"/>
  <c r="AZ8" i="17" s="1"/>
  <c r="BA8" i="17" s="1"/>
  <c r="T11" i="18"/>
  <c r="T7" i="18"/>
  <c r="P12" i="18"/>
  <c r="P11" i="18"/>
  <c r="P8" i="18"/>
  <c r="P7" i="18"/>
  <c r="H10" i="18"/>
  <c r="D13" i="18"/>
  <c r="AG8" i="17"/>
  <c r="AQ12" i="17"/>
  <c r="D43" i="23"/>
  <c r="H9" i="18"/>
  <c r="L9" i="18"/>
  <c r="P5" i="18"/>
  <c r="P9" i="18"/>
  <c r="T5" i="18"/>
  <c r="T9" i="18"/>
  <c r="X5" i="18"/>
  <c r="X9" i="18"/>
  <c r="L13" i="18"/>
  <c r="AG13" i="17"/>
  <c r="AG9" i="17"/>
  <c r="AQ13" i="17"/>
  <c r="AQ9" i="17"/>
  <c r="AZ5" i="17"/>
  <c r="BA5" i="17" s="1"/>
  <c r="AY13" i="17"/>
  <c r="AY9" i="17"/>
  <c r="H7" i="18"/>
  <c r="H11" i="18"/>
  <c r="H13" i="18"/>
  <c r="AG11" i="17"/>
  <c r="AQ11" i="17"/>
  <c r="AY11" i="17"/>
  <c r="H8" i="18"/>
  <c r="H12" i="18"/>
  <c r="L8" i="18"/>
  <c r="L12" i="18"/>
  <c r="T8" i="18"/>
  <c r="T12" i="18"/>
  <c r="X8" i="18"/>
  <c r="X12" i="18"/>
  <c r="T13" i="18"/>
  <c r="AG14" i="17"/>
  <c r="AG10" i="17"/>
  <c r="AQ10" i="17"/>
  <c r="AY10" i="17"/>
  <c r="AD2" i="1"/>
  <c r="AE2" i="1" s="1"/>
  <c r="AD60" i="1"/>
  <c r="AE60" i="1" s="1"/>
  <c r="AD34" i="1"/>
  <c r="AE34" i="1" s="1"/>
  <c r="AD9" i="1"/>
  <c r="AE9" i="1" s="1"/>
  <c r="AD78" i="1"/>
  <c r="AE78" i="1" s="1"/>
  <c r="AD53" i="1"/>
  <c r="AE53" i="1" s="1"/>
  <c r="AD3" i="1"/>
  <c r="AE3" i="1" s="1"/>
  <c r="W27" i="1"/>
  <c r="X27" i="1" s="1"/>
  <c r="W51" i="1"/>
  <c r="X51" i="1" s="1"/>
  <c r="AD108" i="1"/>
  <c r="AE108" i="1" s="1"/>
  <c r="T74" i="1"/>
  <c r="U74" i="1" s="1"/>
  <c r="T5" i="1"/>
  <c r="U5" i="1" s="1"/>
  <c r="T59" i="1"/>
  <c r="U59" i="1" s="1"/>
  <c r="AA114" i="1"/>
  <c r="AB114" i="1" s="1"/>
  <c r="T50" i="1"/>
  <c r="U50" i="1" s="1"/>
  <c r="P93" i="1"/>
  <c r="Q93" i="1" s="1"/>
  <c r="P45" i="1"/>
  <c r="Q45" i="1" s="1"/>
  <c r="P85" i="1"/>
  <c r="Q85" i="1" s="1"/>
  <c r="P64" i="1"/>
  <c r="Q64" i="1" s="1"/>
  <c r="P37" i="1"/>
  <c r="Q37" i="1" s="1"/>
  <c r="AA50" i="1"/>
  <c r="AB50" i="1" s="1"/>
  <c r="AA56" i="1"/>
  <c r="AB56" i="1" s="1"/>
  <c r="AA54" i="1"/>
  <c r="AB54" i="1" s="1"/>
  <c r="AA60" i="1"/>
  <c r="AB60" i="1" s="1"/>
  <c r="P3" i="1"/>
  <c r="Q3" i="1" s="1"/>
  <c r="P6" i="1"/>
  <c r="Q6" i="1" s="1"/>
  <c r="P11" i="1"/>
  <c r="Q11" i="1" s="1"/>
  <c r="P7" i="1"/>
  <c r="Q7" i="1" s="1"/>
  <c r="P10" i="1"/>
  <c r="Q10" i="1" s="1"/>
  <c r="P5" i="1"/>
  <c r="Q5" i="1" s="1"/>
  <c r="P2" i="1"/>
  <c r="Q2" i="1" s="1"/>
  <c r="P8" i="1"/>
  <c r="Q8" i="1" s="1"/>
  <c r="P13" i="1"/>
  <c r="Q13" i="1" s="1"/>
  <c r="P50" i="1"/>
  <c r="Q50" i="1" s="1"/>
  <c r="P55" i="1"/>
  <c r="Q55" i="1" s="1"/>
  <c r="P58" i="1"/>
  <c r="Q58" i="1" s="1"/>
  <c r="P51" i="1"/>
  <c r="Q51" i="1" s="1"/>
  <c r="P54" i="1"/>
  <c r="Q54" i="1" s="1"/>
  <c r="P59" i="1"/>
  <c r="Q59" i="1" s="1"/>
  <c r="W116" i="1"/>
  <c r="X116" i="1" s="1"/>
  <c r="W119" i="1"/>
  <c r="X119" i="1" s="1"/>
  <c r="W111" i="1"/>
  <c r="X111" i="1" s="1"/>
  <c r="W114" i="1"/>
  <c r="X114" i="1" s="1"/>
  <c r="W117" i="1"/>
  <c r="X117" i="1" s="1"/>
  <c r="W121" i="1"/>
  <c r="X121" i="1" s="1"/>
  <c r="W112" i="1"/>
  <c r="X112" i="1" s="1"/>
  <c r="W118" i="1"/>
  <c r="X118" i="1" s="1"/>
  <c r="W115" i="1"/>
  <c r="X115" i="1" s="1"/>
  <c r="W64" i="1"/>
  <c r="X64" i="1" s="1"/>
  <c r="W67" i="1"/>
  <c r="X67" i="1" s="1"/>
  <c r="W70" i="1"/>
  <c r="X70" i="1" s="1"/>
  <c r="W73" i="1"/>
  <c r="X73" i="1" s="1"/>
  <c r="W62" i="1"/>
  <c r="X62" i="1" s="1"/>
  <c r="W66" i="1"/>
  <c r="X66" i="1" s="1"/>
  <c r="W72" i="1"/>
  <c r="X72" i="1" s="1"/>
  <c r="W63" i="1"/>
  <c r="W69" i="1"/>
  <c r="X69" i="1" s="1"/>
  <c r="W38" i="1"/>
  <c r="X38" i="1" s="1"/>
  <c r="W41" i="1"/>
  <c r="X41" i="1" s="1"/>
  <c r="W44" i="1"/>
  <c r="X44" i="1" s="1"/>
  <c r="W47" i="1"/>
  <c r="X47" i="1" s="1"/>
  <c r="W40" i="1"/>
  <c r="X40" i="1" s="1"/>
  <c r="W45" i="1"/>
  <c r="X45" i="1" s="1"/>
  <c r="W43" i="1"/>
  <c r="X43" i="1" s="1"/>
  <c r="W49" i="1"/>
  <c r="X49" i="1" s="1"/>
  <c r="W46" i="1"/>
  <c r="X46" i="1" s="1"/>
  <c r="E107" i="1"/>
  <c r="F107" i="1" s="1"/>
  <c r="T96" i="1"/>
  <c r="U96" i="1" s="1"/>
  <c r="T86" i="1"/>
  <c r="U86" i="1" s="1"/>
  <c r="T48" i="1"/>
  <c r="U48" i="1" s="1"/>
  <c r="AA100" i="1"/>
  <c r="AB100" i="1" s="1"/>
  <c r="P101" i="1"/>
  <c r="Q101" i="1" s="1"/>
  <c r="P53" i="1"/>
  <c r="Q53" i="1" s="1"/>
  <c r="W65" i="1"/>
  <c r="X65" i="1" s="1"/>
  <c r="W39" i="1"/>
  <c r="X39" i="1" s="1"/>
  <c r="AA96" i="1"/>
  <c r="AB96" i="1" s="1"/>
  <c r="AA91" i="1"/>
  <c r="AB91" i="1" s="1"/>
  <c r="P87" i="1"/>
  <c r="Q87" i="1" s="1"/>
  <c r="P90" i="1"/>
  <c r="Q90" i="1" s="1"/>
  <c r="P95" i="1"/>
  <c r="Q95" i="1" s="1"/>
  <c r="P86" i="1"/>
  <c r="Q86" i="1" s="1"/>
  <c r="P91" i="1"/>
  <c r="Q91" i="1" s="1"/>
  <c r="P94" i="1"/>
  <c r="Q94" i="1" s="1"/>
  <c r="P39" i="1"/>
  <c r="Q39" i="1" s="1"/>
  <c r="P42" i="1"/>
  <c r="Q42" i="1" s="1"/>
  <c r="P47" i="1"/>
  <c r="Q47" i="1" s="1"/>
  <c r="P38" i="1"/>
  <c r="Q38" i="1" s="1"/>
  <c r="P43" i="1"/>
  <c r="Q43" i="1" s="1"/>
  <c r="P46" i="1"/>
  <c r="Q46" i="1" s="1"/>
  <c r="AD114" i="1"/>
  <c r="AE114" i="1" s="1"/>
  <c r="AD118" i="1"/>
  <c r="AE118" i="1" s="1"/>
  <c r="AD121" i="1"/>
  <c r="AE121" i="1" s="1"/>
  <c r="AD112" i="1"/>
  <c r="AE112" i="1" s="1"/>
  <c r="AD116" i="1"/>
  <c r="AE116" i="1" s="1"/>
  <c r="AD119" i="1"/>
  <c r="AE119" i="1" s="1"/>
  <c r="AD113" i="1"/>
  <c r="AE113" i="1" s="1"/>
  <c r="AD120" i="1"/>
  <c r="AE120" i="1" s="1"/>
  <c r="AD110" i="1"/>
  <c r="AE110" i="1" s="1"/>
  <c r="AD117" i="1"/>
  <c r="AE117" i="1" s="1"/>
  <c r="AD90" i="1"/>
  <c r="AE90" i="1" s="1"/>
  <c r="AD95" i="1"/>
  <c r="AE95" i="1" s="1"/>
  <c r="AD88" i="1"/>
  <c r="AE88" i="1" s="1"/>
  <c r="AD91" i="1"/>
  <c r="AE91" i="1" s="1"/>
  <c r="AD94" i="1"/>
  <c r="AE94" i="1" s="1"/>
  <c r="AD97" i="1"/>
  <c r="AE97" i="1" s="1"/>
  <c r="AD89" i="1"/>
  <c r="AE89" i="1" s="1"/>
  <c r="AD86" i="1"/>
  <c r="AE86" i="1" s="1"/>
  <c r="AD92" i="1"/>
  <c r="AE92" i="1" s="1"/>
  <c r="AD62" i="1"/>
  <c r="AE62" i="1" s="1"/>
  <c r="AD65" i="1"/>
  <c r="AE65" i="1" s="1"/>
  <c r="AD68" i="1"/>
  <c r="AE68" i="1" s="1"/>
  <c r="AD63" i="1"/>
  <c r="AD69" i="1"/>
  <c r="AE69" i="1" s="1"/>
  <c r="AD72" i="1"/>
  <c r="AE72" i="1" s="1"/>
  <c r="AD64" i="1"/>
  <c r="AE64" i="1" s="1"/>
  <c r="AD70" i="1"/>
  <c r="AE70" i="1" s="1"/>
  <c r="AD67" i="1"/>
  <c r="AE67" i="1" s="1"/>
  <c r="AD73" i="1"/>
  <c r="AE73" i="1" s="1"/>
  <c r="AD42" i="1"/>
  <c r="AE42" i="1" s="1"/>
  <c r="AD45" i="1"/>
  <c r="AE45" i="1" s="1"/>
  <c r="AD48" i="1"/>
  <c r="AE48" i="1" s="1"/>
  <c r="AD40" i="1"/>
  <c r="AE40" i="1" s="1"/>
  <c r="AD43" i="1"/>
  <c r="AE43" i="1" s="1"/>
  <c r="AD38" i="1"/>
  <c r="AD44" i="1"/>
  <c r="AE44" i="1" s="1"/>
  <c r="AD41" i="1"/>
  <c r="AE41" i="1" s="1"/>
  <c r="AD47" i="1"/>
  <c r="AE47" i="1" s="1"/>
  <c r="AD18" i="1"/>
  <c r="AE18" i="1" s="1"/>
  <c r="AD21" i="1"/>
  <c r="AE21" i="1" s="1"/>
  <c r="AD24" i="1"/>
  <c r="AE24" i="1" s="1"/>
  <c r="AD16" i="1"/>
  <c r="AE16" i="1" s="1"/>
  <c r="AD20" i="1"/>
  <c r="AE20" i="1" s="1"/>
  <c r="AD14" i="1"/>
  <c r="AE14" i="1" s="1"/>
  <c r="AD17" i="1"/>
  <c r="AE17" i="1" s="1"/>
  <c r="AD23" i="1"/>
  <c r="AE23" i="1" s="1"/>
  <c r="E102" i="1"/>
  <c r="F102" i="1" s="1"/>
  <c r="T90" i="1"/>
  <c r="U90" i="1" s="1"/>
  <c r="T82" i="1"/>
  <c r="U82" i="1" s="1"/>
  <c r="T53" i="1"/>
  <c r="U53" i="1" s="1"/>
  <c r="T45" i="1"/>
  <c r="U45" i="1" s="1"/>
  <c r="T39" i="1"/>
  <c r="U39" i="1" s="1"/>
  <c r="T12" i="1"/>
  <c r="U12" i="1" s="1"/>
  <c r="AA108" i="1"/>
  <c r="AB108" i="1" s="1"/>
  <c r="AA55" i="1"/>
  <c r="AB55" i="1" s="1"/>
  <c r="P105" i="1"/>
  <c r="Q105" i="1" s="1"/>
  <c r="P89" i="1"/>
  <c r="Q89" i="1" s="1"/>
  <c r="P73" i="1"/>
  <c r="Q73" i="1" s="1"/>
  <c r="P57" i="1"/>
  <c r="Q57" i="1" s="1"/>
  <c r="P52" i="1"/>
  <c r="Q52" i="1" s="1"/>
  <c r="P41" i="1"/>
  <c r="Q41" i="1" s="1"/>
  <c r="P4" i="1"/>
  <c r="Q4" i="1" s="1"/>
  <c r="W110" i="1"/>
  <c r="X110" i="1" s="1"/>
  <c r="W48" i="1"/>
  <c r="X48" i="1" s="1"/>
  <c r="AD93" i="1"/>
  <c r="AE93" i="1" s="1"/>
  <c r="AD19" i="1"/>
  <c r="AE19" i="1" s="1"/>
  <c r="AA99" i="1"/>
  <c r="AB99" i="1" s="1"/>
  <c r="AA103" i="1"/>
  <c r="AB103" i="1" s="1"/>
  <c r="AA8" i="1"/>
  <c r="AB8" i="1" s="1"/>
  <c r="AA4" i="1"/>
  <c r="AB4" i="1" s="1"/>
  <c r="AA12" i="1"/>
  <c r="AB12" i="1" s="1"/>
  <c r="P98" i="1"/>
  <c r="Q98" i="1" s="1"/>
  <c r="P103" i="1"/>
  <c r="Q103" i="1" s="1"/>
  <c r="P106" i="1"/>
  <c r="Q106" i="1" s="1"/>
  <c r="P99" i="1"/>
  <c r="Q99" i="1" s="1"/>
  <c r="P102" i="1"/>
  <c r="Q102" i="1" s="1"/>
  <c r="P107" i="1"/>
  <c r="Q107" i="1" s="1"/>
  <c r="W89" i="1"/>
  <c r="X89" i="1" s="1"/>
  <c r="W92" i="1"/>
  <c r="X92" i="1" s="1"/>
  <c r="W95" i="1"/>
  <c r="X95" i="1" s="1"/>
  <c r="W87" i="1"/>
  <c r="X87" i="1" s="1"/>
  <c r="W93" i="1"/>
  <c r="X93" i="1" s="1"/>
  <c r="W88" i="1"/>
  <c r="X88" i="1" s="1"/>
  <c r="W94" i="1"/>
  <c r="X94" i="1" s="1"/>
  <c r="W91" i="1"/>
  <c r="X91" i="1" s="1"/>
  <c r="W97" i="1"/>
  <c r="X97" i="1" s="1"/>
  <c r="W20" i="1"/>
  <c r="X20" i="1" s="1"/>
  <c r="W23" i="1"/>
  <c r="X23" i="1" s="1"/>
  <c r="W15" i="1"/>
  <c r="X15" i="1" s="1"/>
  <c r="W18" i="1"/>
  <c r="X18" i="1" s="1"/>
  <c r="W21" i="1"/>
  <c r="X21" i="1" s="1"/>
  <c r="W25" i="1"/>
  <c r="X25" i="1" s="1"/>
  <c r="W19" i="1"/>
  <c r="X19" i="1" s="1"/>
  <c r="W16" i="1"/>
  <c r="X16" i="1" s="1"/>
  <c r="W22" i="1"/>
  <c r="X22" i="1" s="1"/>
  <c r="E54" i="1"/>
  <c r="F54" i="1" s="1"/>
  <c r="CC54" i="1" s="1"/>
  <c r="T92" i="1"/>
  <c r="U92" i="1" s="1"/>
  <c r="T41" i="1"/>
  <c r="U41" i="1" s="1"/>
  <c r="AA59" i="1"/>
  <c r="AB59" i="1" s="1"/>
  <c r="AA3" i="1"/>
  <c r="AB3" i="1" s="1"/>
  <c r="W113" i="1"/>
  <c r="W90" i="1"/>
  <c r="X90" i="1" s="1"/>
  <c r="W14" i="1"/>
  <c r="X14" i="1" s="1"/>
  <c r="P74" i="1"/>
  <c r="Q74" i="1" s="1"/>
  <c r="P79" i="1"/>
  <c r="Q79" i="1" s="1"/>
  <c r="P82" i="1"/>
  <c r="Q82" i="1" s="1"/>
  <c r="P75" i="1"/>
  <c r="Q75" i="1" s="1"/>
  <c r="P78" i="1"/>
  <c r="Q78" i="1" s="1"/>
  <c r="P83" i="1"/>
  <c r="Q83" i="1" s="1"/>
  <c r="P26" i="1"/>
  <c r="P31" i="1"/>
  <c r="Q31" i="1" s="1"/>
  <c r="P34" i="1"/>
  <c r="Q34" i="1" s="1"/>
  <c r="P27" i="1"/>
  <c r="Q27" i="1" s="1"/>
  <c r="P30" i="1"/>
  <c r="Q30" i="1" s="1"/>
  <c r="P35" i="1"/>
  <c r="Q35" i="1" s="1"/>
  <c r="W98" i="1"/>
  <c r="X98" i="1" s="1"/>
  <c r="W104" i="1"/>
  <c r="X104" i="1" s="1"/>
  <c r="W109" i="1"/>
  <c r="X109" i="1" s="1"/>
  <c r="W99" i="1"/>
  <c r="X99" i="1" s="1"/>
  <c r="W102" i="1"/>
  <c r="X102" i="1" s="1"/>
  <c r="W105" i="1"/>
  <c r="X105" i="1" s="1"/>
  <c r="W108" i="1"/>
  <c r="X108" i="1" s="1"/>
  <c r="W100" i="1"/>
  <c r="X100" i="1" s="1"/>
  <c r="W106" i="1"/>
  <c r="X106" i="1" s="1"/>
  <c r="W103" i="1"/>
  <c r="X103" i="1" s="1"/>
  <c r="W76" i="1"/>
  <c r="W79" i="1"/>
  <c r="X79" i="1" s="1"/>
  <c r="W82" i="1"/>
  <c r="X82" i="1" s="1"/>
  <c r="W85" i="1"/>
  <c r="X85" i="1" s="1"/>
  <c r="W77" i="1"/>
  <c r="X77" i="1" s="1"/>
  <c r="W84" i="1"/>
  <c r="X84" i="1" s="1"/>
  <c r="W75" i="1"/>
  <c r="X75" i="1" s="1"/>
  <c r="W81" i="1"/>
  <c r="X81" i="1" s="1"/>
  <c r="W78" i="1"/>
  <c r="X78" i="1" s="1"/>
  <c r="W50" i="1"/>
  <c r="X50" i="1" s="1"/>
  <c r="W53" i="1"/>
  <c r="X53" i="1" s="1"/>
  <c r="W57" i="1"/>
  <c r="X57" i="1" s="1"/>
  <c r="W52" i="1"/>
  <c r="W55" i="1"/>
  <c r="X55" i="1" s="1"/>
  <c r="W59" i="1"/>
  <c r="X59" i="1" s="1"/>
  <c r="W56" i="1"/>
  <c r="X56" i="1" s="1"/>
  <c r="W60" i="1"/>
  <c r="X60" i="1" s="1"/>
  <c r="W29" i="1"/>
  <c r="X29" i="1" s="1"/>
  <c r="W35" i="1"/>
  <c r="X35" i="1" s="1"/>
  <c r="W28" i="1"/>
  <c r="X28" i="1" s="1"/>
  <c r="W31" i="1"/>
  <c r="X31" i="1" s="1"/>
  <c r="W34" i="1"/>
  <c r="X34" i="1" s="1"/>
  <c r="W26" i="1"/>
  <c r="X26" i="1" s="1"/>
  <c r="W32" i="1"/>
  <c r="X32" i="1" s="1"/>
  <c r="W37" i="1"/>
  <c r="X37" i="1" s="1"/>
  <c r="W8" i="1"/>
  <c r="X8" i="1" s="1"/>
  <c r="W13" i="1"/>
  <c r="X13" i="1" s="1"/>
  <c r="W3" i="1"/>
  <c r="W6" i="1"/>
  <c r="X6" i="1" s="1"/>
  <c r="W9" i="1"/>
  <c r="X9" i="1" s="1"/>
  <c r="W12" i="1"/>
  <c r="X12" i="1" s="1"/>
  <c r="W7" i="1"/>
  <c r="X7" i="1" s="1"/>
  <c r="W4" i="1"/>
  <c r="X4" i="1" s="1"/>
  <c r="W10" i="1"/>
  <c r="X10" i="1" s="1"/>
  <c r="W2" i="1"/>
  <c r="X2" i="1" s="1"/>
  <c r="T95" i="1"/>
  <c r="U95" i="1" s="1"/>
  <c r="T89" i="1"/>
  <c r="U89" i="1" s="1"/>
  <c r="T44" i="1"/>
  <c r="U44" i="1" s="1"/>
  <c r="T38" i="1"/>
  <c r="U38" i="1" s="1"/>
  <c r="AA106" i="1"/>
  <c r="AB106" i="1" s="1"/>
  <c r="AA51" i="1"/>
  <c r="AA9" i="1"/>
  <c r="AB9" i="1" s="1"/>
  <c r="P109" i="1"/>
  <c r="Q109" i="1" s="1"/>
  <c r="P104" i="1"/>
  <c r="Q104" i="1" s="1"/>
  <c r="P77" i="1"/>
  <c r="Q77" i="1" s="1"/>
  <c r="P61" i="1"/>
  <c r="Q61" i="1" s="1"/>
  <c r="P56" i="1"/>
  <c r="Q56" i="1" s="1"/>
  <c r="P29" i="1"/>
  <c r="Q29" i="1" s="1"/>
  <c r="P12" i="1"/>
  <c r="Q12" i="1" s="1"/>
  <c r="W120" i="1"/>
  <c r="X120" i="1" s="1"/>
  <c r="W107" i="1"/>
  <c r="X107" i="1" s="1"/>
  <c r="W96" i="1"/>
  <c r="X96" i="1" s="1"/>
  <c r="W83" i="1"/>
  <c r="X83" i="1" s="1"/>
  <c r="W71" i="1"/>
  <c r="X71" i="1" s="1"/>
  <c r="W58" i="1"/>
  <c r="X58" i="1" s="1"/>
  <c r="W33" i="1"/>
  <c r="X33" i="1" s="1"/>
  <c r="AA70" i="1"/>
  <c r="AB70" i="1" s="1"/>
  <c r="AA65" i="1"/>
  <c r="AB65" i="1" s="1"/>
  <c r="AA15" i="1"/>
  <c r="AB15" i="1" s="1"/>
  <c r="AA25" i="1"/>
  <c r="AB25" i="1" s="1"/>
  <c r="P63" i="1"/>
  <c r="Q63" i="1" s="1"/>
  <c r="P66" i="1"/>
  <c r="Q66" i="1" s="1"/>
  <c r="P71" i="1"/>
  <c r="Q71" i="1" s="1"/>
  <c r="P62" i="1"/>
  <c r="Q62" i="1" s="1"/>
  <c r="P67" i="1"/>
  <c r="Q67" i="1" s="1"/>
  <c r="P70" i="1"/>
  <c r="Q70" i="1" s="1"/>
  <c r="P14" i="1"/>
  <c r="P19" i="1"/>
  <c r="Q19" i="1" s="1"/>
  <c r="P22" i="1"/>
  <c r="Q22" i="1" s="1"/>
  <c r="P15" i="1"/>
  <c r="Q15" i="1" s="1"/>
  <c r="P18" i="1"/>
  <c r="Q18" i="1" s="1"/>
  <c r="P23" i="1"/>
  <c r="Q23" i="1" s="1"/>
  <c r="P16" i="1"/>
  <c r="Q16" i="1" s="1"/>
  <c r="P21" i="1"/>
  <c r="Q21" i="1" s="1"/>
  <c r="P24" i="1"/>
  <c r="Q24" i="1" s="1"/>
  <c r="AD101" i="1"/>
  <c r="AE101" i="1" s="1"/>
  <c r="AD104" i="1"/>
  <c r="AE104" i="1" s="1"/>
  <c r="AD107" i="1"/>
  <c r="AE107" i="1" s="1"/>
  <c r="AD100" i="1"/>
  <c r="AE100" i="1" s="1"/>
  <c r="AD106" i="1"/>
  <c r="AE106" i="1" s="1"/>
  <c r="AD109" i="1"/>
  <c r="AE109" i="1" s="1"/>
  <c r="AD98" i="1"/>
  <c r="AD103" i="1"/>
  <c r="AE103" i="1" s="1"/>
  <c r="AD74" i="1"/>
  <c r="AE74" i="1" s="1"/>
  <c r="AD77" i="1"/>
  <c r="AE77" i="1" s="1"/>
  <c r="AD80" i="1"/>
  <c r="AE80" i="1" s="1"/>
  <c r="AD84" i="1"/>
  <c r="AE84" i="1" s="1"/>
  <c r="AD75" i="1"/>
  <c r="AE75" i="1" s="1"/>
  <c r="AD82" i="1"/>
  <c r="AE82" i="1" s="1"/>
  <c r="AD85" i="1"/>
  <c r="AE85" i="1" s="1"/>
  <c r="AD76" i="1"/>
  <c r="AE76" i="1" s="1"/>
  <c r="AD83" i="1"/>
  <c r="AE83" i="1" s="1"/>
  <c r="AD79" i="1"/>
  <c r="AE79" i="1" s="1"/>
  <c r="AD52" i="1"/>
  <c r="AE52" i="1" s="1"/>
  <c r="AD55" i="1"/>
  <c r="AE55" i="1" s="1"/>
  <c r="AD59" i="1"/>
  <c r="AE59" i="1" s="1"/>
  <c r="AD50" i="1"/>
  <c r="AD54" i="1"/>
  <c r="AE54" i="1" s="1"/>
  <c r="AD57" i="1"/>
  <c r="AE57" i="1" s="1"/>
  <c r="AD51" i="1"/>
  <c r="AE51" i="1" s="1"/>
  <c r="AD58" i="1"/>
  <c r="AE58" i="1" s="1"/>
  <c r="AD61" i="1"/>
  <c r="AE61" i="1" s="1"/>
  <c r="AD27" i="1"/>
  <c r="AE27" i="1" s="1"/>
  <c r="AD30" i="1"/>
  <c r="AE30" i="1" s="1"/>
  <c r="AD33" i="1"/>
  <c r="AE33" i="1" s="1"/>
  <c r="AD36" i="1"/>
  <c r="AE36" i="1" s="1"/>
  <c r="AD26" i="1"/>
  <c r="AD31" i="1"/>
  <c r="AE31" i="1" s="1"/>
  <c r="AD37" i="1"/>
  <c r="AE37" i="1" s="1"/>
  <c r="AD32" i="1"/>
  <c r="AE32" i="1" s="1"/>
  <c r="AD29" i="1"/>
  <c r="AE29" i="1" s="1"/>
  <c r="AD35" i="1"/>
  <c r="AE35" i="1" s="1"/>
  <c r="AD5" i="1"/>
  <c r="AE5" i="1" s="1"/>
  <c r="AD8" i="1"/>
  <c r="AE8" i="1" s="1"/>
  <c r="AD11" i="1"/>
  <c r="AE11" i="1" s="1"/>
  <c r="AD4" i="1"/>
  <c r="AE4" i="1" s="1"/>
  <c r="AD10" i="1"/>
  <c r="AE10" i="1" s="1"/>
  <c r="AD13" i="1"/>
  <c r="AE13" i="1" s="1"/>
  <c r="AD7" i="1"/>
  <c r="T100" i="1"/>
  <c r="U100" i="1" s="1"/>
  <c r="T93" i="1"/>
  <c r="U93" i="1" s="1"/>
  <c r="T88" i="1"/>
  <c r="U88" i="1" s="1"/>
  <c r="T49" i="1"/>
  <c r="U49" i="1" s="1"/>
  <c r="T30" i="1"/>
  <c r="U30" i="1" s="1"/>
  <c r="AA104" i="1"/>
  <c r="AB104" i="1" s="1"/>
  <c r="AA61" i="1"/>
  <c r="AB61" i="1" s="1"/>
  <c r="AA46" i="1"/>
  <c r="AB46" i="1" s="1"/>
  <c r="AA7" i="1"/>
  <c r="AB7" i="1" s="1"/>
  <c r="P108" i="1"/>
  <c r="Q108" i="1" s="1"/>
  <c r="P97" i="1"/>
  <c r="Q97" i="1" s="1"/>
  <c r="P92" i="1"/>
  <c r="Q92" i="1" s="1"/>
  <c r="P81" i="1"/>
  <c r="Q81" i="1" s="1"/>
  <c r="P76" i="1"/>
  <c r="Q76" i="1" s="1"/>
  <c r="P65" i="1"/>
  <c r="Q65" i="1" s="1"/>
  <c r="P60" i="1"/>
  <c r="Q60" i="1" s="1"/>
  <c r="P49" i="1"/>
  <c r="Q49" i="1" s="1"/>
  <c r="P44" i="1"/>
  <c r="Q44" i="1" s="1"/>
  <c r="P33" i="1"/>
  <c r="Q33" i="1" s="1"/>
  <c r="P28" i="1"/>
  <c r="Q28" i="1" s="1"/>
  <c r="P20" i="1"/>
  <c r="Q20" i="1" s="1"/>
  <c r="P9" i="1"/>
  <c r="Q9" i="1" s="1"/>
  <c r="W80" i="1"/>
  <c r="X80" i="1" s="1"/>
  <c r="W68" i="1"/>
  <c r="X68" i="1" s="1"/>
  <c r="W54" i="1"/>
  <c r="X54" i="1" s="1"/>
  <c r="W42" i="1"/>
  <c r="X42" i="1" s="1"/>
  <c r="W30" i="1"/>
  <c r="X30" i="1" s="1"/>
  <c r="W17" i="1"/>
  <c r="X17" i="1" s="1"/>
  <c r="W5" i="1"/>
  <c r="X5" i="1" s="1"/>
  <c r="AD111" i="1"/>
  <c r="AE111" i="1" s="1"/>
  <c r="AD99" i="1"/>
  <c r="AE99" i="1" s="1"/>
  <c r="AD87" i="1"/>
  <c r="AE87" i="1" s="1"/>
  <c r="AD49" i="1"/>
  <c r="AE49" i="1" s="1"/>
  <c r="AD25" i="1"/>
  <c r="AE25" i="1" s="1"/>
  <c r="AD12" i="1"/>
  <c r="AE12" i="1" s="1"/>
  <c r="T63" i="1"/>
  <c r="U63" i="1" s="1"/>
  <c r="T67" i="1"/>
  <c r="U67" i="1" s="1"/>
  <c r="T71" i="1"/>
  <c r="U71" i="1" s="1"/>
  <c r="T64" i="1"/>
  <c r="T68" i="1"/>
  <c r="U68" i="1" s="1"/>
  <c r="T72" i="1"/>
  <c r="U72" i="1" s="1"/>
  <c r="AA26" i="1"/>
  <c r="AB26" i="1" s="1"/>
  <c r="AA30" i="1"/>
  <c r="AB30" i="1" s="1"/>
  <c r="AA34" i="1"/>
  <c r="AB34" i="1" s="1"/>
  <c r="AA27" i="1"/>
  <c r="AB27" i="1" s="1"/>
  <c r="AA32" i="1"/>
  <c r="AB32" i="1" s="1"/>
  <c r="AA37" i="1"/>
  <c r="AB37" i="1" s="1"/>
  <c r="AA28" i="1"/>
  <c r="AB28" i="1" s="1"/>
  <c r="AA33" i="1"/>
  <c r="AB33" i="1" s="1"/>
  <c r="T115" i="1"/>
  <c r="U115" i="1" s="1"/>
  <c r="T66" i="1"/>
  <c r="U66" i="1" s="1"/>
  <c r="AA36" i="1"/>
  <c r="AB36" i="1" s="1"/>
  <c r="E67" i="1"/>
  <c r="F67" i="1" s="1"/>
  <c r="E62" i="1"/>
  <c r="E70" i="1"/>
  <c r="F70" i="1" s="1"/>
  <c r="CC70" i="1" s="1"/>
  <c r="AA116" i="1"/>
  <c r="AB116" i="1" s="1"/>
  <c r="AA120" i="1"/>
  <c r="AB120" i="1" s="1"/>
  <c r="AA112" i="1"/>
  <c r="AB112" i="1" s="1"/>
  <c r="AA117" i="1"/>
  <c r="AB117" i="1" s="1"/>
  <c r="AA118" i="1"/>
  <c r="AB118" i="1" s="1"/>
  <c r="AA113" i="1"/>
  <c r="AB113" i="1" s="1"/>
  <c r="T51" i="1"/>
  <c r="U51" i="1" s="1"/>
  <c r="T54" i="1"/>
  <c r="U54" i="1" s="1"/>
  <c r="T56" i="1"/>
  <c r="U56" i="1" s="1"/>
  <c r="T57" i="1"/>
  <c r="U57" i="1" s="1"/>
  <c r="T52" i="1"/>
  <c r="U52" i="1" s="1"/>
  <c r="T60" i="1"/>
  <c r="U60" i="1" s="1"/>
  <c r="AA14" i="1"/>
  <c r="AB14" i="1" s="1"/>
  <c r="AA18" i="1"/>
  <c r="AB18" i="1" s="1"/>
  <c r="AA22" i="1"/>
  <c r="AB22" i="1" s="1"/>
  <c r="AA16" i="1"/>
  <c r="AB16" i="1" s="1"/>
  <c r="AA21" i="1"/>
  <c r="AB21" i="1" s="1"/>
  <c r="AA17" i="1"/>
  <c r="AB17" i="1" s="1"/>
  <c r="AA23" i="1"/>
  <c r="AB23" i="1" s="1"/>
  <c r="E48" i="1"/>
  <c r="F48" i="1" s="1"/>
  <c r="T2" i="1"/>
  <c r="U2" i="1" s="1"/>
  <c r="T73" i="1"/>
  <c r="U73" i="1" s="1"/>
  <c r="T27" i="1"/>
  <c r="U27" i="1" s="1"/>
  <c r="AA111" i="1"/>
  <c r="AB111" i="1" s="1"/>
  <c r="AA89" i="1"/>
  <c r="AB89" i="1" s="1"/>
  <c r="AA35" i="1"/>
  <c r="AB35" i="1" s="1"/>
  <c r="AA76" i="1"/>
  <c r="AA79" i="1"/>
  <c r="AB79" i="1" s="1"/>
  <c r="AA83" i="1"/>
  <c r="AB83" i="1" s="1"/>
  <c r="AA77" i="1"/>
  <c r="AB77" i="1" s="1"/>
  <c r="AA82" i="1"/>
  <c r="AB82" i="1" s="1"/>
  <c r="AA78" i="1"/>
  <c r="AB78" i="1" s="1"/>
  <c r="AA74" i="1"/>
  <c r="AB74" i="1" s="1"/>
  <c r="AA84" i="1"/>
  <c r="AB84" i="1" s="1"/>
  <c r="T16" i="1"/>
  <c r="U16" i="1" s="1"/>
  <c r="T23" i="1"/>
  <c r="U23" i="1" s="1"/>
  <c r="T14" i="1"/>
  <c r="U14" i="1" s="1"/>
  <c r="T19" i="1"/>
  <c r="U19" i="1" s="1"/>
  <c r="T24" i="1"/>
  <c r="U24" i="1" s="1"/>
  <c r="T15" i="1"/>
  <c r="T25" i="1"/>
  <c r="U25" i="1" s="1"/>
  <c r="T20" i="1"/>
  <c r="U20" i="1" s="1"/>
  <c r="T21" i="1"/>
  <c r="U21" i="1" s="1"/>
  <c r="AA81" i="1"/>
  <c r="AB81" i="1" s="1"/>
  <c r="E113" i="1"/>
  <c r="F113" i="1" s="1"/>
  <c r="E112" i="1"/>
  <c r="F112" i="1" s="1"/>
  <c r="E118" i="1"/>
  <c r="F118" i="1" s="1"/>
  <c r="E114" i="1"/>
  <c r="F114" i="1" s="1"/>
  <c r="CC114" i="1" s="1"/>
  <c r="E119" i="1"/>
  <c r="F119" i="1" s="1"/>
  <c r="E16" i="1"/>
  <c r="E23" i="1"/>
  <c r="F23" i="1" s="1"/>
  <c r="E24" i="1"/>
  <c r="F24" i="1" s="1"/>
  <c r="E18" i="1"/>
  <c r="F18" i="1" s="1"/>
  <c r="T101" i="1"/>
  <c r="U101" i="1" s="1"/>
  <c r="T105" i="1"/>
  <c r="U105" i="1" s="1"/>
  <c r="T108" i="1"/>
  <c r="U108" i="1" s="1"/>
  <c r="T102" i="1"/>
  <c r="U102" i="1" s="1"/>
  <c r="T109" i="1"/>
  <c r="U109" i="1" s="1"/>
  <c r="T98" i="1"/>
  <c r="U98" i="1" s="1"/>
  <c r="T106" i="1"/>
  <c r="U106" i="1" s="1"/>
  <c r="AA64" i="1"/>
  <c r="AA68" i="1"/>
  <c r="AB68" i="1" s="1"/>
  <c r="AA72" i="1"/>
  <c r="AB72" i="1" s="1"/>
  <c r="AA62" i="1"/>
  <c r="AB62" i="1" s="1"/>
  <c r="AA67" i="1"/>
  <c r="AB67" i="1" s="1"/>
  <c r="AA73" i="1"/>
  <c r="AB73" i="1" s="1"/>
  <c r="AA69" i="1"/>
  <c r="AB69" i="1" s="1"/>
  <c r="AA63" i="1"/>
  <c r="AB63" i="1" s="1"/>
  <c r="T4" i="1"/>
  <c r="U4" i="1" s="1"/>
  <c r="T10" i="1"/>
  <c r="U10" i="1" s="1"/>
  <c r="T6" i="1"/>
  <c r="U6" i="1" s="1"/>
  <c r="T7" i="1"/>
  <c r="U7" i="1" s="1"/>
  <c r="T3" i="1"/>
  <c r="U3" i="1" s="1"/>
  <c r="T11" i="1"/>
  <c r="U11" i="1" s="1"/>
  <c r="E117" i="1"/>
  <c r="F117" i="1" s="1"/>
  <c r="E71" i="1"/>
  <c r="F71" i="1" s="1"/>
  <c r="E19" i="1"/>
  <c r="F19" i="1" s="1"/>
  <c r="CC19" i="1" s="1"/>
  <c r="T114" i="1"/>
  <c r="U114" i="1" s="1"/>
  <c r="T99" i="1"/>
  <c r="U99" i="1" s="1"/>
  <c r="T81" i="1"/>
  <c r="U81" i="1" s="1"/>
  <c r="T65" i="1"/>
  <c r="U65" i="1" s="1"/>
  <c r="T58" i="1"/>
  <c r="U58" i="1" s="1"/>
  <c r="T18" i="1"/>
  <c r="U18" i="1" s="1"/>
  <c r="AA121" i="1"/>
  <c r="AB121" i="1" s="1"/>
  <c r="AA80" i="1"/>
  <c r="AB80" i="1" s="1"/>
  <c r="AA24" i="1"/>
  <c r="AB24" i="1" s="1"/>
  <c r="E115" i="1"/>
  <c r="F115" i="1" s="1"/>
  <c r="E66" i="1"/>
  <c r="F66" i="1" s="1"/>
  <c r="CC66" i="1" s="1"/>
  <c r="E14" i="1"/>
  <c r="T119" i="1"/>
  <c r="U119" i="1" s="1"/>
  <c r="T104" i="1"/>
  <c r="U104" i="1" s="1"/>
  <c r="T70" i="1"/>
  <c r="U70" i="1" s="1"/>
  <c r="T62" i="1"/>
  <c r="U62" i="1" s="1"/>
  <c r="T55" i="1"/>
  <c r="U55" i="1" s="1"/>
  <c r="T17" i="1"/>
  <c r="U17" i="1" s="1"/>
  <c r="T8" i="1"/>
  <c r="U8" i="1" s="1"/>
  <c r="AA119" i="1"/>
  <c r="AB119" i="1" s="1"/>
  <c r="AA110" i="1"/>
  <c r="AB110" i="1" s="1"/>
  <c r="AA85" i="1"/>
  <c r="AB85" i="1" s="1"/>
  <c r="AA66" i="1"/>
  <c r="AB66" i="1" s="1"/>
  <c r="AA31" i="1"/>
  <c r="AB31" i="1" s="1"/>
  <c r="AA20" i="1"/>
  <c r="AB20" i="1" s="1"/>
  <c r="T112" i="1"/>
  <c r="U112" i="1" s="1"/>
  <c r="T116" i="1"/>
  <c r="U116" i="1" s="1"/>
  <c r="T120" i="1"/>
  <c r="U120" i="1" s="1"/>
  <c r="T117" i="1"/>
  <c r="U117" i="1" s="1"/>
  <c r="T113" i="1"/>
  <c r="U113" i="1" s="1"/>
  <c r="T121" i="1"/>
  <c r="U121" i="1" s="1"/>
  <c r="E4" i="1"/>
  <c r="F4" i="1" s="1"/>
  <c r="E6" i="1"/>
  <c r="F6" i="1" s="1"/>
  <c r="E8" i="1"/>
  <c r="F8" i="1" s="1"/>
  <c r="E90" i="1"/>
  <c r="F90" i="1" s="1"/>
  <c r="E86" i="1"/>
  <c r="F86" i="1" s="1"/>
  <c r="E96" i="1"/>
  <c r="F96" i="1" s="1"/>
  <c r="E88" i="1"/>
  <c r="F88" i="1" s="1"/>
  <c r="E42" i="1"/>
  <c r="F42" i="1" s="1"/>
  <c r="E43" i="1"/>
  <c r="F43" i="1" s="1"/>
  <c r="E46" i="1"/>
  <c r="F46" i="1" s="1"/>
  <c r="AA86" i="1"/>
  <c r="AB86" i="1" s="1"/>
  <c r="AA90" i="1"/>
  <c r="AB90" i="1" s="1"/>
  <c r="AA94" i="1"/>
  <c r="AB94" i="1" s="1"/>
  <c r="AA97" i="1"/>
  <c r="AB97" i="1" s="1"/>
  <c r="AA87" i="1"/>
  <c r="AB87" i="1" s="1"/>
  <c r="AA92" i="1"/>
  <c r="AB92" i="1" s="1"/>
  <c r="AA88" i="1"/>
  <c r="AB88" i="1" s="1"/>
  <c r="AA93" i="1"/>
  <c r="AB93" i="1" s="1"/>
  <c r="T75" i="1"/>
  <c r="U75" i="1" s="1"/>
  <c r="T79" i="1"/>
  <c r="U79" i="1" s="1"/>
  <c r="T83" i="1"/>
  <c r="U83" i="1" s="1"/>
  <c r="T76" i="1"/>
  <c r="U76" i="1" s="1"/>
  <c r="T80" i="1"/>
  <c r="U80" i="1" s="1"/>
  <c r="T84" i="1"/>
  <c r="U84" i="1" s="1"/>
  <c r="AA38" i="1"/>
  <c r="AB38" i="1" s="1"/>
  <c r="AA41" i="1"/>
  <c r="AB41" i="1" s="1"/>
  <c r="AA45" i="1"/>
  <c r="AB45" i="1" s="1"/>
  <c r="AA49" i="1"/>
  <c r="AB49" i="1" s="1"/>
  <c r="AA42" i="1"/>
  <c r="AB42" i="1" s="1"/>
  <c r="AA47" i="1"/>
  <c r="AB47" i="1" s="1"/>
  <c r="AA39" i="1"/>
  <c r="AA48" i="1"/>
  <c r="AB48" i="1" s="1"/>
  <c r="AA43" i="1"/>
  <c r="AB43" i="1" s="1"/>
  <c r="T26" i="1"/>
  <c r="U26" i="1" s="1"/>
  <c r="T29" i="1"/>
  <c r="T33" i="1"/>
  <c r="U33" i="1" s="1"/>
  <c r="T36" i="1"/>
  <c r="U36" i="1" s="1"/>
  <c r="T32" i="1"/>
  <c r="U32" i="1" s="1"/>
  <c r="T37" i="1"/>
  <c r="U37" i="1" s="1"/>
  <c r="T34" i="1"/>
  <c r="U34" i="1" s="1"/>
  <c r="T28" i="1"/>
  <c r="U28" i="1" s="1"/>
  <c r="E91" i="1"/>
  <c r="F91" i="1" s="1"/>
  <c r="CC91" i="1" s="1"/>
  <c r="E38" i="1"/>
  <c r="E11" i="1"/>
  <c r="F11" i="1" s="1"/>
  <c r="T118" i="1"/>
  <c r="U118" i="1" s="1"/>
  <c r="T110" i="1"/>
  <c r="U110" i="1" s="1"/>
  <c r="T85" i="1"/>
  <c r="U85" i="1" s="1"/>
  <c r="T77" i="1"/>
  <c r="U77" i="1" s="1"/>
  <c r="T69" i="1"/>
  <c r="U69" i="1" s="1"/>
  <c r="T31" i="1"/>
  <c r="U31" i="1" s="1"/>
  <c r="T22" i="1"/>
  <c r="U22" i="1" s="1"/>
  <c r="AA95" i="1"/>
  <c r="AB95" i="1" s="1"/>
  <c r="AA75" i="1"/>
  <c r="AB75" i="1" s="1"/>
  <c r="AA40" i="1"/>
  <c r="AB40" i="1" s="1"/>
  <c r="AA29" i="1"/>
  <c r="AB29" i="1" s="1"/>
  <c r="X86" i="1"/>
  <c r="AA101" i="1"/>
  <c r="AB101" i="1" s="1"/>
  <c r="AA105" i="1"/>
  <c r="AB105" i="1" s="1"/>
  <c r="AA109" i="1"/>
  <c r="AB109" i="1" s="1"/>
  <c r="AA53" i="1"/>
  <c r="AB53" i="1" s="1"/>
  <c r="AA57" i="1"/>
  <c r="AB57" i="1" s="1"/>
  <c r="T40" i="1"/>
  <c r="U40" i="1" s="1"/>
  <c r="T47" i="1"/>
  <c r="U47" i="1" s="1"/>
  <c r="AA6" i="1"/>
  <c r="AB6" i="1" s="1"/>
  <c r="AA10" i="1"/>
  <c r="AB10" i="1" s="1"/>
  <c r="E59" i="1"/>
  <c r="F59" i="1" s="1"/>
  <c r="CC59" i="1" s="1"/>
  <c r="T97" i="1"/>
  <c r="U97" i="1" s="1"/>
  <c r="T94" i="1"/>
  <c r="U94" i="1" s="1"/>
  <c r="T91" i="1"/>
  <c r="U91" i="1" s="1"/>
  <c r="T46" i="1"/>
  <c r="U46" i="1" s="1"/>
  <c r="T42" i="1"/>
  <c r="U42" i="1" s="1"/>
  <c r="AA2" i="1"/>
  <c r="AB2" i="1" s="1"/>
  <c r="AA107" i="1"/>
  <c r="AB107" i="1" s="1"/>
  <c r="AA102" i="1"/>
  <c r="AB102" i="1" s="1"/>
  <c r="AA58" i="1"/>
  <c r="AB58" i="1" s="1"/>
  <c r="AA52" i="1"/>
  <c r="AB52" i="1" s="1"/>
  <c r="AA11" i="1"/>
  <c r="AB11" i="1" s="1"/>
  <c r="AA5" i="1"/>
  <c r="AB5" i="1" s="1"/>
  <c r="I98" i="1"/>
  <c r="J98" i="1" s="1"/>
  <c r="D98" i="31" s="1"/>
  <c r="I102" i="1"/>
  <c r="J102" i="1" s="1"/>
  <c r="M87" i="1"/>
  <c r="N87" i="1" s="1"/>
  <c r="CE87" i="1" s="1"/>
  <c r="M91" i="1"/>
  <c r="N91" i="1" s="1"/>
  <c r="CE91" i="1" s="1"/>
  <c r="M95" i="1"/>
  <c r="N95" i="1" s="1"/>
  <c r="CE95" i="1" s="1"/>
  <c r="M88" i="1"/>
  <c r="N88" i="1" s="1"/>
  <c r="CE88" i="1" s="1"/>
  <c r="M92" i="1"/>
  <c r="N92" i="1" s="1"/>
  <c r="CE92" i="1" s="1"/>
  <c r="M96" i="1"/>
  <c r="N96" i="1" s="1"/>
  <c r="CE96" i="1" s="1"/>
  <c r="M86" i="1"/>
  <c r="M90" i="1"/>
  <c r="N90" i="1" s="1"/>
  <c r="CE90" i="1" s="1"/>
  <c r="M94" i="1"/>
  <c r="N94" i="1" s="1"/>
  <c r="CE94" i="1" s="1"/>
  <c r="I53" i="1"/>
  <c r="J53" i="1" s="1"/>
  <c r="D53" i="31" s="1"/>
  <c r="I56" i="1"/>
  <c r="J56" i="1" s="1"/>
  <c r="D56" i="31" s="1"/>
  <c r="I60" i="1"/>
  <c r="J60" i="1" s="1"/>
  <c r="D60" i="31" s="1"/>
  <c r="I50" i="1"/>
  <c r="I54" i="1"/>
  <c r="J54" i="1" s="1"/>
  <c r="D54" i="31" s="1"/>
  <c r="I57" i="1"/>
  <c r="J57" i="1" s="1"/>
  <c r="D57" i="31" s="1"/>
  <c r="I52" i="1"/>
  <c r="J52" i="1" s="1"/>
  <c r="D52" i="31" s="1"/>
  <c r="I55" i="1"/>
  <c r="J55" i="1" s="1"/>
  <c r="D55" i="31" s="1"/>
  <c r="I59" i="1"/>
  <c r="J59" i="1" s="1"/>
  <c r="M39" i="1"/>
  <c r="N39" i="1" s="1"/>
  <c r="CE39" i="1" s="1"/>
  <c r="M43" i="1"/>
  <c r="N43" i="1" s="1"/>
  <c r="CE43" i="1" s="1"/>
  <c r="M47" i="1"/>
  <c r="N47" i="1" s="1"/>
  <c r="CE47" i="1" s="1"/>
  <c r="M40" i="1"/>
  <c r="N40" i="1" s="1"/>
  <c r="CE40" i="1" s="1"/>
  <c r="M44" i="1"/>
  <c r="N44" i="1" s="1"/>
  <c r="CE44" i="1" s="1"/>
  <c r="M48" i="1"/>
  <c r="N48" i="1" s="1"/>
  <c r="CE48" i="1" s="1"/>
  <c r="M38" i="1"/>
  <c r="M42" i="1"/>
  <c r="N42" i="1" s="1"/>
  <c r="CE42" i="1" s="1"/>
  <c r="M46" i="1"/>
  <c r="N46" i="1" s="1"/>
  <c r="CE46" i="1" s="1"/>
  <c r="I3" i="1"/>
  <c r="J3" i="1" s="1"/>
  <c r="I10" i="1"/>
  <c r="J10" i="1" s="1"/>
  <c r="D10" i="31" s="1"/>
  <c r="I13" i="1"/>
  <c r="J13" i="1" s="1"/>
  <c r="D13" i="31" s="1"/>
  <c r="I4" i="1"/>
  <c r="J4" i="1" s="1"/>
  <c r="D4" i="31" s="1"/>
  <c r="I7" i="1"/>
  <c r="J7" i="1" s="1"/>
  <c r="D7" i="31" s="1"/>
  <c r="I6" i="1"/>
  <c r="J6" i="1" s="1"/>
  <c r="I9" i="1"/>
  <c r="J9" i="1" s="1"/>
  <c r="D9" i="31" s="1"/>
  <c r="I12" i="1"/>
  <c r="J12" i="1" s="1"/>
  <c r="D12" i="31" s="1"/>
  <c r="I121" i="1"/>
  <c r="J121" i="1" s="1"/>
  <c r="D121" i="31" s="1"/>
  <c r="I118" i="1"/>
  <c r="J118" i="1" s="1"/>
  <c r="D118" i="31" s="1"/>
  <c r="I114" i="1"/>
  <c r="J114" i="1" s="1"/>
  <c r="D114" i="31" s="1"/>
  <c r="I110" i="1"/>
  <c r="J110" i="1" s="1"/>
  <c r="D110" i="31" s="1"/>
  <c r="I103" i="1"/>
  <c r="J103" i="1" s="1"/>
  <c r="D103" i="31" s="1"/>
  <c r="I99" i="1"/>
  <c r="J99" i="1" s="1"/>
  <c r="D99" i="31" s="1"/>
  <c r="I94" i="1"/>
  <c r="J94" i="1" s="1"/>
  <c r="D94" i="31" s="1"/>
  <c r="I85" i="1"/>
  <c r="J85" i="1" s="1"/>
  <c r="I79" i="1"/>
  <c r="J79" i="1" s="1"/>
  <c r="I65" i="1"/>
  <c r="J65" i="1" s="1"/>
  <c r="D65" i="31" s="1"/>
  <c r="I61" i="1"/>
  <c r="J61" i="1" s="1"/>
  <c r="D61" i="31" s="1"/>
  <c r="I33" i="1"/>
  <c r="J33" i="1" s="1"/>
  <c r="I19" i="1"/>
  <c r="J19" i="1" s="1"/>
  <c r="I5" i="1"/>
  <c r="J5" i="1" s="1"/>
  <c r="D5" i="31" s="1"/>
  <c r="M109" i="1"/>
  <c r="N109" i="1" s="1"/>
  <c r="CE109" i="1" s="1"/>
  <c r="M93" i="1"/>
  <c r="N93" i="1" s="1"/>
  <c r="CE93" i="1" s="1"/>
  <c r="M61" i="1"/>
  <c r="N61" i="1" s="1"/>
  <c r="CE61" i="1" s="1"/>
  <c r="M45" i="1"/>
  <c r="N45" i="1" s="1"/>
  <c r="CE45" i="1" s="1"/>
  <c r="M13" i="1"/>
  <c r="N13" i="1" s="1"/>
  <c r="CE13" i="1" s="1"/>
  <c r="I87" i="1"/>
  <c r="J87" i="1" s="1"/>
  <c r="I91" i="1"/>
  <c r="J91" i="1" s="1"/>
  <c r="M75" i="1"/>
  <c r="N75" i="1" s="1"/>
  <c r="CE75" i="1" s="1"/>
  <c r="M79" i="1"/>
  <c r="N79" i="1" s="1"/>
  <c r="CE79" i="1" s="1"/>
  <c r="M83" i="1"/>
  <c r="N83" i="1" s="1"/>
  <c r="CE83" i="1" s="1"/>
  <c r="M76" i="1"/>
  <c r="N76" i="1" s="1"/>
  <c r="CE76" i="1" s="1"/>
  <c r="M80" i="1"/>
  <c r="N80" i="1" s="1"/>
  <c r="CE80" i="1" s="1"/>
  <c r="M84" i="1"/>
  <c r="N84" i="1" s="1"/>
  <c r="CE84" i="1" s="1"/>
  <c r="M74" i="1"/>
  <c r="M78" i="1"/>
  <c r="N78" i="1" s="1"/>
  <c r="CE78" i="1" s="1"/>
  <c r="M82" i="1"/>
  <c r="N82" i="1" s="1"/>
  <c r="CE82" i="1" s="1"/>
  <c r="I42" i="1"/>
  <c r="J42" i="1" s="1"/>
  <c r="D42" i="31" s="1"/>
  <c r="I45" i="1"/>
  <c r="J45" i="1" s="1"/>
  <c r="D45" i="31" s="1"/>
  <c r="I49" i="1"/>
  <c r="J49" i="1" s="1"/>
  <c r="I39" i="1"/>
  <c r="J39" i="1" s="1"/>
  <c r="D39" i="31" s="1"/>
  <c r="I46" i="1"/>
  <c r="J46" i="1" s="1"/>
  <c r="I38" i="1"/>
  <c r="I41" i="1"/>
  <c r="J41" i="1" s="1"/>
  <c r="D41" i="31" s="1"/>
  <c r="I44" i="1"/>
  <c r="J44" i="1" s="1"/>
  <c r="D44" i="31" s="1"/>
  <c r="I48" i="1"/>
  <c r="J48" i="1" s="1"/>
  <c r="D48" i="31" s="1"/>
  <c r="M27" i="1"/>
  <c r="N27" i="1" s="1"/>
  <c r="CE27" i="1" s="1"/>
  <c r="M31" i="1"/>
  <c r="N31" i="1" s="1"/>
  <c r="CE31" i="1" s="1"/>
  <c r="M35" i="1"/>
  <c r="N35" i="1" s="1"/>
  <c r="CE35" i="1" s="1"/>
  <c r="M28" i="1"/>
  <c r="N28" i="1" s="1"/>
  <c r="CE28" i="1" s="1"/>
  <c r="M32" i="1"/>
  <c r="N32" i="1" s="1"/>
  <c r="CE32" i="1" s="1"/>
  <c r="M36" i="1"/>
  <c r="N36" i="1" s="1"/>
  <c r="CE36" i="1" s="1"/>
  <c r="M26" i="1"/>
  <c r="M30" i="1"/>
  <c r="N30" i="1" s="1"/>
  <c r="CE30" i="1" s="1"/>
  <c r="M34" i="1"/>
  <c r="N34" i="1" s="1"/>
  <c r="CE34" i="1" s="1"/>
  <c r="I120" i="1"/>
  <c r="J120" i="1" s="1"/>
  <c r="D120" i="31" s="1"/>
  <c r="I117" i="1"/>
  <c r="J117" i="1" s="1"/>
  <c r="D117" i="31" s="1"/>
  <c r="I113" i="1"/>
  <c r="J113" i="1" s="1"/>
  <c r="I109" i="1"/>
  <c r="J109" i="1" s="1"/>
  <c r="D109" i="31" s="1"/>
  <c r="I106" i="1"/>
  <c r="J106" i="1" s="1"/>
  <c r="D106" i="31" s="1"/>
  <c r="I97" i="1"/>
  <c r="J97" i="1" s="1"/>
  <c r="D97" i="31" s="1"/>
  <c r="I93" i="1"/>
  <c r="J93" i="1" s="1"/>
  <c r="D93" i="31" s="1"/>
  <c r="I88" i="1"/>
  <c r="J88" i="1" s="1"/>
  <c r="D88" i="31" s="1"/>
  <c r="I83" i="1"/>
  <c r="J83" i="1" s="1"/>
  <c r="D83" i="31" s="1"/>
  <c r="I78" i="1"/>
  <c r="J78" i="1" s="1"/>
  <c r="D78" i="31" s="1"/>
  <c r="I69" i="1"/>
  <c r="J69" i="1" s="1"/>
  <c r="D69" i="31" s="1"/>
  <c r="I64" i="1"/>
  <c r="J64" i="1" s="1"/>
  <c r="I58" i="1"/>
  <c r="J58" i="1" s="1"/>
  <c r="D58" i="31" s="1"/>
  <c r="I43" i="1"/>
  <c r="J43" i="1" s="1"/>
  <c r="D43" i="31" s="1"/>
  <c r="M105" i="1"/>
  <c r="N105" i="1" s="1"/>
  <c r="CE105" i="1" s="1"/>
  <c r="M89" i="1"/>
  <c r="N89" i="1" s="1"/>
  <c r="CE89" i="1" s="1"/>
  <c r="M57" i="1"/>
  <c r="N57" i="1" s="1"/>
  <c r="CE57" i="1" s="1"/>
  <c r="M41" i="1"/>
  <c r="N41" i="1" s="1"/>
  <c r="CE41" i="1" s="1"/>
  <c r="M9" i="1"/>
  <c r="N9" i="1" s="1"/>
  <c r="CE9" i="1" s="1"/>
  <c r="M111" i="1"/>
  <c r="N111" i="1" s="1"/>
  <c r="CE111" i="1" s="1"/>
  <c r="M115" i="1"/>
  <c r="N115" i="1" s="1"/>
  <c r="CE115" i="1" s="1"/>
  <c r="M119" i="1"/>
  <c r="N119" i="1" s="1"/>
  <c r="CE119" i="1" s="1"/>
  <c r="M112" i="1"/>
  <c r="N112" i="1" s="1"/>
  <c r="CE112" i="1" s="1"/>
  <c r="M116" i="1"/>
  <c r="N116" i="1" s="1"/>
  <c r="CE116" i="1" s="1"/>
  <c r="M120" i="1"/>
  <c r="N120" i="1" s="1"/>
  <c r="CE120" i="1" s="1"/>
  <c r="M110" i="1"/>
  <c r="M114" i="1"/>
  <c r="N114" i="1" s="1"/>
  <c r="CE114" i="1" s="1"/>
  <c r="M118" i="1"/>
  <c r="N118" i="1" s="1"/>
  <c r="CE118" i="1" s="1"/>
  <c r="I76" i="1"/>
  <c r="J76" i="1" s="1"/>
  <c r="D76" i="31" s="1"/>
  <c r="I80" i="1"/>
  <c r="J80" i="1" s="1"/>
  <c r="D80" i="31" s="1"/>
  <c r="I84" i="1"/>
  <c r="J84" i="1" s="1"/>
  <c r="D84" i="31" s="1"/>
  <c r="M63" i="1"/>
  <c r="N63" i="1" s="1"/>
  <c r="CE63" i="1" s="1"/>
  <c r="M67" i="1"/>
  <c r="N67" i="1" s="1"/>
  <c r="CE67" i="1" s="1"/>
  <c r="M71" i="1"/>
  <c r="N71" i="1" s="1"/>
  <c r="CE71" i="1" s="1"/>
  <c r="M64" i="1"/>
  <c r="N64" i="1" s="1"/>
  <c r="CE64" i="1" s="1"/>
  <c r="M68" i="1"/>
  <c r="N68" i="1" s="1"/>
  <c r="CE68" i="1" s="1"/>
  <c r="M72" i="1"/>
  <c r="N72" i="1" s="1"/>
  <c r="CE72" i="1" s="1"/>
  <c r="M62" i="1"/>
  <c r="M66" i="1"/>
  <c r="N66" i="1" s="1"/>
  <c r="CE66" i="1" s="1"/>
  <c r="M70" i="1"/>
  <c r="N70" i="1" s="1"/>
  <c r="CE70" i="1" s="1"/>
  <c r="I28" i="1"/>
  <c r="J28" i="1" s="1"/>
  <c r="D28" i="31" s="1"/>
  <c r="I31" i="1"/>
  <c r="J31" i="1" s="1"/>
  <c r="I35" i="1"/>
  <c r="J35" i="1" s="1"/>
  <c r="I29" i="1"/>
  <c r="J29" i="1" s="1"/>
  <c r="D29" i="31" s="1"/>
  <c r="I32" i="1"/>
  <c r="J32" i="1" s="1"/>
  <c r="D32" i="31" s="1"/>
  <c r="I36" i="1"/>
  <c r="J36" i="1" s="1"/>
  <c r="D36" i="31" s="1"/>
  <c r="I27" i="1"/>
  <c r="J27" i="1" s="1"/>
  <c r="D27" i="31" s="1"/>
  <c r="I34" i="1"/>
  <c r="J34" i="1" s="1"/>
  <c r="D34" i="31" s="1"/>
  <c r="M15" i="1"/>
  <c r="N15" i="1" s="1"/>
  <c r="CE15" i="1" s="1"/>
  <c r="M19" i="1"/>
  <c r="N19" i="1" s="1"/>
  <c r="CE19" i="1" s="1"/>
  <c r="M23" i="1"/>
  <c r="N23" i="1" s="1"/>
  <c r="CE23" i="1" s="1"/>
  <c r="M16" i="1"/>
  <c r="N16" i="1" s="1"/>
  <c r="CE16" i="1" s="1"/>
  <c r="M20" i="1"/>
  <c r="N20" i="1" s="1"/>
  <c r="CE20" i="1" s="1"/>
  <c r="M24" i="1"/>
  <c r="N24" i="1" s="1"/>
  <c r="CE24" i="1" s="1"/>
  <c r="M14" i="1"/>
  <c r="M18" i="1"/>
  <c r="N18" i="1" s="1"/>
  <c r="CE18" i="1" s="1"/>
  <c r="M22" i="1"/>
  <c r="N22" i="1" s="1"/>
  <c r="CE22" i="1" s="1"/>
  <c r="I119" i="1"/>
  <c r="J119" i="1" s="1"/>
  <c r="D119" i="31" s="1"/>
  <c r="I116" i="1"/>
  <c r="J116" i="1" s="1"/>
  <c r="D116" i="31" s="1"/>
  <c r="I112" i="1"/>
  <c r="J112" i="1" s="1"/>
  <c r="D112" i="31" s="1"/>
  <c r="I108" i="1"/>
  <c r="J108" i="1" s="1"/>
  <c r="D108" i="31" s="1"/>
  <c r="I105" i="1"/>
  <c r="J105" i="1" s="1"/>
  <c r="D105" i="31" s="1"/>
  <c r="I101" i="1"/>
  <c r="J101" i="1" s="1"/>
  <c r="I96" i="1"/>
  <c r="J96" i="1" s="1"/>
  <c r="I92" i="1"/>
  <c r="J92" i="1" s="1"/>
  <c r="I82" i="1"/>
  <c r="J82" i="1" s="1"/>
  <c r="D82" i="31" s="1"/>
  <c r="I77" i="1"/>
  <c r="J77" i="1" s="1"/>
  <c r="I72" i="1"/>
  <c r="J72" i="1" s="1"/>
  <c r="D72" i="31" s="1"/>
  <c r="I68" i="1"/>
  <c r="J68" i="1" s="1"/>
  <c r="D68" i="31" s="1"/>
  <c r="I40" i="1"/>
  <c r="J40" i="1" s="1"/>
  <c r="D40" i="31" s="1"/>
  <c r="I26" i="1"/>
  <c r="I11" i="1"/>
  <c r="J11" i="1" s="1"/>
  <c r="D11" i="31" s="1"/>
  <c r="M117" i="1"/>
  <c r="N117" i="1" s="1"/>
  <c r="CE117" i="1" s="1"/>
  <c r="M85" i="1"/>
  <c r="N85" i="1" s="1"/>
  <c r="CE85" i="1" s="1"/>
  <c r="M69" i="1"/>
  <c r="N69" i="1" s="1"/>
  <c r="CE69" i="1" s="1"/>
  <c r="M37" i="1"/>
  <c r="N37" i="1" s="1"/>
  <c r="CE37" i="1" s="1"/>
  <c r="M21" i="1"/>
  <c r="N21" i="1" s="1"/>
  <c r="CE21" i="1" s="1"/>
  <c r="M99" i="1"/>
  <c r="N99" i="1" s="1"/>
  <c r="CE99" i="1" s="1"/>
  <c r="M103" i="1"/>
  <c r="N103" i="1" s="1"/>
  <c r="CE103" i="1" s="1"/>
  <c r="M107" i="1"/>
  <c r="N107" i="1" s="1"/>
  <c r="CE107" i="1" s="1"/>
  <c r="M100" i="1"/>
  <c r="N100" i="1" s="1"/>
  <c r="CE100" i="1" s="1"/>
  <c r="M104" i="1"/>
  <c r="N104" i="1" s="1"/>
  <c r="CE104" i="1" s="1"/>
  <c r="M108" i="1"/>
  <c r="N108" i="1" s="1"/>
  <c r="CE108" i="1" s="1"/>
  <c r="M98" i="1"/>
  <c r="M102" i="1"/>
  <c r="N102" i="1" s="1"/>
  <c r="CE102" i="1" s="1"/>
  <c r="M106" i="1"/>
  <c r="N106" i="1" s="1"/>
  <c r="CE106" i="1" s="1"/>
  <c r="I66" i="1"/>
  <c r="J66" i="1" s="1"/>
  <c r="D66" i="31" s="1"/>
  <c r="I70" i="1"/>
  <c r="J70" i="1" s="1"/>
  <c r="I73" i="1"/>
  <c r="J73" i="1" s="1"/>
  <c r="D73" i="31" s="1"/>
  <c r="M51" i="1"/>
  <c r="N51" i="1" s="1"/>
  <c r="CE51" i="1" s="1"/>
  <c r="M55" i="1"/>
  <c r="N55" i="1" s="1"/>
  <c r="CE55" i="1" s="1"/>
  <c r="M59" i="1"/>
  <c r="N59" i="1" s="1"/>
  <c r="CE59" i="1" s="1"/>
  <c r="M52" i="1"/>
  <c r="N52" i="1" s="1"/>
  <c r="CE52" i="1" s="1"/>
  <c r="M56" i="1"/>
  <c r="N56" i="1" s="1"/>
  <c r="CE56" i="1" s="1"/>
  <c r="M60" i="1"/>
  <c r="N60" i="1" s="1"/>
  <c r="CE60" i="1" s="1"/>
  <c r="M50" i="1"/>
  <c r="M54" i="1"/>
  <c r="N54" i="1" s="1"/>
  <c r="CE54" i="1" s="1"/>
  <c r="M58" i="1"/>
  <c r="N58" i="1" s="1"/>
  <c r="CE58" i="1" s="1"/>
  <c r="I17" i="1"/>
  <c r="I21" i="1"/>
  <c r="J21" i="1" s="1"/>
  <c r="I24" i="1"/>
  <c r="J24" i="1" s="1"/>
  <c r="D24" i="31" s="1"/>
  <c r="I14" i="1"/>
  <c r="I18" i="1"/>
  <c r="J18" i="1" s="1"/>
  <c r="D18" i="31" s="1"/>
  <c r="I22" i="1"/>
  <c r="J22" i="1" s="1"/>
  <c r="D22" i="31" s="1"/>
  <c r="I25" i="1"/>
  <c r="J25" i="1" s="1"/>
  <c r="I16" i="1"/>
  <c r="J16" i="1" s="1"/>
  <c r="D16" i="31" s="1"/>
  <c r="I20" i="1"/>
  <c r="J20" i="1" s="1"/>
  <c r="D20" i="31" s="1"/>
  <c r="I23" i="1"/>
  <c r="J23" i="1" s="1"/>
  <c r="M3" i="1"/>
  <c r="N3" i="1" s="1"/>
  <c r="CE3" i="1" s="1"/>
  <c r="M7" i="1"/>
  <c r="N7" i="1" s="1"/>
  <c r="CE7" i="1" s="1"/>
  <c r="M11" i="1"/>
  <c r="N11" i="1" s="1"/>
  <c r="CE11" i="1" s="1"/>
  <c r="M4" i="1"/>
  <c r="N4" i="1" s="1"/>
  <c r="CE4" i="1" s="1"/>
  <c r="M8" i="1"/>
  <c r="N8" i="1" s="1"/>
  <c r="CE8" i="1" s="1"/>
  <c r="M12" i="1"/>
  <c r="N12" i="1" s="1"/>
  <c r="CE12" i="1" s="1"/>
  <c r="M6" i="1"/>
  <c r="N6" i="1" s="1"/>
  <c r="CE6" i="1" s="1"/>
  <c r="M10" i="1"/>
  <c r="N10" i="1" s="1"/>
  <c r="CE10" i="1" s="1"/>
  <c r="M2" i="1"/>
  <c r="I2" i="1"/>
  <c r="I115" i="1"/>
  <c r="J115" i="1" s="1"/>
  <c r="D115" i="31" s="1"/>
  <c r="I107" i="1"/>
  <c r="J107" i="1" s="1"/>
  <c r="D107" i="31" s="1"/>
  <c r="I104" i="1"/>
  <c r="J104" i="1" s="1"/>
  <c r="D104" i="31" s="1"/>
  <c r="I100" i="1"/>
  <c r="J100" i="1" s="1"/>
  <c r="D100" i="31" s="1"/>
  <c r="I95" i="1"/>
  <c r="J95" i="1" s="1"/>
  <c r="I90" i="1"/>
  <c r="J90" i="1" s="1"/>
  <c r="I86" i="1"/>
  <c r="I81" i="1"/>
  <c r="J81" i="1" s="1"/>
  <c r="D81" i="31" s="1"/>
  <c r="I75" i="1"/>
  <c r="J75" i="1" s="1"/>
  <c r="D75" i="31" s="1"/>
  <c r="I71" i="1"/>
  <c r="J71" i="1" s="1"/>
  <c r="I67" i="1"/>
  <c r="J67" i="1" s="1"/>
  <c r="D67" i="31" s="1"/>
  <c r="I62" i="1"/>
  <c r="I51" i="1"/>
  <c r="J51" i="1" s="1"/>
  <c r="D51" i="31" s="1"/>
  <c r="I37" i="1"/>
  <c r="J37" i="1" s="1"/>
  <c r="D37" i="31" s="1"/>
  <c r="I8" i="1"/>
  <c r="J8" i="1" s="1"/>
  <c r="D8" i="31" s="1"/>
  <c r="M113" i="1"/>
  <c r="N113" i="1" s="1"/>
  <c r="CE113" i="1" s="1"/>
  <c r="M97" i="1"/>
  <c r="N97" i="1" s="1"/>
  <c r="CE97" i="1" s="1"/>
  <c r="M81" i="1"/>
  <c r="N81" i="1" s="1"/>
  <c r="CE81" i="1" s="1"/>
  <c r="M65" i="1"/>
  <c r="N65" i="1" s="1"/>
  <c r="CE65" i="1" s="1"/>
  <c r="M49" i="1"/>
  <c r="N49" i="1" s="1"/>
  <c r="CE49" i="1" s="1"/>
  <c r="M33" i="1"/>
  <c r="N33" i="1" s="1"/>
  <c r="CE33" i="1" s="1"/>
  <c r="M17" i="1"/>
  <c r="N17" i="1" s="1"/>
  <c r="CE17" i="1" s="1"/>
  <c r="E29" i="1"/>
  <c r="F29" i="1" s="1"/>
  <c r="CC29" i="1" s="1"/>
  <c r="E33" i="1"/>
  <c r="F33" i="1" s="1"/>
  <c r="CC33" i="1" s="1"/>
  <c r="E37" i="1"/>
  <c r="F37" i="1" s="1"/>
  <c r="CC37" i="1" s="1"/>
  <c r="E28" i="1"/>
  <c r="F28" i="1" s="1"/>
  <c r="CC28" i="1" s="1"/>
  <c r="E34" i="1"/>
  <c r="F34" i="1" s="1"/>
  <c r="CC34" i="1" s="1"/>
  <c r="E35" i="1"/>
  <c r="F35" i="1" s="1"/>
  <c r="CC35" i="1" s="1"/>
  <c r="E30" i="1"/>
  <c r="F30" i="1" s="1"/>
  <c r="CC30" i="1" s="1"/>
  <c r="E26" i="1"/>
  <c r="E31" i="1"/>
  <c r="F31" i="1" s="1"/>
  <c r="CC31" i="1" s="1"/>
  <c r="E36" i="1"/>
  <c r="F36" i="1" s="1"/>
  <c r="CC36" i="1" s="1"/>
  <c r="E27" i="1"/>
  <c r="F27" i="1" s="1"/>
  <c r="CC27" i="1" s="1"/>
  <c r="E77" i="1"/>
  <c r="F77" i="1" s="1"/>
  <c r="CC77" i="1" s="1"/>
  <c r="E81" i="1"/>
  <c r="F81" i="1" s="1"/>
  <c r="CC81" i="1" s="1"/>
  <c r="E85" i="1"/>
  <c r="F85" i="1" s="1"/>
  <c r="CC85" i="1" s="1"/>
  <c r="E76" i="1"/>
  <c r="F76" i="1" s="1"/>
  <c r="CC76" i="1" s="1"/>
  <c r="E82" i="1"/>
  <c r="F82" i="1" s="1"/>
  <c r="CC82" i="1" s="1"/>
  <c r="E83" i="1"/>
  <c r="F83" i="1" s="1"/>
  <c r="CC83" i="1" s="1"/>
  <c r="E78" i="1"/>
  <c r="F78" i="1" s="1"/>
  <c r="CC78" i="1" s="1"/>
  <c r="E74" i="1"/>
  <c r="E79" i="1"/>
  <c r="F79" i="1" s="1"/>
  <c r="CC79" i="1" s="1"/>
  <c r="E84" i="1"/>
  <c r="F84" i="1" s="1"/>
  <c r="CC84" i="1" s="1"/>
  <c r="E80" i="1"/>
  <c r="F80" i="1" s="1"/>
  <c r="CC80" i="1" s="1"/>
  <c r="E32" i="1"/>
  <c r="F32" i="1" s="1"/>
  <c r="CC32" i="1" s="1"/>
  <c r="E65" i="1"/>
  <c r="F65" i="1" s="1"/>
  <c r="CC65" i="1" s="1"/>
  <c r="E69" i="1"/>
  <c r="F69" i="1" s="1"/>
  <c r="CC69" i="1" s="1"/>
  <c r="E73" i="1"/>
  <c r="F73" i="1" s="1"/>
  <c r="CC73" i="1" s="1"/>
  <c r="E17" i="1"/>
  <c r="F17" i="1" s="1"/>
  <c r="CC17" i="1" s="1"/>
  <c r="E21" i="1"/>
  <c r="F21" i="1" s="1"/>
  <c r="CC21" i="1" s="1"/>
  <c r="E25" i="1"/>
  <c r="F25" i="1" s="1"/>
  <c r="CC25" i="1" s="1"/>
  <c r="E120" i="1"/>
  <c r="F120" i="1" s="1"/>
  <c r="CC120" i="1" s="1"/>
  <c r="E116" i="1"/>
  <c r="F116" i="1" s="1"/>
  <c r="CC116" i="1" s="1"/>
  <c r="E111" i="1"/>
  <c r="F111" i="1" s="1"/>
  <c r="CC111" i="1" s="1"/>
  <c r="E106" i="1"/>
  <c r="F106" i="1" s="1"/>
  <c r="CC106" i="1" s="1"/>
  <c r="E95" i="1"/>
  <c r="F95" i="1" s="1"/>
  <c r="CC95" i="1" s="1"/>
  <c r="E68" i="1"/>
  <c r="F68" i="1" s="1"/>
  <c r="CC68" i="1" s="1"/>
  <c r="E63" i="1"/>
  <c r="F63" i="1" s="1"/>
  <c r="CC63" i="1" s="1"/>
  <c r="E58" i="1"/>
  <c r="F58" i="1" s="1"/>
  <c r="CC58" i="1" s="1"/>
  <c r="E52" i="1"/>
  <c r="F52" i="1" s="1"/>
  <c r="CC52" i="1" s="1"/>
  <c r="E47" i="1"/>
  <c r="F47" i="1" s="1"/>
  <c r="CC47" i="1" s="1"/>
  <c r="E20" i="1"/>
  <c r="F20" i="1" s="1"/>
  <c r="CC20" i="1" s="1"/>
  <c r="E15" i="1"/>
  <c r="F15" i="1" s="1"/>
  <c r="CC15" i="1" s="1"/>
  <c r="E10" i="1"/>
  <c r="F10" i="1" s="1"/>
  <c r="CC10" i="1" s="1"/>
  <c r="E101" i="1"/>
  <c r="F101" i="1" s="1"/>
  <c r="CC101" i="1" s="1"/>
  <c r="E105" i="1"/>
  <c r="F105" i="1" s="1"/>
  <c r="CC105" i="1" s="1"/>
  <c r="E109" i="1"/>
  <c r="F109" i="1" s="1"/>
  <c r="CC109" i="1" s="1"/>
  <c r="E104" i="1"/>
  <c r="F104" i="1" s="1"/>
  <c r="CC104" i="1" s="1"/>
  <c r="E53" i="1"/>
  <c r="F53" i="1" s="1"/>
  <c r="CC53" i="1" s="1"/>
  <c r="E57" i="1"/>
  <c r="F57" i="1" s="1"/>
  <c r="CC57" i="1" s="1"/>
  <c r="E61" i="1"/>
  <c r="F61" i="1" s="1"/>
  <c r="CC61" i="1" s="1"/>
  <c r="E99" i="1"/>
  <c r="F99" i="1" s="1"/>
  <c r="CC99" i="1" s="1"/>
  <c r="E51" i="1"/>
  <c r="F51" i="1" s="1"/>
  <c r="CC51" i="1" s="1"/>
  <c r="E5" i="1"/>
  <c r="F5" i="1" s="1"/>
  <c r="CC5" i="1" s="1"/>
  <c r="E9" i="1"/>
  <c r="F9" i="1" s="1"/>
  <c r="CC9" i="1" s="1"/>
  <c r="E13" i="1"/>
  <c r="F13" i="1" s="1"/>
  <c r="CC13" i="1" s="1"/>
  <c r="E89" i="1"/>
  <c r="F89" i="1" s="1"/>
  <c r="CC89" i="1" s="1"/>
  <c r="E93" i="1"/>
  <c r="F93" i="1" s="1"/>
  <c r="CC93" i="1" s="1"/>
  <c r="E97" i="1"/>
  <c r="F97" i="1" s="1"/>
  <c r="CC97" i="1" s="1"/>
  <c r="E41" i="1"/>
  <c r="F41" i="1" s="1"/>
  <c r="CC41" i="1" s="1"/>
  <c r="E45" i="1"/>
  <c r="F45" i="1" s="1"/>
  <c r="CC45" i="1" s="1"/>
  <c r="E49" i="1"/>
  <c r="F49" i="1" s="1"/>
  <c r="CC49" i="1" s="1"/>
  <c r="E108" i="1"/>
  <c r="F108" i="1" s="1"/>
  <c r="CC108" i="1" s="1"/>
  <c r="E103" i="1"/>
  <c r="F103" i="1" s="1"/>
  <c r="CC103" i="1" s="1"/>
  <c r="E98" i="1"/>
  <c r="F98" i="1" s="1"/>
  <c r="CC98" i="1" s="1"/>
  <c r="E92" i="1"/>
  <c r="F92" i="1" s="1"/>
  <c r="CC92" i="1" s="1"/>
  <c r="E87" i="1"/>
  <c r="F87" i="1" s="1"/>
  <c r="CC87" i="1" s="1"/>
  <c r="E60" i="1"/>
  <c r="F60" i="1" s="1"/>
  <c r="CC60" i="1" s="1"/>
  <c r="E55" i="1"/>
  <c r="F55" i="1" s="1"/>
  <c r="CC55" i="1" s="1"/>
  <c r="E50" i="1"/>
  <c r="E44" i="1"/>
  <c r="F44" i="1" s="1"/>
  <c r="CC44" i="1" s="1"/>
  <c r="E39" i="1"/>
  <c r="F39" i="1" s="1"/>
  <c r="CC39" i="1" s="1"/>
  <c r="E12" i="1"/>
  <c r="F12" i="1" s="1"/>
  <c r="CC12" i="1" s="1"/>
  <c r="E7" i="1"/>
  <c r="F7" i="1" s="1"/>
  <c r="CC7" i="1" s="1"/>
  <c r="E2" i="1"/>
  <c r="AB98" i="1"/>
  <c r="Q10" i="21"/>
  <c r="N12" i="21"/>
  <c r="K10" i="21"/>
  <c r="H12" i="21"/>
  <c r="AW9" i="17"/>
  <c r="AN8" i="17"/>
  <c r="AN6" i="17"/>
  <c r="AN7" i="17"/>
  <c r="AM9" i="17"/>
  <c r="L6" i="17"/>
  <c r="B7" i="17"/>
  <c r="AD8" i="17"/>
  <c r="C6" i="17"/>
  <c r="L7" i="17"/>
  <c r="U7" i="17"/>
  <c r="AD7" i="17"/>
  <c r="V14" i="18"/>
  <c r="V15" i="18" s="1"/>
  <c r="D8" i="18"/>
  <c r="D7" i="18"/>
  <c r="D11" i="18"/>
  <c r="D12" i="18"/>
  <c r="T9" i="17"/>
  <c r="K8" i="17"/>
  <c r="J87" i="6"/>
  <c r="J86" i="6"/>
  <c r="J85" i="6"/>
  <c r="J25" i="6"/>
  <c r="J26" i="6"/>
  <c r="J27" i="6"/>
  <c r="J14" i="6"/>
  <c r="J15" i="6"/>
  <c r="J24" i="6"/>
  <c r="J23" i="6"/>
  <c r="J22" i="6"/>
  <c r="J21" i="6"/>
  <c r="J20" i="6"/>
  <c r="J19" i="6"/>
  <c r="J18" i="6"/>
  <c r="J17" i="6"/>
  <c r="J13" i="6"/>
  <c r="J12" i="6"/>
  <c r="J11" i="6"/>
  <c r="J10" i="6"/>
  <c r="J9" i="6"/>
  <c r="J8" i="6"/>
  <c r="J7" i="6"/>
  <c r="J6" i="6"/>
  <c r="J5" i="6"/>
  <c r="J4" i="6"/>
  <c r="J30" i="6"/>
  <c r="J31" i="6"/>
  <c r="J32" i="6"/>
  <c r="J33" i="6"/>
  <c r="J34" i="6"/>
  <c r="J35" i="6"/>
  <c r="J36" i="6"/>
  <c r="J37" i="6"/>
  <c r="J38" i="6"/>
  <c r="J40" i="6"/>
  <c r="J41" i="6"/>
  <c r="J42" i="6"/>
  <c r="J43" i="6"/>
  <c r="J44" i="6"/>
  <c r="J45" i="6"/>
  <c r="J46" i="6"/>
  <c r="J47" i="6"/>
  <c r="J48" i="6"/>
  <c r="J50" i="6"/>
  <c r="J51" i="6"/>
  <c r="J52" i="6"/>
  <c r="J53" i="6"/>
  <c r="J54" i="6"/>
  <c r="J55" i="6"/>
  <c r="J56" i="6"/>
  <c r="J57" i="6"/>
  <c r="J59" i="6"/>
  <c r="J60" i="6"/>
  <c r="J61" i="6"/>
  <c r="J62" i="6"/>
  <c r="J63" i="6"/>
  <c r="J64" i="6"/>
  <c r="J65" i="6"/>
  <c r="J67" i="6"/>
  <c r="J68" i="6"/>
  <c r="J69" i="6"/>
  <c r="J70" i="6"/>
  <c r="J71" i="6"/>
  <c r="J72" i="6"/>
  <c r="J74" i="6"/>
  <c r="J75" i="6"/>
  <c r="J76" i="6"/>
  <c r="J77" i="6"/>
  <c r="J78" i="6"/>
  <c r="J80" i="6"/>
  <c r="J81" i="6"/>
  <c r="J82" i="6"/>
  <c r="J83" i="6"/>
  <c r="J29" i="6"/>
  <c r="P114" i="30" l="1"/>
  <c r="I126" i="30"/>
  <c r="I123" i="30"/>
  <c r="P111" i="30"/>
  <c r="I131" i="30"/>
  <c r="P119" i="30"/>
  <c r="I129" i="30"/>
  <c r="P117" i="30"/>
  <c r="I128" i="30"/>
  <c r="P116" i="30"/>
  <c r="I124" i="30"/>
  <c r="P112" i="30"/>
  <c r="P115" i="30"/>
  <c r="I127" i="30"/>
  <c r="I125" i="30"/>
  <c r="P113" i="30"/>
  <c r="I133" i="30"/>
  <c r="P121" i="30"/>
  <c r="P120" i="30"/>
  <c r="I132" i="30"/>
  <c r="P110" i="30"/>
  <c r="I122" i="30"/>
  <c r="P118" i="30"/>
  <c r="I130" i="30"/>
  <c r="H64" i="30"/>
  <c r="O64" i="30" s="1"/>
  <c r="H67" i="30"/>
  <c r="O67" i="30" s="1"/>
  <c r="H73" i="30"/>
  <c r="O73" i="30" s="1"/>
  <c r="H63" i="30"/>
  <c r="O63" i="30" s="1"/>
  <c r="H69" i="30"/>
  <c r="O69" i="30" s="1"/>
  <c r="L127" i="30"/>
  <c r="E128" i="30"/>
  <c r="H72" i="30"/>
  <c r="O72" i="30" s="1"/>
  <c r="E26" i="23"/>
  <c r="H71" i="30"/>
  <c r="O71" i="30" s="1"/>
  <c r="R10" i="21"/>
  <c r="L10" i="21"/>
  <c r="H58" i="30"/>
  <c r="O58" i="30" s="1"/>
  <c r="H56" i="30"/>
  <c r="O56" i="30" s="1"/>
  <c r="H50" i="30"/>
  <c r="O50" i="30" s="1"/>
  <c r="H54" i="30"/>
  <c r="O54" i="30" s="1"/>
  <c r="H53" i="30"/>
  <c r="O53" i="30" s="1"/>
  <c r="Q32" i="6"/>
  <c r="Q30" i="6"/>
  <c r="K92" i="6"/>
  <c r="K90" i="6"/>
  <c r="J12" i="21"/>
  <c r="F24" i="23" s="1"/>
  <c r="I12" i="21"/>
  <c r="O12" i="21"/>
  <c r="P12" i="21"/>
  <c r="F25" i="23" s="1"/>
  <c r="D121" i="30"/>
  <c r="D121" i="25"/>
  <c r="D43" i="30"/>
  <c r="CC43" i="1"/>
  <c r="D86" i="30"/>
  <c r="CC86" i="1"/>
  <c r="D4" i="30"/>
  <c r="CC4" i="1"/>
  <c r="D18" i="30"/>
  <c r="CC18" i="1"/>
  <c r="D119" i="30"/>
  <c r="CC119" i="1"/>
  <c r="D113" i="30"/>
  <c r="CC113" i="1"/>
  <c r="D42" i="30"/>
  <c r="CC42" i="1"/>
  <c r="D90" i="30"/>
  <c r="CC90" i="1"/>
  <c r="D71" i="30"/>
  <c r="CC71" i="1"/>
  <c r="D24" i="30"/>
  <c r="CC24" i="1"/>
  <c r="D48" i="30"/>
  <c r="CC48" i="1"/>
  <c r="D102" i="30"/>
  <c r="CC102" i="1"/>
  <c r="D88" i="30"/>
  <c r="CC88" i="1"/>
  <c r="D8" i="30"/>
  <c r="CC8" i="1"/>
  <c r="D115" i="30"/>
  <c r="CC115" i="1"/>
  <c r="D117" i="30"/>
  <c r="CC117" i="1"/>
  <c r="D23" i="30"/>
  <c r="CC23" i="1"/>
  <c r="D118" i="30"/>
  <c r="CC118" i="1"/>
  <c r="D107" i="30"/>
  <c r="CC107" i="1"/>
  <c r="D11" i="30"/>
  <c r="CC11" i="1"/>
  <c r="D46" i="30"/>
  <c r="CC46" i="1"/>
  <c r="D96" i="30"/>
  <c r="CC96" i="1"/>
  <c r="D6" i="30"/>
  <c r="CC6" i="1"/>
  <c r="D112" i="30"/>
  <c r="CC112" i="1"/>
  <c r="D67" i="30"/>
  <c r="CC67" i="1"/>
  <c r="D72" i="30"/>
  <c r="CC72" i="1"/>
  <c r="D5" i="25"/>
  <c r="D5" i="30"/>
  <c r="D79" i="25"/>
  <c r="D79" i="30"/>
  <c r="N2" i="1"/>
  <c r="CE2" i="1" s="1"/>
  <c r="D43" i="29"/>
  <c r="P43" i="29" s="1"/>
  <c r="Q43" i="29" s="1"/>
  <c r="D43" i="32"/>
  <c r="D98" i="25"/>
  <c r="D98" i="30"/>
  <c r="D53" i="25"/>
  <c r="D53" i="30"/>
  <c r="D68" i="25"/>
  <c r="D68" i="30"/>
  <c r="D35" i="25"/>
  <c r="D35" i="30"/>
  <c r="N50" i="1"/>
  <c r="CE50" i="1" s="1"/>
  <c r="D96" i="27"/>
  <c r="D96" i="31"/>
  <c r="D68" i="32"/>
  <c r="D68" i="29"/>
  <c r="P68" i="29" s="1"/>
  <c r="Q68" i="29" s="1"/>
  <c r="D64" i="27"/>
  <c r="D64" i="31"/>
  <c r="D34" i="32"/>
  <c r="D34" i="29"/>
  <c r="P34" i="29" s="1"/>
  <c r="Q34" i="29" s="1"/>
  <c r="D83" i="29"/>
  <c r="P83" i="29" s="1"/>
  <c r="Q83" i="29" s="1"/>
  <c r="D83" i="32"/>
  <c r="D46" i="32"/>
  <c r="D46" i="29"/>
  <c r="P46" i="29" s="1"/>
  <c r="Q46" i="29" s="1"/>
  <c r="D95" i="29"/>
  <c r="P95" i="29" s="1"/>
  <c r="Q95" i="29" s="1"/>
  <c r="D95" i="32"/>
  <c r="D91" i="30"/>
  <c r="D54" i="30"/>
  <c r="F50" i="1"/>
  <c r="CC50" i="1" s="1"/>
  <c r="D49" i="25"/>
  <c r="D49" i="30"/>
  <c r="D99" i="25"/>
  <c r="D99" i="30"/>
  <c r="D104" i="25"/>
  <c r="D104" i="30"/>
  <c r="D63" i="25"/>
  <c r="D63" i="30"/>
  <c r="D65" i="25"/>
  <c r="D65" i="30"/>
  <c r="D77" i="25"/>
  <c r="D77" i="30"/>
  <c r="D37" i="25"/>
  <c r="D37" i="30"/>
  <c r="D3" i="29"/>
  <c r="P3" i="29" s="1"/>
  <c r="D3" i="32"/>
  <c r="D52" i="32"/>
  <c r="D52" i="29"/>
  <c r="P52" i="29" s="1"/>
  <c r="Q52" i="29" s="1"/>
  <c r="D102" i="32"/>
  <c r="D102" i="29"/>
  <c r="P102" i="29" s="1"/>
  <c r="Q102" i="29" s="1"/>
  <c r="D21" i="29"/>
  <c r="P21" i="29" s="1"/>
  <c r="Q21" i="29" s="1"/>
  <c r="D21" i="32"/>
  <c r="D20" i="32"/>
  <c r="D20" i="29"/>
  <c r="P20" i="29" s="1"/>
  <c r="Q20" i="29" s="1"/>
  <c r="D67" i="29"/>
  <c r="P67" i="29" s="1"/>
  <c r="Q67" i="29" s="1"/>
  <c r="D67" i="32"/>
  <c r="D120" i="32"/>
  <c r="D120" i="29"/>
  <c r="P120" i="29" s="1"/>
  <c r="Q120" i="29" s="1"/>
  <c r="D57" i="32"/>
  <c r="D57" i="29"/>
  <c r="P57" i="29" s="1"/>
  <c r="Q57" i="29" s="1"/>
  <c r="D36" i="32"/>
  <c r="D36" i="29"/>
  <c r="P36" i="29" s="1"/>
  <c r="Q36" i="29" s="1"/>
  <c r="D78" i="32"/>
  <c r="D78" i="29"/>
  <c r="P78" i="29" s="1"/>
  <c r="Q78" i="29" s="1"/>
  <c r="D91" i="27"/>
  <c r="D91" i="31"/>
  <c r="D19" i="27"/>
  <c r="D19" i="31"/>
  <c r="D48" i="32"/>
  <c r="D48" i="29"/>
  <c r="P48" i="29" s="1"/>
  <c r="Q48" i="29" s="1"/>
  <c r="D88" i="32"/>
  <c r="D88" i="29"/>
  <c r="P88" i="29" s="1"/>
  <c r="Q88" i="29" s="1"/>
  <c r="D59" i="30"/>
  <c r="F38" i="1"/>
  <c r="CC38" i="1" s="1"/>
  <c r="D12" i="25"/>
  <c r="D12" i="30"/>
  <c r="D89" i="25"/>
  <c r="D89" i="30"/>
  <c r="D47" i="25"/>
  <c r="D47" i="30"/>
  <c r="D116" i="25"/>
  <c r="D116" i="30"/>
  <c r="D76" i="25"/>
  <c r="D76" i="30"/>
  <c r="D36" i="25"/>
  <c r="D36" i="30"/>
  <c r="D17" i="29"/>
  <c r="P17" i="29" s="1"/>
  <c r="Q17" i="29" s="1"/>
  <c r="D17" i="32"/>
  <c r="D81" i="32"/>
  <c r="D81" i="29"/>
  <c r="P81" i="29" s="1"/>
  <c r="Q81" i="29" s="1"/>
  <c r="D90" i="27"/>
  <c r="D90" i="31"/>
  <c r="D4" i="32"/>
  <c r="D4" i="29"/>
  <c r="P4" i="29" s="1"/>
  <c r="D59" i="29"/>
  <c r="P59" i="29" s="1"/>
  <c r="Q59" i="29" s="1"/>
  <c r="D59" i="32"/>
  <c r="N98" i="1"/>
  <c r="CE98" i="1" s="1"/>
  <c r="D37" i="29"/>
  <c r="P37" i="29" s="1"/>
  <c r="Q37" i="29" s="1"/>
  <c r="D37" i="32"/>
  <c r="D18" i="32"/>
  <c r="D18" i="29"/>
  <c r="P18" i="29" s="1"/>
  <c r="Q18" i="29" s="1"/>
  <c r="D70" i="32"/>
  <c r="D70" i="29"/>
  <c r="P70" i="29" s="1"/>
  <c r="Q70" i="29" s="1"/>
  <c r="D118" i="32"/>
  <c r="D118" i="29"/>
  <c r="P118" i="29" s="1"/>
  <c r="Q118" i="29" s="1"/>
  <c r="D111" i="29"/>
  <c r="P111" i="29" s="1"/>
  <c r="Q111" i="29" s="1"/>
  <c r="D111" i="32"/>
  <c r="D32" i="32"/>
  <c r="D32" i="29"/>
  <c r="P32" i="29" s="1"/>
  <c r="Q32" i="29" s="1"/>
  <c r="D27" i="29"/>
  <c r="P27" i="29" s="1"/>
  <c r="Q27" i="29" s="1"/>
  <c r="D27" i="32"/>
  <c r="J38" i="1"/>
  <c r="N8" i="17" s="1"/>
  <c r="N74" i="1"/>
  <c r="CE74" i="1" s="1"/>
  <c r="D87" i="27"/>
  <c r="D87" i="31"/>
  <c r="D93" i="32"/>
  <c r="D93" i="29"/>
  <c r="P93" i="29" s="1"/>
  <c r="Q93" i="29" s="1"/>
  <c r="D33" i="27"/>
  <c r="D33" i="31"/>
  <c r="D85" i="27"/>
  <c r="D85" i="31"/>
  <c r="D39" i="29"/>
  <c r="P39" i="29" s="1"/>
  <c r="Q39" i="29" s="1"/>
  <c r="D39" i="32"/>
  <c r="N86" i="1"/>
  <c r="D39" i="25"/>
  <c r="D39" i="30"/>
  <c r="D60" i="25"/>
  <c r="D60" i="30"/>
  <c r="D103" i="25"/>
  <c r="D103" i="30"/>
  <c r="D41" i="25"/>
  <c r="D41" i="30"/>
  <c r="D13" i="25"/>
  <c r="D13" i="30"/>
  <c r="D105" i="25"/>
  <c r="D105" i="30"/>
  <c r="D10" i="25"/>
  <c r="D10" i="30"/>
  <c r="D52" i="25"/>
  <c r="D52" i="30"/>
  <c r="D95" i="25"/>
  <c r="D95" i="30"/>
  <c r="D120" i="25"/>
  <c r="D120" i="30"/>
  <c r="D73" i="25"/>
  <c r="D73" i="30"/>
  <c r="D78" i="25"/>
  <c r="D78" i="30"/>
  <c r="D85" i="25"/>
  <c r="D85" i="30"/>
  <c r="D27" i="25"/>
  <c r="D27" i="30"/>
  <c r="D31" i="25"/>
  <c r="D31" i="30"/>
  <c r="D34" i="25"/>
  <c r="D34" i="30"/>
  <c r="D29" i="25"/>
  <c r="D29" i="30"/>
  <c r="D33" i="29"/>
  <c r="P33" i="29" s="1"/>
  <c r="Q33" i="29" s="1"/>
  <c r="D33" i="32"/>
  <c r="D97" i="32"/>
  <c r="D97" i="29"/>
  <c r="P97" i="29" s="1"/>
  <c r="Q97" i="29" s="1"/>
  <c r="D95" i="27"/>
  <c r="D95" i="31"/>
  <c r="D6" i="32"/>
  <c r="D6" i="29"/>
  <c r="P6" i="29" s="1"/>
  <c r="D11" i="29"/>
  <c r="P11" i="29" s="1"/>
  <c r="D11" i="32"/>
  <c r="D60" i="32"/>
  <c r="D60" i="29"/>
  <c r="P60" i="29" s="1"/>
  <c r="Q60" i="29" s="1"/>
  <c r="D55" i="29"/>
  <c r="P55" i="29" s="1"/>
  <c r="Q55" i="29" s="1"/>
  <c r="D55" i="32"/>
  <c r="D108" i="32"/>
  <c r="D108" i="29"/>
  <c r="P108" i="29" s="1"/>
  <c r="Q108" i="29" s="1"/>
  <c r="D103" i="29"/>
  <c r="P103" i="29" s="1"/>
  <c r="Q103" i="29" s="1"/>
  <c r="D103" i="32"/>
  <c r="D69" i="29"/>
  <c r="P69" i="29" s="1"/>
  <c r="Q69" i="29" s="1"/>
  <c r="D69" i="32"/>
  <c r="J26" i="1"/>
  <c r="D77" i="27"/>
  <c r="D77" i="31"/>
  <c r="D101" i="27"/>
  <c r="D101" i="31"/>
  <c r="N14" i="1"/>
  <c r="CE14" i="1" s="1"/>
  <c r="D23" i="29"/>
  <c r="P23" i="29" s="1"/>
  <c r="Q23" i="29" s="1"/>
  <c r="D23" i="32"/>
  <c r="D35" i="27"/>
  <c r="D35" i="31"/>
  <c r="D66" i="32"/>
  <c r="D66" i="29"/>
  <c r="P66" i="29" s="1"/>
  <c r="Q66" i="29" s="1"/>
  <c r="D64" i="32"/>
  <c r="D64" i="29"/>
  <c r="P64" i="29" s="1"/>
  <c r="Q64" i="29" s="1"/>
  <c r="D114" i="32"/>
  <c r="D114" i="29"/>
  <c r="P114" i="29" s="1"/>
  <c r="Q114" i="29" s="1"/>
  <c r="D112" i="32"/>
  <c r="D112" i="29"/>
  <c r="P112" i="29" s="1"/>
  <c r="Q112" i="29" s="1"/>
  <c r="D9" i="32"/>
  <c r="D9" i="29"/>
  <c r="P9" i="29" s="1"/>
  <c r="D105" i="32"/>
  <c r="D105" i="29"/>
  <c r="P105" i="29" s="1"/>
  <c r="Q105" i="29" s="1"/>
  <c r="D113" i="27"/>
  <c r="D113" i="31"/>
  <c r="D30" i="32"/>
  <c r="D30" i="29"/>
  <c r="P30" i="29" s="1"/>
  <c r="Q30" i="29" s="1"/>
  <c r="D28" i="32"/>
  <c r="D28" i="29"/>
  <c r="P28" i="29" s="1"/>
  <c r="Q28" i="29" s="1"/>
  <c r="D46" i="27"/>
  <c r="D46" i="31"/>
  <c r="D84" i="32"/>
  <c r="D84" i="29"/>
  <c r="P84" i="29" s="1"/>
  <c r="Q84" i="29" s="1"/>
  <c r="D79" i="29"/>
  <c r="P79" i="29" s="1"/>
  <c r="Q79" i="29" s="1"/>
  <c r="D79" i="32"/>
  <c r="D13" i="32"/>
  <c r="D13" i="29"/>
  <c r="P13" i="29" s="1"/>
  <c r="D109" i="32"/>
  <c r="D109" i="29"/>
  <c r="P109" i="29" s="1"/>
  <c r="Q109" i="29" s="1"/>
  <c r="D42" i="32"/>
  <c r="D42" i="29"/>
  <c r="P42" i="29" s="1"/>
  <c r="Q42" i="29" s="1"/>
  <c r="D40" i="32"/>
  <c r="D40" i="29"/>
  <c r="P40" i="29" s="1"/>
  <c r="Q40" i="29" s="1"/>
  <c r="D59" i="27"/>
  <c r="D59" i="31"/>
  <c r="D96" i="32"/>
  <c r="D96" i="29"/>
  <c r="P96" i="29" s="1"/>
  <c r="Q96" i="29" s="1"/>
  <c r="D91" i="29"/>
  <c r="P91" i="29" s="1"/>
  <c r="Q91" i="29" s="1"/>
  <c r="D91" i="32"/>
  <c r="F14" i="1"/>
  <c r="CC14" i="1" s="1"/>
  <c r="D19" i="25"/>
  <c r="D19" i="30"/>
  <c r="Q5" i="29"/>
  <c r="D7" i="25"/>
  <c r="D7" i="30"/>
  <c r="D92" i="25"/>
  <c r="D92" i="30"/>
  <c r="D93" i="25"/>
  <c r="D93" i="30"/>
  <c r="D57" i="25"/>
  <c r="D57" i="30"/>
  <c r="D20" i="25"/>
  <c r="D20" i="30"/>
  <c r="D111" i="25"/>
  <c r="D111" i="30"/>
  <c r="D21" i="25"/>
  <c r="D21" i="30"/>
  <c r="D80" i="25"/>
  <c r="D80" i="30"/>
  <c r="D82" i="25"/>
  <c r="D82" i="30"/>
  <c r="D30" i="25"/>
  <c r="D30" i="30"/>
  <c r="D65" i="32"/>
  <c r="D65" i="29"/>
  <c r="P65" i="29" s="1"/>
  <c r="Q65" i="29" s="1"/>
  <c r="J86" i="1"/>
  <c r="D86" i="27" s="1"/>
  <c r="D8" i="32"/>
  <c r="D8" i="29"/>
  <c r="P8" i="29" s="1"/>
  <c r="D25" i="27"/>
  <c r="D25" i="31"/>
  <c r="D54" i="32"/>
  <c r="D54" i="29"/>
  <c r="P54" i="29" s="1"/>
  <c r="Q54" i="29" s="1"/>
  <c r="D100" i="32"/>
  <c r="D100" i="29"/>
  <c r="P100" i="29" s="1"/>
  <c r="Q100" i="29" s="1"/>
  <c r="D117" i="29"/>
  <c r="P117" i="29" s="1"/>
  <c r="Q117" i="29" s="1"/>
  <c r="D117" i="32"/>
  <c r="D92" i="27"/>
  <c r="D92" i="31"/>
  <c r="D22" i="32"/>
  <c r="D22" i="29"/>
  <c r="P22" i="29" s="1"/>
  <c r="Q22" i="29" s="1"/>
  <c r="D15" i="29"/>
  <c r="P15" i="29" s="1"/>
  <c r="Q15" i="29" s="1"/>
  <c r="D15" i="32"/>
  <c r="D72" i="32"/>
  <c r="D72" i="29"/>
  <c r="P72" i="29" s="1"/>
  <c r="Q72" i="29" s="1"/>
  <c r="D115" i="29"/>
  <c r="P115" i="29" s="1"/>
  <c r="Q115" i="29" s="1"/>
  <c r="D115" i="32"/>
  <c r="D31" i="29"/>
  <c r="P31" i="29" s="1"/>
  <c r="Q31" i="29" s="1"/>
  <c r="D31" i="32"/>
  <c r="D49" i="27"/>
  <c r="D49" i="31"/>
  <c r="D76" i="32"/>
  <c r="D76" i="29"/>
  <c r="P76" i="29" s="1"/>
  <c r="Q76" i="29" s="1"/>
  <c r="D61" i="32"/>
  <c r="D61" i="29"/>
  <c r="P61" i="29" s="1"/>
  <c r="Q61" i="29" s="1"/>
  <c r="D79" i="27"/>
  <c r="D79" i="31"/>
  <c r="D3" i="27"/>
  <c r="D3" i="31"/>
  <c r="D90" i="32"/>
  <c r="D90" i="29"/>
  <c r="P90" i="29" s="1"/>
  <c r="Q90" i="29" s="1"/>
  <c r="D102" i="27"/>
  <c r="D102" i="31"/>
  <c r="F62" i="1"/>
  <c r="CC62" i="1" s="1"/>
  <c r="D55" i="25"/>
  <c r="D55" i="30"/>
  <c r="D45" i="25"/>
  <c r="D45" i="30"/>
  <c r="D109" i="25"/>
  <c r="D109" i="30"/>
  <c r="D17" i="25"/>
  <c r="D17" i="30"/>
  <c r="F74" i="1"/>
  <c r="CC74" i="1" s="1"/>
  <c r="D33" i="25"/>
  <c r="D33" i="30"/>
  <c r="D71" i="27"/>
  <c r="D71" i="31"/>
  <c r="D10" i="32"/>
  <c r="D10" i="29"/>
  <c r="P10" i="29" s="1"/>
  <c r="D23" i="27"/>
  <c r="D23" i="31"/>
  <c r="D21" i="27"/>
  <c r="D21" i="31"/>
  <c r="D70" i="27"/>
  <c r="D70" i="31"/>
  <c r="D107" i="29"/>
  <c r="P107" i="29" s="1"/>
  <c r="Q107" i="29" s="1"/>
  <c r="D107" i="32"/>
  <c r="D16" i="32"/>
  <c r="D16" i="29"/>
  <c r="P16" i="29" s="1"/>
  <c r="Q16" i="29" s="1"/>
  <c r="D63" i="29"/>
  <c r="P63" i="29" s="1"/>
  <c r="Q63" i="29" s="1"/>
  <c r="D63" i="32"/>
  <c r="D116" i="32"/>
  <c r="D116" i="29"/>
  <c r="P116" i="29" s="1"/>
  <c r="Q116" i="29" s="1"/>
  <c r="D89" i="32"/>
  <c r="D89" i="29"/>
  <c r="P89" i="29" s="1"/>
  <c r="Q89" i="29" s="1"/>
  <c r="D44" i="32"/>
  <c r="D44" i="29"/>
  <c r="P44" i="29" s="1"/>
  <c r="Q44" i="29" s="1"/>
  <c r="D44" i="25"/>
  <c r="D44" i="30"/>
  <c r="D87" i="25"/>
  <c r="D87" i="30"/>
  <c r="D108" i="25"/>
  <c r="D108" i="30"/>
  <c r="D97" i="25"/>
  <c r="D97" i="30"/>
  <c r="D9" i="25"/>
  <c r="D9" i="30"/>
  <c r="D51" i="25"/>
  <c r="D51" i="30"/>
  <c r="D61" i="25"/>
  <c r="D61" i="30"/>
  <c r="D101" i="25"/>
  <c r="D101" i="30"/>
  <c r="D15" i="25"/>
  <c r="D15" i="30"/>
  <c r="D58" i="25"/>
  <c r="D58" i="30"/>
  <c r="D106" i="25"/>
  <c r="D106" i="30"/>
  <c r="D25" i="25"/>
  <c r="D25" i="30"/>
  <c r="D69" i="25"/>
  <c r="D69" i="30"/>
  <c r="D32" i="25"/>
  <c r="D32" i="30"/>
  <c r="D84" i="25"/>
  <c r="D84" i="30"/>
  <c r="D83" i="25"/>
  <c r="D83" i="30"/>
  <c r="D81" i="25"/>
  <c r="D81" i="30"/>
  <c r="F26" i="1"/>
  <c r="CC26" i="1" s="1"/>
  <c r="D28" i="25"/>
  <c r="D28" i="30"/>
  <c r="D49" i="32"/>
  <c r="D49" i="29"/>
  <c r="P49" i="29" s="1"/>
  <c r="Q49" i="29" s="1"/>
  <c r="D113" i="32"/>
  <c r="D113" i="29"/>
  <c r="P113" i="29" s="1"/>
  <c r="Q113" i="29" s="1"/>
  <c r="J62" i="1"/>
  <c r="D62" i="27" s="1"/>
  <c r="J2" i="1"/>
  <c r="N5" i="17" s="1"/>
  <c r="D12" i="32"/>
  <c r="D12" i="29"/>
  <c r="P12" i="29" s="1"/>
  <c r="D7" i="29"/>
  <c r="P7" i="29" s="1"/>
  <c r="D7" i="32"/>
  <c r="J14" i="1"/>
  <c r="D14" i="27" s="1"/>
  <c r="D58" i="32"/>
  <c r="D58" i="29"/>
  <c r="P58" i="29" s="1"/>
  <c r="Q58" i="29" s="1"/>
  <c r="D56" i="32"/>
  <c r="D56" i="29"/>
  <c r="P56" i="29" s="1"/>
  <c r="Q56" i="29" s="1"/>
  <c r="D51" i="29"/>
  <c r="P51" i="29" s="1"/>
  <c r="Q51" i="29" s="1"/>
  <c r="D51" i="32"/>
  <c r="D106" i="32"/>
  <c r="D106" i="29"/>
  <c r="P106" i="29" s="1"/>
  <c r="Q106" i="29" s="1"/>
  <c r="D104" i="32"/>
  <c r="D104" i="29"/>
  <c r="P104" i="29" s="1"/>
  <c r="Q104" i="29" s="1"/>
  <c r="D99" i="29"/>
  <c r="P99" i="29" s="1"/>
  <c r="Q99" i="29" s="1"/>
  <c r="D99" i="32"/>
  <c r="D85" i="29"/>
  <c r="P85" i="29" s="1"/>
  <c r="Q85" i="29" s="1"/>
  <c r="D85" i="32"/>
  <c r="D24" i="32"/>
  <c r="D24" i="29"/>
  <c r="P24" i="29" s="1"/>
  <c r="Q24" i="29" s="1"/>
  <c r="D19" i="29"/>
  <c r="P19" i="29" s="1"/>
  <c r="Q19" i="29" s="1"/>
  <c r="D19" i="32"/>
  <c r="D31" i="27"/>
  <c r="D31" i="31"/>
  <c r="N62" i="1"/>
  <c r="CE62" i="1" s="1"/>
  <c r="D71" i="29"/>
  <c r="P71" i="29" s="1"/>
  <c r="Q71" i="29" s="1"/>
  <c r="D71" i="32"/>
  <c r="N110" i="1"/>
  <c r="CE110" i="1" s="1"/>
  <c r="D119" i="29"/>
  <c r="P119" i="29" s="1"/>
  <c r="Q119" i="29" s="1"/>
  <c r="D119" i="32"/>
  <c r="D41" i="32"/>
  <c r="D41" i="29"/>
  <c r="P41" i="29" s="1"/>
  <c r="Q41" i="29" s="1"/>
  <c r="N26" i="1"/>
  <c r="CE26" i="1" s="1"/>
  <c r="D35" i="29"/>
  <c r="P35" i="29" s="1"/>
  <c r="Q35" i="29" s="1"/>
  <c r="D35" i="32"/>
  <c r="D82" i="32"/>
  <c r="D82" i="29"/>
  <c r="P82" i="29" s="1"/>
  <c r="Q82" i="29" s="1"/>
  <c r="D80" i="32"/>
  <c r="D80" i="29"/>
  <c r="P80" i="29" s="1"/>
  <c r="Q80" i="29" s="1"/>
  <c r="D75" i="29"/>
  <c r="P75" i="29" s="1"/>
  <c r="Q75" i="29" s="1"/>
  <c r="D75" i="32"/>
  <c r="D45" i="32"/>
  <c r="D45" i="29"/>
  <c r="P45" i="29" s="1"/>
  <c r="Q45" i="29" s="1"/>
  <c r="D6" i="27"/>
  <c r="D6" i="31"/>
  <c r="D47" i="29"/>
  <c r="P47" i="29" s="1"/>
  <c r="Q47" i="29" s="1"/>
  <c r="D47" i="32"/>
  <c r="J50" i="1"/>
  <c r="D94" i="32"/>
  <c r="D94" i="29"/>
  <c r="P94" i="29" s="1"/>
  <c r="Q94" i="29" s="1"/>
  <c r="D92" i="32"/>
  <c r="D92" i="29"/>
  <c r="P92" i="29" s="1"/>
  <c r="Q92" i="29" s="1"/>
  <c r="D87" i="29"/>
  <c r="P87" i="29" s="1"/>
  <c r="Q87" i="29" s="1"/>
  <c r="D87" i="32"/>
  <c r="D66" i="30"/>
  <c r="D114" i="30"/>
  <c r="D70" i="30"/>
  <c r="D74" i="27"/>
  <c r="D74" i="31"/>
  <c r="E129" i="32"/>
  <c r="K129" i="32" s="1"/>
  <c r="E129" i="31"/>
  <c r="M129" i="31" s="1"/>
  <c r="D82" i="27"/>
  <c r="D119" i="27"/>
  <c r="D80" i="27"/>
  <c r="D78" i="27"/>
  <c r="D117" i="27"/>
  <c r="D65" i="27"/>
  <c r="D118" i="27"/>
  <c r="D10" i="27"/>
  <c r="D8" i="27"/>
  <c r="D67" i="27"/>
  <c r="D104" i="27"/>
  <c r="D24" i="27"/>
  <c r="D73" i="27"/>
  <c r="D68" i="27"/>
  <c r="D108" i="27"/>
  <c r="D32" i="27"/>
  <c r="D28" i="27"/>
  <c r="D76" i="27"/>
  <c r="D58" i="27"/>
  <c r="D83" i="27"/>
  <c r="D106" i="27"/>
  <c r="D120" i="27"/>
  <c r="D41" i="27"/>
  <c r="D103" i="27"/>
  <c r="D121" i="27"/>
  <c r="D7" i="27"/>
  <c r="D52" i="27"/>
  <c r="D60" i="27"/>
  <c r="D81" i="27"/>
  <c r="D40" i="27"/>
  <c r="D43" i="27"/>
  <c r="D39" i="27"/>
  <c r="D22" i="27"/>
  <c r="D11" i="27"/>
  <c r="D112" i="27"/>
  <c r="D88" i="27"/>
  <c r="D110" i="27"/>
  <c r="D4" i="27"/>
  <c r="D57" i="27"/>
  <c r="D56" i="27"/>
  <c r="D98" i="27"/>
  <c r="D100" i="27"/>
  <c r="D16" i="27"/>
  <c r="D105" i="27"/>
  <c r="D36" i="27"/>
  <c r="D97" i="27"/>
  <c r="D44" i="27"/>
  <c r="D5" i="27"/>
  <c r="D99" i="27"/>
  <c r="D55" i="27"/>
  <c r="D37" i="27"/>
  <c r="D107" i="27"/>
  <c r="D72" i="27"/>
  <c r="D34" i="27"/>
  <c r="D29" i="27"/>
  <c r="D109" i="27"/>
  <c r="D45" i="27"/>
  <c r="D12" i="27"/>
  <c r="D51" i="27"/>
  <c r="D75" i="27"/>
  <c r="D115" i="27"/>
  <c r="D20" i="27"/>
  <c r="D18" i="27"/>
  <c r="D66" i="27"/>
  <c r="D116" i="27"/>
  <c r="D27" i="27"/>
  <c r="D84" i="27"/>
  <c r="D69" i="27"/>
  <c r="D93" i="27"/>
  <c r="D48" i="27"/>
  <c r="D42" i="27"/>
  <c r="D61" i="27"/>
  <c r="D94" i="27"/>
  <c r="D114" i="27"/>
  <c r="D9" i="27"/>
  <c r="D13" i="27"/>
  <c r="D54" i="27"/>
  <c r="D53" i="27"/>
  <c r="D59" i="25"/>
  <c r="D88" i="25"/>
  <c r="D8" i="25"/>
  <c r="D115" i="25"/>
  <c r="D117" i="25"/>
  <c r="D23" i="25"/>
  <c r="D118" i="25"/>
  <c r="D102" i="25"/>
  <c r="D91" i="25"/>
  <c r="D46" i="25"/>
  <c r="D96" i="25"/>
  <c r="D6" i="25"/>
  <c r="D112" i="25"/>
  <c r="D67" i="25"/>
  <c r="D107" i="25"/>
  <c r="D43" i="25"/>
  <c r="D86" i="25"/>
  <c r="D4" i="25"/>
  <c r="D18" i="25"/>
  <c r="D119" i="25"/>
  <c r="D113" i="25"/>
  <c r="D54" i="25"/>
  <c r="D11" i="25"/>
  <c r="D42" i="25"/>
  <c r="D90" i="25"/>
  <c r="D66" i="25"/>
  <c r="D71" i="25"/>
  <c r="D24" i="25"/>
  <c r="D114" i="25"/>
  <c r="D48" i="25"/>
  <c r="D70" i="25"/>
  <c r="H14" i="18"/>
  <c r="H15" i="18" s="1"/>
  <c r="P14" i="18"/>
  <c r="P15" i="18" s="1"/>
  <c r="L14" i="18"/>
  <c r="L15" i="18" s="1"/>
  <c r="V5" i="17"/>
  <c r="Z5" i="17" s="1"/>
  <c r="M7" i="17"/>
  <c r="Q7" i="17" s="1"/>
  <c r="T14" i="18"/>
  <c r="T15" i="18" s="1"/>
  <c r="E43" i="23"/>
  <c r="AO7" i="17"/>
  <c r="AT7" i="17" s="1"/>
  <c r="G43" i="23"/>
  <c r="V7" i="17"/>
  <c r="Z7" i="17" s="1"/>
  <c r="V6" i="17"/>
  <c r="Z6" i="17" s="1"/>
  <c r="X14" i="18"/>
  <c r="AE50" i="1"/>
  <c r="AE7" i="1"/>
  <c r="AE26" i="1"/>
  <c r="X63" i="1"/>
  <c r="AO6" i="17"/>
  <c r="AT6" i="17" s="1"/>
  <c r="AE98" i="1"/>
  <c r="X3" i="1"/>
  <c r="X113" i="1"/>
  <c r="X52" i="1"/>
  <c r="AE63" i="1"/>
  <c r="AE8" i="17"/>
  <c r="AJ8" i="17" s="1"/>
  <c r="N38" i="1"/>
  <c r="CE38" i="1" s="1"/>
  <c r="V8" i="17"/>
  <c r="Z8" i="17" s="1"/>
  <c r="U29" i="1"/>
  <c r="AB39" i="1"/>
  <c r="AO8" i="17"/>
  <c r="AT8" i="17" s="1"/>
  <c r="F16" i="1"/>
  <c r="CC16" i="1" s="1"/>
  <c r="D6" i="17"/>
  <c r="H6" i="17" s="1"/>
  <c r="AB76" i="1"/>
  <c r="U64" i="1"/>
  <c r="Q14" i="1"/>
  <c r="AB51" i="1"/>
  <c r="X76" i="1"/>
  <c r="Q26" i="1"/>
  <c r="AE38" i="1"/>
  <c r="U15" i="1"/>
  <c r="AE6" i="17"/>
  <c r="AJ6" i="17" s="1"/>
  <c r="AE5" i="17"/>
  <c r="AJ5" i="17" s="1"/>
  <c r="AE7" i="17"/>
  <c r="AJ7" i="17" s="1"/>
  <c r="J17" i="1"/>
  <c r="M6" i="17"/>
  <c r="Q6" i="17" s="1"/>
  <c r="AB64" i="1"/>
  <c r="M5" i="17"/>
  <c r="Q5" i="17" s="1"/>
  <c r="AO5" i="17"/>
  <c r="F2" i="1"/>
  <c r="CC2" i="1" s="1"/>
  <c r="D5" i="17"/>
  <c r="H5" i="17" s="1"/>
  <c r="Q11" i="21"/>
  <c r="N13" i="21"/>
  <c r="K11" i="21"/>
  <c r="H13" i="21"/>
  <c r="AZ9" i="17"/>
  <c r="BA9" i="17" s="1"/>
  <c r="AW10" i="17"/>
  <c r="AN9" i="17"/>
  <c r="AO9" i="17"/>
  <c r="AT9" i="17" s="1"/>
  <c r="AM10" i="17"/>
  <c r="B8" i="17"/>
  <c r="D7" i="17"/>
  <c r="H7" i="17" s="1"/>
  <c r="C7" i="17"/>
  <c r="AC7" i="17"/>
  <c r="V9" i="17"/>
  <c r="Z9" i="17" s="1"/>
  <c r="U9" i="17"/>
  <c r="AE9" i="17"/>
  <c r="AJ9" i="17" s="1"/>
  <c r="AD9" i="17"/>
  <c r="M8" i="17"/>
  <c r="Q8" i="17" s="1"/>
  <c r="L8" i="17"/>
  <c r="D5" i="18"/>
  <c r="T10" i="17"/>
  <c r="K9" i="17"/>
  <c r="F123" i="5"/>
  <c r="F135" i="5" s="1"/>
  <c r="G123" i="5"/>
  <c r="G135" i="5" s="1"/>
  <c r="F124" i="5"/>
  <c r="F136" i="5" s="1"/>
  <c r="G124" i="5"/>
  <c r="G136" i="5" s="1"/>
  <c r="F125" i="5"/>
  <c r="F137" i="5" s="1"/>
  <c r="G125" i="5"/>
  <c r="G137" i="5" s="1"/>
  <c r="F126" i="5"/>
  <c r="F138" i="5" s="1"/>
  <c r="G126" i="5"/>
  <c r="G138" i="5" s="1"/>
  <c r="F127" i="5"/>
  <c r="F139" i="5" s="1"/>
  <c r="G127" i="5"/>
  <c r="G139" i="5" s="1"/>
  <c r="F128" i="5"/>
  <c r="F140" i="5" s="1"/>
  <c r="G128" i="5"/>
  <c r="G140" i="5" s="1"/>
  <c r="F129" i="5"/>
  <c r="F141" i="5" s="1"/>
  <c r="G129" i="5"/>
  <c r="G141" i="5" s="1"/>
  <c r="F130" i="5"/>
  <c r="F142" i="5" s="1"/>
  <c r="G130" i="5"/>
  <c r="G142" i="5" s="1"/>
  <c r="F131" i="5"/>
  <c r="F143" i="5" s="1"/>
  <c r="G131" i="5"/>
  <c r="G143" i="5" s="1"/>
  <c r="F132" i="5"/>
  <c r="F144" i="5" s="1"/>
  <c r="G132" i="5"/>
  <c r="G144" i="5" s="1"/>
  <c r="F133" i="5"/>
  <c r="F145" i="5" s="1"/>
  <c r="G133" i="5"/>
  <c r="G145" i="5" s="1"/>
  <c r="G122" i="5"/>
  <c r="G134" i="5" s="1"/>
  <c r="F122" i="5"/>
  <c r="F134" i="5" s="1"/>
  <c r="I122" i="5"/>
  <c r="F122" i="31" s="1"/>
  <c r="N122" i="31" s="1"/>
  <c r="I123" i="5"/>
  <c r="F123" i="31" s="1"/>
  <c r="N123" i="31" s="1"/>
  <c r="I124" i="5"/>
  <c r="F124" i="31" s="1"/>
  <c r="N124" i="31" s="1"/>
  <c r="I125" i="5"/>
  <c r="F125" i="31" s="1"/>
  <c r="N125" i="31" s="1"/>
  <c r="I126" i="5"/>
  <c r="F126" i="31" s="1"/>
  <c r="N126" i="31" s="1"/>
  <c r="I127" i="5"/>
  <c r="F127" i="31" s="1"/>
  <c r="N127" i="31" s="1"/>
  <c r="I128" i="5"/>
  <c r="F128" i="31" s="1"/>
  <c r="N128" i="31" s="1"/>
  <c r="I129" i="5"/>
  <c r="F129" i="31" s="1"/>
  <c r="N129" i="31" s="1"/>
  <c r="I130" i="5"/>
  <c r="F130" i="31" s="1"/>
  <c r="N130" i="31" s="1"/>
  <c r="I131" i="5"/>
  <c r="F131" i="31" s="1"/>
  <c r="N131" i="31" s="1"/>
  <c r="I132" i="5"/>
  <c r="F132" i="31" s="1"/>
  <c r="N132" i="31" s="1"/>
  <c r="I133" i="5"/>
  <c r="F133" i="31" s="1"/>
  <c r="N133" i="31" s="1"/>
  <c r="I134" i="5"/>
  <c r="F134" i="31" s="1"/>
  <c r="N134" i="31" s="1"/>
  <c r="I135" i="5"/>
  <c r="F135" i="31" s="1"/>
  <c r="N135" i="31" s="1"/>
  <c r="I136" i="5"/>
  <c r="F136" i="31" s="1"/>
  <c r="N136" i="31" s="1"/>
  <c r="I137" i="5"/>
  <c r="F137" i="31" s="1"/>
  <c r="N137" i="31" s="1"/>
  <c r="I138" i="5"/>
  <c r="F138" i="31" s="1"/>
  <c r="N138" i="31" s="1"/>
  <c r="I139" i="5"/>
  <c r="F139" i="31" s="1"/>
  <c r="N139" i="31" s="1"/>
  <c r="I140" i="5"/>
  <c r="F140" i="31" s="1"/>
  <c r="N140" i="31" s="1"/>
  <c r="I141" i="5"/>
  <c r="F141" i="31" s="1"/>
  <c r="N141" i="31" s="1"/>
  <c r="I142" i="5"/>
  <c r="F142" i="31" s="1"/>
  <c r="N142" i="31" s="1"/>
  <c r="I143" i="5"/>
  <c r="F143" i="31" s="1"/>
  <c r="N143" i="31" s="1"/>
  <c r="I144" i="5"/>
  <c r="F144" i="31" s="1"/>
  <c r="N144" i="31" s="1"/>
  <c r="H133" i="5"/>
  <c r="H131" i="5"/>
  <c r="H130" i="5"/>
  <c r="H129" i="5"/>
  <c r="H128" i="5"/>
  <c r="H127" i="5"/>
  <c r="H126" i="5"/>
  <c r="H125" i="5"/>
  <c r="H124" i="5"/>
  <c r="H123" i="5"/>
  <c r="H122" i="5"/>
  <c r="C123" i="5"/>
  <c r="C135" i="5" s="1"/>
  <c r="D123" i="5"/>
  <c r="D135" i="5" s="1"/>
  <c r="E123" i="5"/>
  <c r="E135" i="5" s="1"/>
  <c r="C124" i="5"/>
  <c r="C136" i="5" s="1"/>
  <c r="D124" i="5"/>
  <c r="D136" i="5" s="1"/>
  <c r="E124" i="5"/>
  <c r="E136" i="5" s="1"/>
  <c r="C125" i="5"/>
  <c r="C137" i="5" s="1"/>
  <c r="D125" i="5"/>
  <c r="D137" i="5" s="1"/>
  <c r="E125" i="5"/>
  <c r="E137" i="5" s="1"/>
  <c r="C126" i="5"/>
  <c r="C138" i="5" s="1"/>
  <c r="D126" i="5"/>
  <c r="D138" i="5" s="1"/>
  <c r="E126" i="5"/>
  <c r="E138" i="5" s="1"/>
  <c r="C127" i="5"/>
  <c r="C139" i="5" s="1"/>
  <c r="D127" i="5"/>
  <c r="D139" i="5" s="1"/>
  <c r="E127" i="5"/>
  <c r="E139" i="5" s="1"/>
  <c r="C128" i="5"/>
  <c r="C140" i="5" s="1"/>
  <c r="D128" i="5"/>
  <c r="D140" i="5" s="1"/>
  <c r="E128" i="5"/>
  <c r="E140" i="5" s="1"/>
  <c r="C129" i="5"/>
  <c r="C141" i="5" s="1"/>
  <c r="D129" i="5"/>
  <c r="D141" i="5" s="1"/>
  <c r="E129" i="5"/>
  <c r="E141" i="5" s="1"/>
  <c r="C130" i="5"/>
  <c r="C142" i="5" s="1"/>
  <c r="D130" i="5"/>
  <c r="D142" i="5" s="1"/>
  <c r="E130" i="5"/>
  <c r="E142" i="5" s="1"/>
  <c r="C131" i="5"/>
  <c r="C143" i="5" s="1"/>
  <c r="D131" i="5"/>
  <c r="D143" i="5" s="1"/>
  <c r="E131" i="5"/>
  <c r="E143" i="5" s="1"/>
  <c r="C132" i="5"/>
  <c r="C144" i="5" s="1"/>
  <c r="D132" i="5"/>
  <c r="D144" i="5" s="1"/>
  <c r="E132" i="5"/>
  <c r="E144" i="5" s="1"/>
  <c r="C133" i="5"/>
  <c r="C145" i="5" s="1"/>
  <c r="D133" i="5"/>
  <c r="D145" i="5" s="1"/>
  <c r="E133" i="5"/>
  <c r="E145" i="5" s="1"/>
  <c r="D122" i="5"/>
  <c r="D134" i="5" s="1"/>
  <c r="E122" i="5"/>
  <c r="E134" i="5" s="1"/>
  <c r="C122" i="5"/>
  <c r="C134" i="5" s="1"/>
  <c r="B144" i="5"/>
  <c r="B145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2" i="5"/>
  <c r="P132" i="30" l="1"/>
  <c r="I144" i="30"/>
  <c r="P144" i="30" s="1"/>
  <c r="I137" i="30"/>
  <c r="P137" i="30" s="1"/>
  <c r="P125" i="30"/>
  <c r="I136" i="30"/>
  <c r="P136" i="30" s="1"/>
  <c r="P124" i="30"/>
  <c r="I141" i="30"/>
  <c r="P141" i="30" s="1"/>
  <c r="P129" i="30"/>
  <c r="I135" i="30"/>
  <c r="P135" i="30" s="1"/>
  <c r="P123" i="30"/>
  <c r="P122" i="30"/>
  <c r="I134" i="30"/>
  <c r="P134" i="30" s="1"/>
  <c r="P127" i="30"/>
  <c r="I139" i="30"/>
  <c r="P139" i="30" s="1"/>
  <c r="P126" i="30"/>
  <c r="I138" i="30"/>
  <c r="P138" i="30" s="1"/>
  <c r="P130" i="30"/>
  <c r="I142" i="30"/>
  <c r="P142" i="30" s="1"/>
  <c r="I145" i="30"/>
  <c r="P145" i="30" s="1"/>
  <c r="P133" i="30"/>
  <c r="P128" i="30"/>
  <c r="I140" i="30"/>
  <c r="P140" i="30" s="1"/>
  <c r="P131" i="30"/>
  <c r="I143" i="30"/>
  <c r="P143" i="30" s="1"/>
  <c r="H79" i="30"/>
  <c r="O79" i="30" s="1"/>
  <c r="H85" i="30"/>
  <c r="O85" i="30" s="1"/>
  <c r="H76" i="30"/>
  <c r="O76" i="30" s="1"/>
  <c r="H84" i="30"/>
  <c r="O84" i="30" s="1"/>
  <c r="H81" i="30"/>
  <c r="O81" i="30" s="1"/>
  <c r="H83" i="30"/>
  <c r="O83" i="30" s="1"/>
  <c r="H75" i="30"/>
  <c r="O75" i="30" s="1"/>
  <c r="L128" i="30"/>
  <c r="E129" i="30"/>
  <c r="F26" i="23"/>
  <c r="L11" i="21"/>
  <c r="R11" i="21"/>
  <c r="H68" i="30"/>
  <c r="O68" i="30" s="1"/>
  <c r="H66" i="30"/>
  <c r="O66" i="30" s="1"/>
  <c r="H65" i="30"/>
  <c r="O65" i="30" s="1"/>
  <c r="H62" i="30"/>
  <c r="O62" i="30" s="1"/>
  <c r="H70" i="30"/>
  <c r="O70" i="30" s="1"/>
  <c r="Q31" i="6"/>
  <c r="K91" i="6"/>
  <c r="P116" i="1"/>
  <c r="Q116" i="1" s="1"/>
  <c r="P117" i="1"/>
  <c r="Q117" i="1" s="1"/>
  <c r="P111" i="1"/>
  <c r="Q111" i="1" s="1"/>
  <c r="P115" i="1"/>
  <c r="Q115" i="1" s="1"/>
  <c r="P119" i="1"/>
  <c r="Q119" i="1" s="1"/>
  <c r="P113" i="1"/>
  <c r="Q113" i="1" s="1"/>
  <c r="P112" i="1"/>
  <c r="Q112" i="1" s="1"/>
  <c r="P121" i="1"/>
  <c r="Q121" i="1" s="1"/>
  <c r="P114" i="1"/>
  <c r="Q114" i="1" s="1"/>
  <c r="P118" i="1"/>
  <c r="Q118" i="1" s="1"/>
  <c r="P120" i="1"/>
  <c r="Q120" i="1" s="1"/>
  <c r="P110" i="1"/>
  <c r="Q110" i="1" s="1"/>
  <c r="AP7" i="17"/>
  <c r="AR7" i="17" s="1"/>
  <c r="AS7" i="17" s="1"/>
  <c r="AU7" i="17" s="1"/>
  <c r="W7" i="17"/>
  <c r="E7" i="17"/>
  <c r="AP8" i="17"/>
  <c r="AR8" i="17" s="1"/>
  <c r="AS8" i="17" s="1"/>
  <c r="AU8" i="17" s="1"/>
  <c r="AP6" i="17"/>
  <c r="AR6" i="17" s="1"/>
  <c r="AS6" i="17" s="1"/>
  <c r="AU6" i="17" s="1"/>
  <c r="J13" i="21"/>
  <c r="G24" i="23" s="1"/>
  <c r="I13" i="21"/>
  <c r="O13" i="21"/>
  <c r="P13" i="21"/>
  <c r="W9" i="17"/>
  <c r="W5" i="17"/>
  <c r="W6" i="17"/>
  <c r="D14" i="25"/>
  <c r="C13" i="9"/>
  <c r="C11" i="9"/>
  <c r="H9" i="9"/>
  <c r="H11" i="9"/>
  <c r="CE86" i="1"/>
  <c r="H12" i="9"/>
  <c r="H13" i="9"/>
  <c r="H10" i="9"/>
  <c r="C12" i="9"/>
  <c r="D62" i="25"/>
  <c r="C9" i="9" s="1"/>
  <c r="H136" i="5"/>
  <c r="H137" i="5"/>
  <c r="H141" i="5"/>
  <c r="H145" i="5"/>
  <c r="I145" i="5"/>
  <c r="F145" i="31" s="1"/>
  <c r="N145" i="31" s="1"/>
  <c r="H134" i="5"/>
  <c r="H138" i="5"/>
  <c r="H142" i="5"/>
  <c r="H140" i="5"/>
  <c r="H144" i="5"/>
  <c r="H135" i="5"/>
  <c r="H139" i="5"/>
  <c r="H143" i="5"/>
  <c r="D2" i="25"/>
  <c r="C4" i="9" s="1"/>
  <c r="D2" i="30"/>
  <c r="D16" i="25"/>
  <c r="D16" i="30"/>
  <c r="D38" i="32"/>
  <c r="D38" i="29"/>
  <c r="D14" i="31"/>
  <c r="Q12" i="29"/>
  <c r="T134" i="29" s="1"/>
  <c r="S134" i="29"/>
  <c r="D2" i="27"/>
  <c r="H4" i="9" s="1"/>
  <c r="D2" i="31"/>
  <c r="D26" i="25"/>
  <c r="C6" i="9" s="1"/>
  <c r="D26" i="30"/>
  <c r="Q8" i="29"/>
  <c r="T130" i="29" s="1"/>
  <c r="S130" i="29"/>
  <c r="D86" i="31"/>
  <c r="T127" i="29"/>
  <c r="Q9" i="29"/>
  <c r="T131" i="29" s="1"/>
  <c r="S131" i="29"/>
  <c r="Q6" i="29"/>
  <c r="T128" i="29" s="1"/>
  <c r="S128" i="29"/>
  <c r="D38" i="27"/>
  <c r="H7" i="9" s="1"/>
  <c r="D38" i="31"/>
  <c r="D50" i="32"/>
  <c r="D50" i="29"/>
  <c r="D62" i="32"/>
  <c r="D62" i="29"/>
  <c r="D14" i="30"/>
  <c r="Q13" i="29"/>
  <c r="T135" i="29" s="1"/>
  <c r="S135" i="29"/>
  <c r="D26" i="31"/>
  <c r="D86" i="32"/>
  <c r="D86" i="29"/>
  <c r="D38" i="30"/>
  <c r="AF8" i="17"/>
  <c r="AH8" i="17" s="1"/>
  <c r="AI8" i="17" s="1"/>
  <c r="AK8" i="17" s="1"/>
  <c r="N7" i="17"/>
  <c r="G14" i="18"/>
  <c r="G15" i="18" s="1"/>
  <c r="Q7" i="29"/>
  <c r="T129" i="29" s="1"/>
  <c r="S129" i="29"/>
  <c r="D62" i="31"/>
  <c r="Q11" i="29"/>
  <c r="T133" i="29" s="1"/>
  <c r="S133" i="29"/>
  <c r="D74" i="32"/>
  <c r="D74" i="29"/>
  <c r="Q4" i="29"/>
  <c r="T126" i="29" s="1"/>
  <c r="S126" i="29"/>
  <c r="Q3" i="29"/>
  <c r="T125" i="29" s="1"/>
  <c r="S125" i="29"/>
  <c r="D50" i="25"/>
  <c r="C8" i="9" s="1"/>
  <c r="D50" i="30"/>
  <c r="D17" i="27"/>
  <c r="H5" i="9" s="1"/>
  <c r="D17" i="31"/>
  <c r="D38" i="25"/>
  <c r="C7" i="9" s="1"/>
  <c r="D26" i="27"/>
  <c r="H6" i="9" s="1"/>
  <c r="D50" i="27"/>
  <c r="H8" i="9" s="1"/>
  <c r="D50" i="31"/>
  <c r="D26" i="32"/>
  <c r="D26" i="29"/>
  <c r="D110" i="32"/>
  <c r="D110" i="29"/>
  <c r="Q10" i="29"/>
  <c r="T132" i="29" s="1"/>
  <c r="S132" i="29"/>
  <c r="D74" i="25"/>
  <c r="C10" i="9" s="1"/>
  <c r="D74" i="30"/>
  <c r="D62" i="30"/>
  <c r="S127" i="29"/>
  <c r="D14" i="32"/>
  <c r="D14" i="29"/>
  <c r="D98" i="32"/>
  <c r="D98" i="29"/>
  <c r="D2" i="32"/>
  <c r="D2" i="29"/>
  <c r="E130" i="31"/>
  <c r="M130" i="31" s="1"/>
  <c r="E130" i="32"/>
  <c r="K130" i="32" s="1"/>
  <c r="AF5" i="17"/>
  <c r="AH5" i="17" s="1"/>
  <c r="AI5" i="17" s="1"/>
  <c r="AK5" i="17" s="1"/>
  <c r="AF6" i="17"/>
  <c r="AH6" i="17" s="1"/>
  <c r="AI6" i="17" s="1"/>
  <c r="AK6" i="17" s="1"/>
  <c r="X15" i="18"/>
  <c r="W14" i="18"/>
  <c r="W8" i="17"/>
  <c r="AF7" i="17"/>
  <c r="AH7" i="17" s="1"/>
  <c r="AI7" i="17" s="1"/>
  <c r="AK7" i="17" s="1"/>
  <c r="E6" i="17"/>
  <c r="N6" i="17"/>
  <c r="AT5" i="17"/>
  <c r="AP5" i="17"/>
  <c r="AR5" i="17" s="1"/>
  <c r="AS5" i="17" s="1"/>
  <c r="E5" i="17"/>
  <c r="Q12" i="21"/>
  <c r="K12" i="21"/>
  <c r="AW11" i="17"/>
  <c r="AZ10" i="17"/>
  <c r="BA10" i="17" s="1"/>
  <c r="AP9" i="17"/>
  <c r="AR9" i="17" s="1"/>
  <c r="AS9" i="17" s="1"/>
  <c r="AU9" i="17" s="1"/>
  <c r="AO10" i="17"/>
  <c r="AT10" i="17" s="1"/>
  <c r="AN10" i="17"/>
  <c r="C7" i="23" s="1"/>
  <c r="AF9" i="17"/>
  <c r="AH9" i="17" s="1"/>
  <c r="AI9" i="17" s="1"/>
  <c r="AK9" i="17" s="1"/>
  <c r="AM11" i="17"/>
  <c r="N9" i="17"/>
  <c r="M9" i="17"/>
  <c r="Q9" i="17" s="1"/>
  <c r="L9" i="17"/>
  <c r="AD10" i="17"/>
  <c r="C6" i="23" s="1"/>
  <c r="W10" i="17"/>
  <c r="V10" i="17"/>
  <c r="Z10" i="17" s="1"/>
  <c r="U10" i="17"/>
  <c r="C5" i="23" s="1"/>
  <c r="AE10" i="17"/>
  <c r="AJ10" i="17" s="1"/>
  <c r="D8" i="17"/>
  <c r="H8" i="17" s="1"/>
  <c r="AC8" i="17"/>
  <c r="E8" i="17"/>
  <c r="C8" i="17"/>
  <c r="B9" i="17"/>
  <c r="S14" i="18"/>
  <c r="D14" i="18"/>
  <c r="D15" i="18" s="1"/>
  <c r="K14" i="18"/>
  <c r="T11" i="17"/>
  <c r="K10" i="17"/>
  <c r="H97" i="30" l="1"/>
  <c r="O97" i="30" s="1"/>
  <c r="H91" i="30"/>
  <c r="O91" i="30" s="1"/>
  <c r="H96" i="30"/>
  <c r="O96" i="30" s="1"/>
  <c r="H88" i="30"/>
  <c r="O88" i="30" s="1"/>
  <c r="H93" i="30"/>
  <c r="O93" i="30" s="1"/>
  <c r="H95" i="30"/>
  <c r="O95" i="30" s="1"/>
  <c r="H87" i="30"/>
  <c r="O87" i="30" s="1"/>
  <c r="L129" i="30"/>
  <c r="E130" i="30"/>
  <c r="L12" i="21"/>
  <c r="Q13" i="21"/>
  <c r="R13" i="21" s="1"/>
  <c r="G25" i="23"/>
  <c r="R12" i="21"/>
  <c r="H74" i="30"/>
  <c r="O74" i="30" s="1"/>
  <c r="H78" i="30"/>
  <c r="O78" i="30" s="1"/>
  <c r="H77" i="30"/>
  <c r="O77" i="30" s="1"/>
  <c r="H80" i="30"/>
  <c r="O80" i="30" s="1"/>
  <c r="H82" i="30"/>
  <c r="O82" i="30" s="1"/>
  <c r="K13" i="21"/>
  <c r="K17" i="21" s="1"/>
  <c r="C5" i="9"/>
  <c r="C14" i="9" s="1"/>
  <c r="P2" i="29"/>
  <c r="S137" i="29" s="1"/>
  <c r="M4" i="9"/>
  <c r="P14" i="29"/>
  <c r="Q14" i="29" s="1"/>
  <c r="T138" i="29" s="1"/>
  <c r="M5" i="9"/>
  <c r="P74" i="29"/>
  <c r="S143" i="29" s="1"/>
  <c r="M10" i="9"/>
  <c r="P86" i="29"/>
  <c r="Q86" i="29" s="1"/>
  <c r="T144" i="29" s="1"/>
  <c r="M11" i="9"/>
  <c r="P50" i="29"/>
  <c r="S141" i="29" s="1"/>
  <c r="M8" i="9"/>
  <c r="P98" i="29"/>
  <c r="Q98" i="29" s="1"/>
  <c r="T145" i="29" s="1"/>
  <c r="M12" i="9"/>
  <c r="P26" i="29"/>
  <c r="Q26" i="29" s="1"/>
  <c r="T139" i="29" s="1"/>
  <c r="M6" i="9"/>
  <c r="P62" i="29"/>
  <c r="S142" i="29" s="1"/>
  <c r="M9" i="9"/>
  <c r="P38" i="29"/>
  <c r="Q38" i="29" s="1"/>
  <c r="T140" i="29" s="1"/>
  <c r="M7" i="9"/>
  <c r="P110" i="29"/>
  <c r="Q110" i="29" s="1"/>
  <c r="T146" i="29" s="1"/>
  <c r="M13" i="9"/>
  <c r="Q2" i="29"/>
  <c r="H103" i="30"/>
  <c r="O103" i="30" s="1"/>
  <c r="H109" i="30"/>
  <c r="O109" i="30" s="1"/>
  <c r="E131" i="31"/>
  <c r="M131" i="31" s="1"/>
  <c r="E131" i="32"/>
  <c r="K131" i="32" s="1"/>
  <c r="K18" i="21"/>
  <c r="K19" i="21" s="1"/>
  <c r="AP10" i="17"/>
  <c r="AR10" i="17" s="1"/>
  <c r="AS10" i="17" s="1"/>
  <c r="AU10" i="17" s="1"/>
  <c r="W15" i="18"/>
  <c r="AY15" i="17"/>
  <c r="S15" i="18"/>
  <c r="AQ15" i="17"/>
  <c r="H14" i="9"/>
  <c r="AU5" i="17"/>
  <c r="AZ11" i="17"/>
  <c r="AW12" i="17"/>
  <c r="AN11" i="17"/>
  <c r="D7" i="23" s="1"/>
  <c r="AO11" i="17"/>
  <c r="AT11" i="17" s="1"/>
  <c r="AM12" i="17"/>
  <c r="AF10" i="17"/>
  <c r="AH10" i="17" s="1"/>
  <c r="AI10" i="17" s="1"/>
  <c r="AK10" i="17" s="1"/>
  <c r="AE11" i="17"/>
  <c r="AJ11" i="17" s="1"/>
  <c r="W11" i="17"/>
  <c r="AD11" i="17"/>
  <c r="D6" i="23" s="1"/>
  <c r="U11" i="17"/>
  <c r="D5" i="23" s="1"/>
  <c r="V11" i="17"/>
  <c r="Z11" i="17" s="1"/>
  <c r="M10" i="17"/>
  <c r="Q10" i="17" s="1"/>
  <c r="N10" i="17"/>
  <c r="L10" i="17"/>
  <c r="C4" i="23" s="1"/>
  <c r="C9" i="17"/>
  <c r="AC9" i="17"/>
  <c r="D9" i="17"/>
  <c r="H9" i="17" s="1"/>
  <c r="E9" i="17"/>
  <c r="B10" i="17"/>
  <c r="K15" i="18"/>
  <c r="C14" i="18"/>
  <c r="O14" i="18"/>
  <c r="T12" i="17"/>
  <c r="K11" i="17"/>
  <c r="H108" i="30" l="1"/>
  <c r="O108" i="30" s="1"/>
  <c r="H100" i="30"/>
  <c r="O100" i="30" s="1"/>
  <c r="H107" i="30"/>
  <c r="O107" i="30" s="1"/>
  <c r="H105" i="30"/>
  <c r="O105" i="30" s="1"/>
  <c r="H99" i="30"/>
  <c r="O99" i="30" s="1"/>
  <c r="L130" i="30"/>
  <c r="E131" i="30"/>
  <c r="Q17" i="21"/>
  <c r="Q18" i="21" s="1"/>
  <c r="Q19" i="21" s="1"/>
  <c r="L13" i="21"/>
  <c r="H92" i="30"/>
  <c r="O92" i="30" s="1"/>
  <c r="H94" i="30"/>
  <c r="O94" i="30" s="1"/>
  <c r="H89" i="30"/>
  <c r="O89" i="30" s="1"/>
  <c r="H86" i="30"/>
  <c r="O86" i="30" s="1"/>
  <c r="H90" i="30"/>
  <c r="O90" i="30" s="1"/>
  <c r="Q50" i="29"/>
  <c r="T141" i="29" s="1"/>
  <c r="Q62" i="29"/>
  <c r="T142" i="29" s="1"/>
  <c r="Q74" i="29"/>
  <c r="T143" i="29" s="1"/>
  <c r="S140" i="29"/>
  <c r="S139" i="29"/>
  <c r="M14" i="9"/>
  <c r="O14" i="9" s="1"/>
  <c r="S124" i="29"/>
  <c r="S145" i="29"/>
  <c r="S138" i="29"/>
  <c r="S144" i="29"/>
  <c r="S146" i="29"/>
  <c r="T137" i="29"/>
  <c r="H121" i="30"/>
  <c r="O121" i="30" s="1"/>
  <c r="H115" i="30"/>
  <c r="O115" i="30" s="1"/>
  <c r="E132" i="32"/>
  <c r="K132" i="32" s="1"/>
  <c r="E132" i="31"/>
  <c r="M132" i="31" s="1"/>
  <c r="O15" i="18"/>
  <c r="AG15" i="17"/>
  <c r="AQ16" i="17"/>
  <c r="AY16" i="17"/>
  <c r="C15" i="18"/>
  <c r="BA11" i="17"/>
  <c r="AP11" i="17"/>
  <c r="AR11" i="17" s="1"/>
  <c r="AS11" i="17" s="1"/>
  <c r="AU11" i="17" s="1"/>
  <c r="AW13" i="17"/>
  <c r="AZ12" i="17"/>
  <c r="BA12" i="17" s="1"/>
  <c r="AO12" i="17"/>
  <c r="AT12" i="17" s="1"/>
  <c r="AN12" i="17"/>
  <c r="E7" i="23" s="1"/>
  <c r="AF11" i="17"/>
  <c r="AH11" i="17" s="1"/>
  <c r="AI11" i="17" s="1"/>
  <c r="AK11" i="17" s="1"/>
  <c r="AM13" i="17"/>
  <c r="N11" i="17"/>
  <c r="M11" i="17"/>
  <c r="Q11" i="17" s="1"/>
  <c r="L11" i="17"/>
  <c r="D4" i="23" s="1"/>
  <c r="U12" i="17"/>
  <c r="E5" i="23" s="1"/>
  <c r="AD12" i="17"/>
  <c r="E6" i="23" s="1"/>
  <c r="AE12" i="17"/>
  <c r="AJ12" i="17" s="1"/>
  <c r="V12" i="17"/>
  <c r="Z12" i="17" s="1"/>
  <c r="W12" i="17"/>
  <c r="AC10" i="17"/>
  <c r="E10" i="17"/>
  <c r="C10" i="17"/>
  <c r="D10" i="17"/>
  <c r="H10" i="17" s="1"/>
  <c r="B11" i="17"/>
  <c r="T13" i="17"/>
  <c r="K12" i="17"/>
  <c r="C3" i="23" l="1"/>
  <c r="C9" i="23" s="1"/>
  <c r="H120" i="30"/>
  <c r="O120" i="30" s="1"/>
  <c r="H112" i="30"/>
  <c r="O112" i="30" s="1"/>
  <c r="H111" i="30"/>
  <c r="O111" i="30" s="1"/>
  <c r="H119" i="30"/>
  <c r="O119" i="30" s="1"/>
  <c r="H117" i="30"/>
  <c r="O117" i="30" s="1"/>
  <c r="L131" i="30"/>
  <c r="E132" i="30"/>
  <c r="H106" i="30"/>
  <c r="O106" i="30" s="1"/>
  <c r="H98" i="30"/>
  <c r="O98" i="30" s="1"/>
  <c r="H102" i="30"/>
  <c r="O102" i="30" s="1"/>
  <c r="H101" i="30"/>
  <c r="O101" i="30" s="1"/>
  <c r="H104" i="30"/>
  <c r="O104" i="30" s="1"/>
  <c r="Q122" i="29"/>
  <c r="O17" i="9" s="1"/>
  <c r="T124" i="29"/>
  <c r="H127" i="30"/>
  <c r="O127" i="30" s="1"/>
  <c r="H133" i="30"/>
  <c r="O133" i="30" s="1"/>
  <c r="E133" i="31"/>
  <c r="M133" i="31" s="1"/>
  <c r="E133" i="32"/>
  <c r="K133" i="32" s="1"/>
  <c r="H43" i="23"/>
  <c r="I43" i="23"/>
  <c r="AG16" i="17"/>
  <c r="AP12" i="17"/>
  <c r="AR12" i="17" s="1"/>
  <c r="AS12" i="17" s="1"/>
  <c r="AU12" i="17" s="1"/>
  <c r="AZ13" i="17"/>
  <c r="BA13" i="17" s="1"/>
  <c r="AW14" i="17"/>
  <c r="AN13" i="17"/>
  <c r="F7" i="23" s="1"/>
  <c r="AO13" i="17"/>
  <c r="AT13" i="17" s="1"/>
  <c r="AM14" i="17"/>
  <c r="M12" i="17"/>
  <c r="Q12" i="17" s="1"/>
  <c r="N12" i="17"/>
  <c r="L12" i="17"/>
  <c r="E4" i="23" s="1"/>
  <c r="V13" i="17"/>
  <c r="Z13" i="17" s="1"/>
  <c r="U13" i="17"/>
  <c r="F5" i="23" s="1"/>
  <c r="W13" i="17"/>
  <c r="AE13" i="17"/>
  <c r="AJ13" i="17" s="1"/>
  <c r="AD13" i="17"/>
  <c r="F6" i="23" s="1"/>
  <c r="E11" i="17"/>
  <c r="C11" i="17"/>
  <c r="AC11" i="17"/>
  <c r="D11" i="17"/>
  <c r="H11" i="17" s="1"/>
  <c r="B12" i="17"/>
  <c r="AF12" i="17"/>
  <c r="AH12" i="17" s="1"/>
  <c r="T14" i="17"/>
  <c r="K13" i="17"/>
  <c r="H131" i="30" l="1"/>
  <c r="O131" i="30" s="1"/>
  <c r="D3" i="23"/>
  <c r="D9" i="23" s="1"/>
  <c r="H124" i="30"/>
  <c r="O124" i="30" s="1"/>
  <c r="H132" i="30"/>
  <c r="O132" i="30" s="1"/>
  <c r="H123" i="30"/>
  <c r="O123" i="30" s="1"/>
  <c r="H129" i="30"/>
  <c r="O129" i="30" s="1"/>
  <c r="L132" i="30"/>
  <c r="E133" i="30"/>
  <c r="H110" i="30"/>
  <c r="O110" i="30" s="1"/>
  <c r="H113" i="30"/>
  <c r="O113" i="30" s="1"/>
  <c r="H116" i="30"/>
  <c r="O116" i="30" s="1"/>
  <c r="H114" i="30"/>
  <c r="O114" i="30" s="1"/>
  <c r="H118" i="30"/>
  <c r="O118" i="30" s="1"/>
  <c r="H139" i="30"/>
  <c r="O139" i="30" s="1"/>
  <c r="H145" i="30"/>
  <c r="O145" i="30" s="1"/>
  <c r="H143" i="30"/>
  <c r="O143" i="30" s="1"/>
  <c r="E134" i="31"/>
  <c r="M134" i="31" s="1"/>
  <c r="E134" i="32"/>
  <c r="K134" i="32" s="1"/>
  <c r="AW15" i="17"/>
  <c r="AW16" i="17" s="1"/>
  <c r="AZ14" i="17"/>
  <c r="AP13" i="17"/>
  <c r="AR13" i="17" s="1"/>
  <c r="AS13" i="17" s="1"/>
  <c r="AU13" i="17" s="1"/>
  <c r="AO14" i="17"/>
  <c r="AN14" i="17"/>
  <c r="G7" i="23" s="1"/>
  <c r="AI12" i="17"/>
  <c r="AK12" i="17" s="1"/>
  <c r="AM15" i="17"/>
  <c r="AM16" i="17" s="1"/>
  <c r="AF13" i="17"/>
  <c r="AH13" i="17" s="1"/>
  <c r="AI13" i="17" s="1"/>
  <c r="AK13" i="17" s="1"/>
  <c r="N13" i="17"/>
  <c r="M13" i="17"/>
  <c r="Q13" i="17" s="1"/>
  <c r="L13" i="17"/>
  <c r="F4" i="23" s="1"/>
  <c r="AD14" i="17"/>
  <c r="G6" i="23" s="1"/>
  <c r="W14" i="17"/>
  <c r="U14" i="17"/>
  <c r="G5" i="23" s="1"/>
  <c r="AE14" i="17"/>
  <c r="V14" i="17"/>
  <c r="D12" i="17"/>
  <c r="H12" i="17" s="1"/>
  <c r="AC12" i="17"/>
  <c r="E12" i="17"/>
  <c r="C12" i="17"/>
  <c r="B13" i="17"/>
  <c r="T15" i="17"/>
  <c r="K14" i="17"/>
  <c r="AZ15" i="17" l="1"/>
  <c r="BA15" i="17" s="1"/>
  <c r="I8" i="23" s="1"/>
  <c r="E3" i="23"/>
  <c r="E9" i="23" s="1"/>
  <c r="AZ16" i="17"/>
  <c r="H136" i="30"/>
  <c r="O136" i="30" s="1"/>
  <c r="H144" i="30"/>
  <c r="O144" i="30" s="1"/>
  <c r="H135" i="30"/>
  <c r="O135" i="30" s="1"/>
  <c r="H141" i="30"/>
  <c r="O141" i="30" s="1"/>
  <c r="L133" i="30"/>
  <c r="E134" i="30"/>
  <c r="H126" i="30"/>
  <c r="O126" i="30" s="1"/>
  <c r="H125" i="30"/>
  <c r="O125" i="30" s="1"/>
  <c r="H130" i="30"/>
  <c r="O130" i="30" s="1"/>
  <c r="H128" i="30"/>
  <c r="O128" i="30" s="1"/>
  <c r="H122" i="30"/>
  <c r="O122" i="30" s="1"/>
  <c r="E135" i="32"/>
  <c r="K135" i="32" s="1"/>
  <c r="E135" i="31"/>
  <c r="M135" i="31" s="1"/>
  <c r="BA14" i="17"/>
  <c r="H8" i="23" s="1"/>
  <c r="AP14" i="17"/>
  <c r="AR14" i="17" s="1"/>
  <c r="AS14" i="17" s="1"/>
  <c r="M14" i="17"/>
  <c r="N14" i="17"/>
  <c r="L14" i="17"/>
  <c r="G4" i="23" s="1"/>
  <c r="C13" i="17"/>
  <c r="AC13" i="17"/>
  <c r="D13" i="17"/>
  <c r="H13" i="17" s="1"/>
  <c r="E13" i="17"/>
  <c r="B14" i="17"/>
  <c r="AF14" i="17"/>
  <c r="AH14" i="17" s="1"/>
  <c r="T16" i="17"/>
  <c r="K15" i="17"/>
  <c r="F3" i="23" l="1"/>
  <c r="F9" i="23" s="1"/>
  <c r="L134" i="30"/>
  <c r="E135" i="30"/>
  <c r="H140" i="30"/>
  <c r="O140" i="30" s="1"/>
  <c r="H137" i="30"/>
  <c r="O137" i="30" s="1"/>
  <c r="H142" i="30"/>
  <c r="O142" i="30" s="1"/>
  <c r="H138" i="30"/>
  <c r="O138" i="30" s="1"/>
  <c r="H134" i="30"/>
  <c r="O134" i="30" s="1"/>
  <c r="AR15" i="17"/>
  <c r="AR16" i="17" s="1"/>
  <c r="E136" i="31"/>
  <c r="M136" i="31" s="1"/>
  <c r="E136" i="32"/>
  <c r="K136" i="32" s="1"/>
  <c r="AU14" i="17"/>
  <c r="H7" i="23" s="1"/>
  <c r="BA16" i="17"/>
  <c r="AI14" i="17"/>
  <c r="AC14" i="17"/>
  <c r="E14" i="17"/>
  <c r="C14" i="17"/>
  <c r="G3" i="23" s="1"/>
  <c r="D14" i="17"/>
  <c r="B15" i="17"/>
  <c r="K16" i="17"/>
  <c r="AS15" i="17" l="1"/>
  <c r="J8" i="23"/>
  <c r="C18" i="23" s="1"/>
  <c r="E18" i="23" s="1"/>
  <c r="L135" i="30"/>
  <c r="E136" i="30"/>
  <c r="E137" i="31"/>
  <c r="M137" i="31" s="1"/>
  <c r="E137" i="32"/>
  <c r="K137" i="32" s="1"/>
  <c r="AK14" i="17"/>
  <c r="H6" i="23" s="1"/>
  <c r="AU15" i="17"/>
  <c r="I7" i="23" s="1"/>
  <c r="O17" i="21"/>
  <c r="P17" i="21" s="1"/>
  <c r="H25" i="23" s="1"/>
  <c r="AS16" i="17"/>
  <c r="AC15" i="17"/>
  <c r="AH15" i="17" s="1"/>
  <c r="AI15" i="17" s="1"/>
  <c r="B16" i="17"/>
  <c r="AC16" i="17" s="1"/>
  <c r="AH16" i="17" s="1"/>
  <c r="L136" i="30" l="1"/>
  <c r="E137" i="30"/>
  <c r="E138" i="32"/>
  <c r="K138" i="32" s="1"/>
  <c r="E138" i="31"/>
  <c r="M138" i="31" s="1"/>
  <c r="AU16" i="17"/>
  <c r="O18" i="21"/>
  <c r="P18" i="21" s="1"/>
  <c r="I25" i="23" s="1"/>
  <c r="AK15" i="17"/>
  <c r="I6" i="23" s="1"/>
  <c r="I17" i="21"/>
  <c r="J17" i="21" s="1"/>
  <c r="H24" i="23" s="1"/>
  <c r="AI16" i="17"/>
  <c r="L137" i="30" l="1"/>
  <c r="E138" i="30"/>
  <c r="J7" i="23"/>
  <c r="C17" i="23" s="1"/>
  <c r="E17" i="23" s="1"/>
  <c r="E139" i="32"/>
  <c r="K139" i="32" s="1"/>
  <c r="E139" i="31"/>
  <c r="M139" i="31" s="1"/>
  <c r="AK16" i="17"/>
  <c r="I18" i="21"/>
  <c r="J18" i="21" s="1"/>
  <c r="I24" i="23" s="1"/>
  <c r="O19" i="21"/>
  <c r="P19" i="21" s="1"/>
  <c r="J25" i="23" s="1"/>
  <c r="L138" i="30" l="1"/>
  <c r="E139" i="30"/>
  <c r="J6" i="23"/>
  <c r="C16" i="23" s="1"/>
  <c r="E16" i="23" s="1"/>
  <c r="E140" i="31"/>
  <c r="M140" i="31" s="1"/>
  <c r="E140" i="32"/>
  <c r="K140" i="32" s="1"/>
  <c r="I19" i="21"/>
  <c r="J19" i="21" s="1"/>
  <c r="J24" i="23" s="1"/>
  <c r="L139" i="30" l="1"/>
  <c r="E140" i="30"/>
  <c r="E141" i="32"/>
  <c r="K141" i="32" s="1"/>
  <c r="E141" i="31"/>
  <c r="M141" i="31" s="1"/>
  <c r="L140" i="30" l="1"/>
  <c r="E141" i="30"/>
  <c r="E142" i="32"/>
  <c r="K142" i="32" s="1"/>
  <c r="E142" i="31"/>
  <c r="M142" i="31" s="1"/>
  <c r="L141" i="30" l="1"/>
  <c r="E142" i="30"/>
  <c r="E143" i="32"/>
  <c r="K143" i="32" s="1"/>
  <c r="E143" i="31"/>
  <c r="M143" i="31" s="1"/>
  <c r="L142" i="30" l="1"/>
  <c r="E143" i="30"/>
  <c r="E144" i="32"/>
  <c r="K144" i="32" s="1"/>
  <c r="E144" i="31"/>
  <c r="M144" i="31" s="1"/>
  <c r="L143" i="30" l="1"/>
  <c r="E144" i="30"/>
  <c r="E145" i="32"/>
  <c r="K145" i="32" s="1"/>
  <c r="E145" i="31"/>
  <c r="M145" i="31" s="1"/>
  <c r="L144" i="30" l="1"/>
  <c r="E145" i="30"/>
  <c r="L145" i="30" s="1"/>
  <c r="G9" i="23"/>
  <c r="G26" i="23" l="1"/>
  <c r="AI3" i="1" l="1"/>
  <c r="AJ3" i="1"/>
  <c r="F3" i="25" s="1"/>
  <c r="M3" i="25" s="1"/>
  <c r="Q3" i="25" s="1"/>
  <c r="AI4" i="1"/>
  <c r="AJ4" i="1"/>
  <c r="F4" i="25" s="1"/>
  <c r="M4" i="25" s="1"/>
  <c r="Q4" i="25" s="1"/>
  <c r="AI5" i="1"/>
  <c r="AJ5" i="1"/>
  <c r="F5" i="25" s="1"/>
  <c r="M5" i="25" s="1"/>
  <c r="Q5" i="25" s="1"/>
  <c r="AI6" i="1"/>
  <c r="AJ6" i="1"/>
  <c r="F6" i="25" s="1"/>
  <c r="M6" i="25" s="1"/>
  <c r="Q6" i="25" s="1"/>
  <c r="AI7" i="1"/>
  <c r="AJ7" i="1"/>
  <c r="F7" i="25" s="1"/>
  <c r="M7" i="25" s="1"/>
  <c r="Q7" i="25" s="1"/>
  <c r="AI8" i="1"/>
  <c r="AJ8" i="1"/>
  <c r="F8" i="25" s="1"/>
  <c r="M8" i="25" s="1"/>
  <c r="Q8" i="25" s="1"/>
  <c r="AI9" i="1"/>
  <c r="AJ9" i="1"/>
  <c r="F9" i="25" s="1"/>
  <c r="M9" i="25" s="1"/>
  <c r="Q9" i="25" s="1"/>
  <c r="AI10" i="1"/>
  <c r="AJ10" i="1"/>
  <c r="F10" i="25" s="1"/>
  <c r="M10" i="25" s="1"/>
  <c r="Q10" i="25" s="1"/>
  <c r="AI11" i="1"/>
  <c r="AJ11" i="1"/>
  <c r="F11" i="25" s="1"/>
  <c r="M11" i="25" s="1"/>
  <c r="Q11" i="25" s="1"/>
  <c r="AI12" i="1"/>
  <c r="AJ12" i="1"/>
  <c r="F12" i="25" s="1"/>
  <c r="M12" i="25" s="1"/>
  <c r="Q12" i="25" s="1"/>
  <c r="AI13" i="1"/>
  <c r="AJ13" i="1"/>
  <c r="F13" i="25" s="1"/>
  <c r="M13" i="25" s="1"/>
  <c r="Q13" i="25" s="1"/>
  <c r="AI14" i="1"/>
  <c r="AJ14" i="1"/>
  <c r="F14" i="25" s="1"/>
  <c r="M14" i="25" s="1"/>
  <c r="Q14" i="25" s="1"/>
  <c r="AI15" i="1"/>
  <c r="AJ15" i="1"/>
  <c r="F15" i="25" s="1"/>
  <c r="M15" i="25" s="1"/>
  <c r="Q15" i="25" s="1"/>
  <c r="AI16" i="1"/>
  <c r="AJ16" i="1"/>
  <c r="F16" i="25" s="1"/>
  <c r="M16" i="25" s="1"/>
  <c r="Q16" i="25" s="1"/>
  <c r="AI17" i="1"/>
  <c r="AJ17" i="1"/>
  <c r="F17" i="25" s="1"/>
  <c r="M17" i="25" s="1"/>
  <c r="Q17" i="25" s="1"/>
  <c r="AI18" i="1"/>
  <c r="AJ18" i="1"/>
  <c r="F18" i="25" s="1"/>
  <c r="M18" i="25" s="1"/>
  <c r="Q18" i="25" s="1"/>
  <c r="AI19" i="1"/>
  <c r="AJ19" i="1"/>
  <c r="F19" i="25" s="1"/>
  <c r="M19" i="25" s="1"/>
  <c r="Q19" i="25" s="1"/>
  <c r="AI20" i="1"/>
  <c r="AJ20" i="1"/>
  <c r="F20" i="25" s="1"/>
  <c r="M20" i="25" s="1"/>
  <c r="Q20" i="25" s="1"/>
  <c r="AI21" i="1"/>
  <c r="AJ21" i="1"/>
  <c r="F21" i="25" s="1"/>
  <c r="M21" i="25" s="1"/>
  <c r="Q21" i="25" s="1"/>
  <c r="AI22" i="1"/>
  <c r="AJ22" i="1"/>
  <c r="F22" i="25" s="1"/>
  <c r="M22" i="25" s="1"/>
  <c r="Q22" i="25" s="1"/>
  <c r="AI23" i="1"/>
  <c r="AJ23" i="1"/>
  <c r="F23" i="25" s="1"/>
  <c r="M23" i="25" s="1"/>
  <c r="Q23" i="25" s="1"/>
  <c r="AI24" i="1"/>
  <c r="AJ24" i="1"/>
  <c r="F24" i="25" s="1"/>
  <c r="M24" i="25" s="1"/>
  <c r="Q24" i="25" s="1"/>
  <c r="AI25" i="1"/>
  <c r="AJ25" i="1"/>
  <c r="F25" i="25" s="1"/>
  <c r="M25" i="25" s="1"/>
  <c r="Q25" i="25" s="1"/>
  <c r="AI26" i="1"/>
  <c r="AJ26" i="1"/>
  <c r="F26" i="25" s="1"/>
  <c r="M26" i="25" s="1"/>
  <c r="Q26" i="25" s="1"/>
  <c r="AI27" i="1"/>
  <c r="AJ27" i="1"/>
  <c r="F27" i="25" s="1"/>
  <c r="M27" i="25" s="1"/>
  <c r="Q27" i="25" s="1"/>
  <c r="AI28" i="1"/>
  <c r="AJ28" i="1"/>
  <c r="F28" i="25" s="1"/>
  <c r="M28" i="25" s="1"/>
  <c r="Q28" i="25" s="1"/>
  <c r="AI29" i="1"/>
  <c r="AJ29" i="1"/>
  <c r="F29" i="25" s="1"/>
  <c r="M29" i="25" s="1"/>
  <c r="Q29" i="25" s="1"/>
  <c r="AI30" i="1"/>
  <c r="AJ30" i="1"/>
  <c r="F30" i="25" s="1"/>
  <c r="M30" i="25" s="1"/>
  <c r="Q30" i="25" s="1"/>
  <c r="AI31" i="1"/>
  <c r="AJ31" i="1"/>
  <c r="F31" i="25" s="1"/>
  <c r="M31" i="25" s="1"/>
  <c r="Q31" i="25" s="1"/>
  <c r="AI32" i="1"/>
  <c r="AJ32" i="1"/>
  <c r="F32" i="25" s="1"/>
  <c r="M32" i="25" s="1"/>
  <c r="Q32" i="25" s="1"/>
  <c r="AI33" i="1"/>
  <c r="AJ33" i="1"/>
  <c r="F33" i="25" s="1"/>
  <c r="M33" i="25" s="1"/>
  <c r="Q33" i="25" s="1"/>
  <c r="AI34" i="1"/>
  <c r="AJ34" i="1"/>
  <c r="F34" i="25" s="1"/>
  <c r="M34" i="25" s="1"/>
  <c r="Q34" i="25" s="1"/>
  <c r="AI35" i="1"/>
  <c r="AJ35" i="1"/>
  <c r="F35" i="25" s="1"/>
  <c r="M35" i="25" s="1"/>
  <c r="Q35" i="25" s="1"/>
  <c r="AI36" i="1"/>
  <c r="AJ36" i="1"/>
  <c r="F36" i="25" s="1"/>
  <c r="M36" i="25" s="1"/>
  <c r="Q36" i="25" s="1"/>
  <c r="AI37" i="1"/>
  <c r="AJ37" i="1"/>
  <c r="F37" i="25" s="1"/>
  <c r="M37" i="25" s="1"/>
  <c r="Q37" i="25" s="1"/>
  <c r="AI38" i="1"/>
  <c r="AJ38" i="1"/>
  <c r="F38" i="25" s="1"/>
  <c r="M38" i="25" s="1"/>
  <c r="Q38" i="25" s="1"/>
  <c r="AI39" i="1"/>
  <c r="AJ39" i="1"/>
  <c r="F39" i="25" s="1"/>
  <c r="M39" i="25" s="1"/>
  <c r="Q39" i="25" s="1"/>
  <c r="AI40" i="1"/>
  <c r="AJ40" i="1"/>
  <c r="F40" i="25" s="1"/>
  <c r="M40" i="25" s="1"/>
  <c r="Q40" i="25" s="1"/>
  <c r="AI41" i="1"/>
  <c r="AJ41" i="1"/>
  <c r="F41" i="25" s="1"/>
  <c r="M41" i="25" s="1"/>
  <c r="Q41" i="25" s="1"/>
  <c r="AI42" i="1"/>
  <c r="AJ42" i="1"/>
  <c r="F42" i="25" s="1"/>
  <c r="M42" i="25" s="1"/>
  <c r="Q42" i="25" s="1"/>
  <c r="AI43" i="1"/>
  <c r="AJ43" i="1"/>
  <c r="F43" i="25" s="1"/>
  <c r="M43" i="25" s="1"/>
  <c r="Q43" i="25" s="1"/>
  <c r="AI44" i="1"/>
  <c r="AJ44" i="1"/>
  <c r="F44" i="25" s="1"/>
  <c r="M44" i="25" s="1"/>
  <c r="Q44" i="25" s="1"/>
  <c r="AI45" i="1"/>
  <c r="AJ45" i="1"/>
  <c r="F45" i="25" s="1"/>
  <c r="M45" i="25" s="1"/>
  <c r="Q45" i="25" s="1"/>
  <c r="AI46" i="1"/>
  <c r="AJ46" i="1"/>
  <c r="F46" i="25" s="1"/>
  <c r="M46" i="25" s="1"/>
  <c r="Q46" i="25" s="1"/>
  <c r="AI47" i="1"/>
  <c r="AJ47" i="1"/>
  <c r="F47" i="25" s="1"/>
  <c r="M47" i="25" s="1"/>
  <c r="Q47" i="25" s="1"/>
  <c r="AI48" i="1"/>
  <c r="AJ48" i="1"/>
  <c r="F48" i="25" s="1"/>
  <c r="M48" i="25" s="1"/>
  <c r="Q48" i="25" s="1"/>
  <c r="AI49" i="1"/>
  <c r="AJ49" i="1"/>
  <c r="F49" i="25" s="1"/>
  <c r="M49" i="25" s="1"/>
  <c r="Q49" i="25" s="1"/>
  <c r="AI50" i="1"/>
  <c r="AJ50" i="1"/>
  <c r="F50" i="25" s="1"/>
  <c r="M50" i="25" s="1"/>
  <c r="Q50" i="25" s="1"/>
  <c r="AI51" i="1"/>
  <c r="AJ51" i="1"/>
  <c r="F51" i="25" s="1"/>
  <c r="M51" i="25" s="1"/>
  <c r="Q51" i="25" s="1"/>
  <c r="AI52" i="1"/>
  <c r="AJ52" i="1"/>
  <c r="F52" i="25" s="1"/>
  <c r="M52" i="25" s="1"/>
  <c r="Q52" i="25" s="1"/>
  <c r="AI53" i="1"/>
  <c r="AJ53" i="1"/>
  <c r="F53" i="25" s="1"/>
  <c r="M53" i="25" s="1"/>
  <c r="Q53" i="25" s="1"/>
  <c r="AI54" i="1"/>
  <c r="AJ54" i="1"/>
  <c r="F54" i="25" s="1"/>
  <c r="M54" i="25" s="1"/>
  <c r="Q54" i="25" s="1"/>
  <c r="AI55" i="1"/>
  <c r="AJ55" i="1"/>
  <c r="F55" i="25" s="1"/>
  <c r="M55" i="25" s="1"/>
  <c r="Q55" i="25" s="1"/>
  <c r="AI56" i="1"/>
  <c r="AJ56" i="1"/>
  <c r="F56" i="25" s="1"/>
  <c r="M56" i="25" s="1"/>
  <c r="Q56" i="25" s="1"/>
  <c r="AI57" i="1"/>
  <c r="AJ57" i="1"/>
  <c r="F57" i="25" s="1"/>
  <c r="M57" i="25" s="1"/>
  <c r="Q57" i="25" s="1"/>
  <c r="AI58" i="1"/>
  <c r="AJ58" i="1"/>
  <c r="F58" i="25" s="1"/>
  <c r="M58" i="25" s="1"/>
  <c r="Q58" i="25" s="1"/>
  <c r="AI59" i="1"/>
  <c r="AJ59" i="1"/>
  <c r="F59" i="25" s="1"/>
  <c r="M59" i="25" s="1"/>
  <c r="Q59" i="25" s="1"/>
  <c r="AI60" i="1"/>
  <c r="AJ60" i="1"/>
  <c r="F60" i="25" s="1"/>
  <c r="M60" i="25" s="1"/>
  <c r="Q60" i="25" s="1"/>
  <c r="AI61" i="1"/>
  <c r="AJ61" i="1"/>
  <c r="F61" i="25" s="1"/>
  <c r="M61" i="25" s="1"/>
  <c r="Q61" i="25" s="1"/>
  <c r="AI62" i="1"/>
  <c r="AJ62" i="1"/>
  <c r="F62" i="25" s="1"/>
  <c r="M62" i="25" s="1"/>
  <c r="Q62" i="25" s="1"/>
  <c r="AI63" i="1"/>
  <c r="AJ63" i="1"/>
  <c r="F63" i="25" s="1"/>
  <c r="M63" i="25" s="1"/>
  <c r="Q63" i="25" s="1"/>
  <c r="AI64" i="1"/>
  <c r="AJ64" i="1"/>
  <c r="F64" i="25" s="1"/>
  <c r="M64" i="25" s="1"/>
  <c r="Q64" i="25" s="1"/>
  <c r="AI65" i="1"/>
  <c r="AJ65" i="1"/>
  <c r="F65" i="25" s="1"/>
  <c r="M65" i="25" s="1"/>
  <c r="Q65" i="25" s="1"/>
  <c r="AI66" i="1"/>
  <c r="AJ66" i="1"/>
  <c r="F66" i="25" s="1"/>
  <c r="M66" i="25" s="1"/>
  <c r="Q66" i="25" s="1"/>
  <c r="AI67" i="1"/>
  <c r="AJ67" i="1"/>
  <c r="F67" i="25" s="1"/>
  <c r="M67" i="25" s="1"/>
  <c r="Q67" i="25" s="1"/>
  <c r="AI68" i="1"/>
  <c r="AJ68" i="1"/>
  <c r="F68" i="25" s="1"/>
  <c r="M68" i="25" s="1"/>
  <c r="Q68" i="25" s="1"/>
  <c r="AI69" i="1"/>
  <c r="AJ69" i="1"/>
  <c r="F69" i="25" s="1"/>
  <c r="M69" i="25" s="1"/>
  <c r="Q69" i="25" s="1"/>
  <c r="AI70" i="1"/>
  <c r="AJ70" i="1"/>
  <c r="F70" i="25" s="1"/>
  <c r="M70" i="25" s="1"/>
  <c r="Q70" i="25" s="1"/>
  <c r="AI71" i="1"/>
  <c r="AJ71" i="1"/>
  <c r="F71" i="25" s="1"/>
  <c r="M71" i="25" s="1"/>
  <c r="Q71" i="25" s="1"/>
  <c r="AI72" i="1"/>
  <c r="AJ72" i="1"/>
  <c r="F72" i="25" s="1"/>
  <c r="M72" i="25" s="1"/>
  <c r="Q72" i="25" s="1"/>
  <c r="AI73" i="1"/>
  <c r="AJ73" i="1"/>
  <c r="F73" i="25" s="1"/>
  <c r="M73" i="25" s="1"/>
  <c r="Q73" i="25" s="1"/>
  <c r="AI74" i="1"/>
  <c r="AJ74" i="1"/>
  <c r="F74" i="25" s="1"/>
  <c r="M74" i="25" s="1"/>
  <c r="Q74" i="25" s="1"/>
  <c r="AI75" i="1"/>
  <c r="AJ75" i="1"/>
  <c r="F75" i="25" s="1"/>
  <c r="M75" i="25" s="1"/>
  <c r="Q75" i="25" s="1"/>
  <c r="AI76" i="1"/>
  <c r="AJ76" i="1"/>
  <c r="F76" i="25" s="1"/>
  <c r="M76" i="25" s="1"/>
  <c r="Q76" i="25" s="1"/>
  <c r="AI77" i="1"/>
  <c r="AJ77" i="1"/>
  <c r="F77" i="25" s="1"/>
  <c r="M77" i="25" s="1"/>
  <c r="Q77" i="25" s="1"/>
  <c r="AI78" i="1"/>
  <c r="AJ78" i="1"/>
  <c r="F78" i="25" s="1"/>
  <c r="M78" i="25" s="1"/>
  <c r="Q78" i="25" s="1"/>
  <c r="AI79" i="1"/>
  <c r="AJ79" i="1"/>
  <c r="F79" i="25" s="1"/>
  <c r="M79" i="25" s="1"/>
  <c r="Q79" i="25" s="1"/>
  <c r="AI80" i="1"/>
  <c r="AJ80" i="1"/>
  <c r="F80" i="25" s="1"/>
  <c r="M80" i="25" s="1"/>
  <c r="Q80" i="25" s="1"/>
  <c r="AI81" i="1"/>
  <c r="AJ81" i="1"/>
  <c r="F81" i="25" s="1"/>
  <c r="M81" i="25" s="1"/>
  <c r="Q81" i="25" s="1"/>
  <c r="AI82" i="1"/>
  <c r="AJ82" i="1"/>
  <c r="F82" i="25" s="1"/>
  <c r="M82" i="25" s="1"/>
  <c r="Q82" i="25" s="1"/>
  <c r="AI83" i="1"/>
  <c r="AJ83" i="1"/>
  <c r="F83" i="25" s="1"/>
  <c r="M83" i="25" s="1"/>
  <c r="Q83" i="25" s="1"/>
  <c r="AI84" i="1"/>
  <c r="AJ84" i="1"/>
  <c r="F84" i="25" s="1"/>
  <c r="M84" i="25" s="1"/>
  <c r="Q84" i="25" s="1"/>
  <c r="AI85" i="1"/>
  <c r="AJ85" i="1"/>
  <c r="F85" i="25" s="1"/>
  <c r="M85" i="25" s="1"/>
  <c r="Q85" i="25" s="1"/>
  <c r="AI86" i="1"/>
  <c r="AJ86" i="1"/>
  <c r="F86" i="25" s="1"/>
  <c r="M86" i="25" s="1"/>
  <c r="Q86" i="25" s="1"/>
  <c r="AI87" i="1"/>
  <c r="AJ87" i="1"/>
  <c r="F87" i="25" s="1"/>
  <c r="M87" i="25" s="1"/>
  <c r="Q87" i="25" s="1"/>
  <c r="AI88" i="1"/>
  <c r="AJ88" i="1"/>
  <c r="F88" i="25" s="1"/>
  <c r="M88" i="25" s="1"/>
  <c r="Q88" i="25" s="1"/>
  <c r="AI89" i="1"/>
  <c r="AJ89" i="1"/>
  <c r="F89" i="25" s="1"/>
  <c r="M89" i="25" s="1"/>
  <c r="Q89" i="25" s="1"/>
  <c r="AI90" i="1"/>
  <c r="AJ90" i="1"/>
  <c r="F90" i="25" s="1"/>
  <c r="M90" i="25" s="1"/>
  <c r="Q90" i="25" s="1"/>
  <c r="AI91" i="1"/>
  <c r="AJ91" i="1"/>
  <c r="F91" i="25" s="1"/>
  <c r="M91" i="25" s="1"/>
  <c r="Q91" i="25" s="1"/>
  <c r="AI92" i="1"/>
  <c r="AJ92" i="1"/>
  <c r="F92" i="25" s="1"/>
  <c r="M92" i="25" s="1"/>
  <c r="Q92" i="25" s="1"/>
  <c r="AI93" i="1"/>
  <c r="AJ93" i="1"/>
  <c r="F93" i="25" s="1"/>
  <c r="M93" i="25" s="1"/>
  <c r="Q93" i="25" s="1"/>
  <c r="AI94" i="1"/>
  <c r="AJ94" i="1"/>
  <c r="F94" i="25" s="1"/>
  <c r="M94" i="25" s="1"/>
  <c r="Q94" i="25" s="1"/>
  <c r="AI95" i="1"/>
  <c r="AJ95" i="1"/>
  <c r="F95" i="25" s="1"/>
  <c r="M95" i="25" s="1"/>
  <c r="Q95" i="25" s="1"/>
  <c r="AI96" i="1"/>
  <c r="AJ96" i="1"/>
  <c r="F96" i="25" s="1"/>
  <c r="M96" i="25" s="1"/>
  <c r="Q96" i="25" s="1"/>
  <c r="AI97" i="1"/>
  <c r="AJ97" i="1"/>
  <c r="F97" i="25" s="1"/>
  <c r="M97" i="25" s="1"/>
  <c r="Q97" i="25" s="1"/>
  <c r="AI98" i="1"/>
  <c r="AJ98" i="1"/>
  <c r="F98" i="25" s="1"/>
  <c r="M98" i="25" s="1"/>
  <c r="Q98" i="25" s="1"/>
  <c r="AI99" i="1"/>
  <c r="AJ99" i="1"/>
  <c r="F99" i="25" s="1"/>
  <c r="M99" i="25" s="1"/>
  <c r="Q99" i="25" s="1"/>
  <c r="AI100" i="1"/>
  <c r="AJ100" i="1"/>
  <c r="F100" i="25" s="1"/>
  <c r="M100" i="25" s="1"/>
  <c r="Q100" i="25" s="1"/>
  <c r="AI101" i="1"/>
  <c r="AJ101" i="1"/>
  <c r="F101" i="25" s="1"/>
  <c r="M101" i="25" s="1"/>
  <c r="Q101" i="25" s="1"/>
  <c r="AI102" i="1"/>
  <c r="AJ102" i="1"/>
  <c r="F102" i="25" s="1"/>
  <c r="M102" i="25" s="1"/>
  <c r="Q102" i="25" s="1"/>
  <c r="AI103" i="1"/>
  <c r="AJ103" i="1"/>
  <c r="F103" i="25" s="1"/>
  <c r="M103" i="25" s="1"/>
  <c r="Q103" i="25" s="1"/>
  <c r="AI104" i="1"/>
  <c r="AJ104" i="1"/>
  <c r="F104" i="25" s="1"/>
  <c r="M104" i="25" s="1"/>
  <c r="Q104" i="25" s="1"/>
  <c r="AI105" i="1"/>
  <c r="AJ105" i="1"/>
  <c r="F105" i="25" s="1"/>
  <c r="M105" i="25" s="1"/>
  <c r="Q105" i="25" s="1"/>
  <c r="AI106" i="1"/>
  <c r="AJ106" i="1"/>
  <c r="F106" i="25" s="1"/>
  <c r="M106" i="25" s="1"/>
  <c r="Q106" i="25" s="1"/>
  <c r="AI107" i="1"/>
  <c r="AJ107" i="1"/>
  <c r="F107" i="25" s="1"/>
  <c r="M107" i="25" s="1"/>
  <c r="Q107" i="25" s="1"/>
  <c r="AI108" i="1"/>
  <c r="AJ108" i="1"/>
  <c r="F108" i="25" s="1"/>
  <c r="M108" i="25" s="1"/>
  <c r="Q108" i="25" s="1"/>
  <c r="AI109" i="1"/>
  <c r="AJ109" i="1"/>
  <c r="F109" i="25" s="1"/>
  <c r="M109" i="25" s="1"/>
  <c r="Q109" i="25" s="1"/>
  <c r="AI110" i="1"/>
  <c r="AJ110" i="1"/>
  <c r="F110" i="25" s="1"/>
  <c r="M110" i="25" s="1"/>
  <c r="Q110" i="25" s="1"/>
  <c r="AI111" i="1"/>
  <c r="AJ111" i="1"/>
  <c r="F111" i="25" s="1"/>
  <c r="M111" i="25" s="1"/>
  <c r="Q111" i="25" s="1"/>
  <c r="AI112" i="1"/>
  <c r="AJ112" i="1"/>
  <c r="F112" i="25" s="1"/>
  <c r="M112" i="25" s="1"/>
  <c r="Q112" i="25" s="1"/>
  <c r="AI113" i="1"/>
  <c r="AJ113" i="1"/>
  <c r="F113" i="25" s="1"/>
  <c r="M113" i="25" s="1"/>
  <c r="Q113" i="25" s="1"/>
  <c r="AI114" i="1"/>
  <c r="AJ114" i="1"/>
  <c r="F114" i="25" s="1"/>
  <c r="M114" i="25" s="1"/>
  <c r="Q114" i="25" s="1"/>
  <c r="AI115" i="1"/>
  <c r="AJ115" i="1"/>
  <c r="F115" i="25" s="1"/>
  <c r="M115" i="25" s="1"/>
  <c r="Q115" i="25" s="1"/>
  <c r="AI116" i="1"/>
  <c r="AJ116" i="1"/>
  <c r="F116" i="25" s="1"/>
  <c r="M116" i="25" s="1"/>
  <c r="Q116" i="25" s="1"/>
  <c r="AI117" i="1"/>
  <c r="AJ117" i="1"/>
  <c r="F117" i="25" s="1"/>
  <c r="M117" i="25" s="1"/>
  <c r="Q117" i="25" s="1"/>
  <c r="AI118" i="1"/>
  <c r="AJ118" i="1"/>
  <c r="F118" i="25" s="1"/>
  <c r="M118" i="25" s="1"/>
  <c r="Q118" i="25" s="1"/>
  <c r="AI119" i="1"/>
  <c r="AJ119" i="1"/>
  <c r="F119" i="25" s="1"/>
  <c r="M119" i="25" s="1"/>
  <c r="Q119" i="25" s="1"/>
  <c r="AI120" i="1"/>
  <c r="AJ120" i="1"/>
  <c r="F120" i="25" s="1"/>
  <c r="M120" i="25" s="1"/>
  <c r="Q120" i="25" s="1"/>
  <c r="AI121" i="1"/>
  <c r="AJ121" i="1"/>
  <c r="F121" i="25" s="1"/>
  <c r="M121" i="25" s="1"/>
  <c r="Q121" i="25" s="1"/>
  <c r="AJ2" i="1"/>
  <c r="F2" i="25" s="1"/>
  <c r="M2" i="25" s="1"/>
  <c r="Q2" i="25" s="1"/>
  <c r="AI2" i="1"/>
  <c r="H2" i="27" l="1"/>
  <c r="O2" i="27" s="1"/>
  <c r="H121" i="27"/>
  <c r="O121" i="27" s="1"/>
  <c r="H119" i="27"/>
  <c r="O119" i="27" s="1"/>
  <c r="H117" i="27"/>
  <c r="O117" i="27" s="1"/>
  <c r="H115" i="27"/>
  <c r="O115" i="27" s="1"/>
  <c r="H113" i="27"/>
  <c r="O113" i="27" s="1"/>
  <c r="H111" i="27"/>
  <c r="O111" i="27" s="1"/>
  <c r="H109" i="27"/>
  <c r="O109" i="27" s="1"/>
  <c r="H107" i="27"/>
  <c r="O107" i="27" s="1"/>
  <c r="H105" i="27"/>
  <c r="O105" i="27" s="1"/>
  <c r="H103" i="27"/>
  <c r="O103" i="27" s="1"/>
  <c r="H101" i="27"/>
  <c r="O101" i="27" s="1"/>
  <c r="H99" i="27"/>
  <c r="O99" i="27" s="1"/>
  <c r="H97" i="27"/>
  <c r="O97" i="27" s="1"/>
  <c r="H95" i="27"/>
  <c r="O95" i="27" s="1"/>
  <c r="H93" i="27"/>
  <c r="O93" i="27" s="1"/>
  <c r="H91" i="27"/>
  <c r="O91" i="27" s="1"/>
  <c r="H89" i="27"/>
  <c r="O89" i="27" s="1"/>
  <c r="H87" i="27"/>
  <c r="O87" i="27" s="1"/>
  <c r="H85" i="27"/>
  <c r="O85" i="27" s="1"/>
  <c r="H83" i="27"/>
  <c r="O83" i="27" s="1"/>
  <c r="H81" i="27"/>
  <c r="O81" i="27" s="1"/>
  <c r="H79" i="27"/>
  <c r="O79" i="27" s="1"/>
  <c r="H77" i="27"/>
  <c r="O77" i="27" s="1"/>
  <c r="H75" i="27"/>
  <c r="O75" i="27" s="1"/>
  <c r="H73" i="27"/>
  <c r="O73" i="27" s="1"/>
  <c r="H71" i="27"/>
  <c r="O71" i="27" s="1"/>
  <c r="H69" i="27"/>
  <c r="O69" i="27" s="1"/>
  <c r="H67" i="27"/>
  <c r="O67" i="27" s="1"/>
  <c r="H65" i="27"/>
  <c r="O65" i="27" s="1"/>
  <c r="H63" i="27"/>
  <c r="O63" i="27" s="1"/>
  <c r="H61" i="27"/>
  <c r="O61" i="27" s="1"/>
  <c r="H59" i="27"/>
  <c r="O59" i="27" s="1"/>
  <c r="H57" i="27"/>
  <c r="O57" i="27" s="1"/>
  <c r="H55" i="27"/>
  <c r="O55" i="27" s="1"/>
  <c r="H53" i="27"/>
  <c r="O53" i="27" s="1"/>
  <c r="H51" i="27"/>
  <c r="O51" i="27" s="1"/>
  <c r="H49" i="27"/>
  <c r="O49" i="27" s="1"/>
  <c r="H47" i="27"/>
  <c r="O47" i="27" s="1"/>
  <c r="H45" i="27"/>
  <c r="O45" i="27" s="1"/>
  <c r="H43" i="27"/>
  <c r="O43" i="27" s="1"/>
  <c r="H41" i="27"/>
  <c r="O41" i="27" s="1"/>
  <c r="H39" i="27"/>
  <c r="O39" i="27" s="1"/>
  <c r="H37" i="27"/>
  <c r="O37" i="27" s="1"/>
  <c r="H35" i="27"/>
  <c r="O35" i="27" s="1"/>
  <c r="H33" i="27"/>
  <c r="O33" i="27" s="1"/>
  <c r="H31" i="27"/>
  <c r="O31" i="27" s="1"/>
  <c r="H29" i="27"/>
  <c r="O29" i="27" s="1"/>
  <c r="H27" i="27"/>
  <c r="O27" i="27" s="1"/>
  <c r="H25" i="27"/>
  <c r="O25" i="27" s="1"/>
  <c r="H23" i="27"/>
  <c r="O23" i="27" s="1"/>
  <c r="H21" i="27"/>
  <c r="O21" i="27" s="1"/>
  <c r="H19" i="27"/>
  <c r="O19" i="27" s="1"/>
  <c r="H17" i="27"/>
  <c r="O17" i="27" s="1"/>
  <c r="H15" i="27"/>
  <c r="O15" i="27" s="1"/>
  <c r="H13" i="27"/>
  <c r="O13" i="27" s="1"/>
  <c r="H11" i="27"/>
  <c r="O11" i="27" s="1"/>
  <c r="H9" i="27"/>
  <c r="O9" i="27" s="1"/>
  <c r="H7" i="27"/>
  <c r="O7" i="27" s="1"/>
  <c r="H5" i="27"/>
  <c r="O5" i="27" s="1"/>
  <c r="H3" i="27"/>
  <c r="O3" i="27" s="1"/>
  <c r="H120" i="27"/>
  <c r="O120" i="27" s="1"/>
  <c r="H118" i="27"/>
  <c r="O118" i="27" s="1"/>
  <c r="H116" i="27"/>
  <c r="O116" i="27" s="1"/>
  <c r="H114" i="27"/>
  <c r="O114" i="27" s="1"/>
  <c r="H112" i="27"/>
  <c r="O112" i="27" s="1"/>
  <c r="H110" i="27"/>
  <c r="O110" i="27" s="1"/>
  <c r="H108" i="27"/>
  <c r="O108" i="27" s="1"/>
  <c r="H106" i="27"/>
  <c r="O106" i="27" s="1"/>
  <c r="H104" i="27"/>
  <c r="O104" i="27" s="1"/>
  <c r="H102" i="27"/>
  <c r="O102" i="27" s="1"/>
  <c r="H100" i="27"/>
  <c r="O100" i="27" s="1"/>
  <c r="H98" i="27"/>
  <c r="O98" i="27" s="1"/>
  <c r="H96" i="27"/>
  <c r="O96" i="27" s="1"/>
  <c r="H94" i="27"/>
  <c r="O94" i="27" s="1"/>
  <c r="H92" i="27"/>
  <c r="O92" i="27" s="1"/>
  <c r="H90" i="27"/>
  <c r="O90" i="27" s="1"/>
  <c r="H88" i="27"/>
  <c r="O88" i="27" s="1"/>
  <c r="H86" i="27"/>
  <c r="O86" i="27" s="1"/>
  <c r="H84" i="27"/>
  <c r="O84" i="27" s="1"/>
  <c r="H82" i="27"/>
  <c r="O82" i="27" s="1"/>
  <c r="H80" i="27"/>
  <c r="O80" i="27" s="1"/>
  <c r="H78" i="27"/>
  <c r="O78" i="27" s="1"/>
  <c r="H76" i="27"/>
  <c r="O76" i="27" s="1"/>
  <c r="H74" i="27"/>
  <c r="O74" i="27" s="1"/>
  <c r="H72" i="27"/>
  <c r="O72" i="27" s="1"/>
  <c r="H70" i="27"/>
  <c r="O70" i="27" s="1"/>
  <c r="H68" i="27"/>
  <c r="O68" i="27" s="1"/>
  <c r="H66" i="27"/>
  <c r="O66" i="27" s="1"/>
  <c r="H64" i="27"/>
  <c r="O64" i="27" s="1"/>
  <c r="H62" i="27"/>
  <c r="O62" i="27" s="1"/>
  <c r="H60" i="27"/>
  <c r="O60" i="27" s="1"/>
  <c r="H58" i="27"/>
  <c r="O58" i="27" s="1"/>
  <c r="H56" i="27"/>
  <c r="O56" i="27" s="1"/>
  <c r="H54" i="27"/>
  <c r="O54" i="27" s="1"/>
  <c r="H52" i="27"/>
  <c r="O52" i="27" s="1"/>
  <c r="H50" i="27"/>
  <c r="O50" i="27" s="1"/>
  <c r="H48" i="27"/>
  <c r="O48" i="27" s="1"/>
  <c r="H46" i="27"/>
  <c r="O46" i="27" s="1"/>
  <c r="H44" i="27"/>
  <c r="O44" i="27" s="1"/>
  <c r="H42" i="27"/>
  <c r="O42" i="27" s="1"/>
  <c r="H40" i="27"/>
  <c r="O40" i="27" s="1"/>
  <c r="H38" i="27"/>
  <c r="O38" i="27" s="1"/>
  <c r="H36" i="27"/>
  <c r="O36" i="27" s="1"/>
  <c r="H34" i="27"/>
  <c r="O34" i="27" s="1"/>
  <c r="H32" i="27"/>
  <c r="O32" i="27" s="1"/>
  <c r="H30" i="27"/>
  <c r="O30" i="27" s="1"/>
  <c r="H28" i="27"/>
  <c r="O28" i="27" s="1"/>
  <c r="H26" i="27"/>
  <c r="O26" i="27" s="1"/>
  <c r="H24" i="27"/>
  <c r="O24" i="27" s="1"/>
  <c r="H22" i="27"/>
  <c r="O22" i="27" s="1"/>
  <c r="H20" i="27"/>
  <c r="O20" i="27" s="1"/>
  <c r="H18" i="27"/>
  <c r="O18" i="27" s="1"/>
  <c r="H16" i="27"/>
  <c r="O16" i="27" s="1"/>
  <c r="H14" i="27"/>
  <c r="O14" i="27" s="1"/>
  <c r="H12" i="27"/>
  <c r="O12" i="27" s="1"/>
  <c r="H10" i="27"/>
  <c r="O10" i="27" s="1"/>
  <c r="H8" i="27"/>
  <c r="O8" i="27" s="1"/>
  <c r="H6" i="27"/>
  <c r="O6" i="27" s="1"/>
  <c r="H4" i="27"/>
  <c r="O4" i="27" s="1"/>
  <c r="AN2" i="1"/>
  <c r="AN121" i="1"/>
  <c r="AN119" i="1"/>
  <c r="AN117" i="1"/>
  <c r="AN115" i="1"/>
  <c r="AN113" i="1"/>
  <c r="AN111" i="1"/>
  <c r="AN109" i="1"/>
  <c r="AN107" i="1"/>
  <c r="AN105" i="1"/>
  <c r="AN103" i="1"/>
  <c r="AN101" i="1"/>
  <c r="AN99" i="1"/>
  <c r="AN97" i="1"/>
  <c r="AN95" i="1"/>
  <c r="AN93" i="1"/>
  <c r="AN91" i="1"/>
  <c r="AN89" i="1"/>
  <c r="AN87" i="1"/>
  <c r="AN85" i="1"/>
  <c r="AN83" i="1"/>
  <c r="AN81" i="1"/>
  <c r="AN79" i="1"/>
  <c r="AN77" i="1"/>
  <c r="AN75" i="1"/>
  <c r="AN73" i="1"/>
  <c r="AN71" i="1"/>
  <c r="AN69" i="1"/>
  <c r="AN67" i="1"/>
  <c r="AN65" i="1"/>
  <c r="AN63" i="1"/>
  <c r="AN61" i="1"/>
  <c r="AN59" i="1"/>
  <c r="AN57" i="1"/>
  <c r="AN55" i="1"/>
  <c r="AN53" i="1"/>
  <c r="AN51" i="1"/>
  <c r="AN49" i="1"/>
  <c r="AN47" i="1"/>
  <c r="AN45" i="1"/>
  <c r="AN43" i="1"/>
  <c r="AN41" i="1"/>
  <c r="AN39" i="1"/>
  <c r="AN37" i="1"/>
  <c r="AN35" i="1"/>
  <c r="AN33" i="1"/>
  <c r="AN31" i="1"/>
  <c r="AN29" i="1"/>
  <c r="AN27" i="1"/>
  <c r="AN25" i="1"/>
  <c r="AN23" i="1"/>
  <c r="AN21" i="1"/>
  <c r="AN19" i="1"/>
  <c r="AN17" i="1"/>
  <c r="AN15" i="1"/>
  <c r="AN13" i="1"/>
  <c r="AN11" i="1"/>
  <c r="AN9" i="1"/>
  <c r="AN7" i="1"/>
  <c r="AN5" i="1"/>
  <c r="AN3" i="1"/>
  <c r="AN120" i="1"/>
  <c r="AN118" i="1"/>
  <c r="AN116" i="1"/>
  <c r="AN114" i="1"/>
  <c r="AN112" i="1"/>
  <c r="AN110" i="1"/>
  <c r="AN108" i="1"/>
  <c r="AN106" i="1"/>
  <c r="AN104" i="1"/>
  <c r="AN102" i="1"/>
  <c r="AN100" i="1"/>
  <c r="AN98" i="1"/>
  <c r="AN96" i="1"/>
  <c r="AN94" i="1"/>
  <c r="AN92" i="1"/>
  <c r="AN90" i="1"/>
  <c r="AN88" i="1"/>
  <c r="AN86" i="1"/>
  <c r="AN84" i="1"/>
  <c r="AN82" i="1"/>
  <c r="AN80" i="1"/>
  <c r="AN78" i="1"/>
  <c r="AN76" i="1"/>
  <c r="AN74" i="1"/>
  <c r="AN72" i="1"/>
  <c r="AN70" i="1"/>
  <c r="AN68" i="1"/>
  <c r="AN66" i="1"/>
  <c r="AN64" i="1"/>
  <c r="AN62" i="1"/>
  <c r="AN60" i="1"/>
  <c r="AN58" i="1"/>
  <c r="AN56" i="1"/>
  <c r="AN54" i="1"/>
  <c r="AN52" i="1"/>
  <c r="AN50" i="1"/>
  <c r="AN48" i="1"/>
  <c r="AN46" i="1"/>
  <c r="AN44" i="1"/>
  <c r="AN42" i="1"/>
  <c r="AN40" i="1"/>
  <c r="AN38" i="1"/>
  <c r="AN36" i="1"/>
  <c r="AN34" i="1"/>
  <c r="AN32" i="1"/>
  <c r="AN30" i="1"/>
  <c r="AN28" i="1"/>
  <c r="AN26" i="1"/>
  <c r="AN24" i="1"/>
  <c r="AN22" i="1"/>
  <c r="AN20" i="1"/>
  <c r="AN18" i="1"/>
  <c r="AN16" i="1"/>
  <c r="AN14" i="1"/>
  <c r="AN12" i="1"/>
  <c r="AN10" i="1"/>
  <c r="AN8" i="1"/>
  <c r="AN6" i="1"/>
  <c r="AN4" i="1"/>
  <c r="AM120" i="1"/>
  <c r="AM116" i="1"/>
  <c r="AM112" i="1"/>
  <c r="AM108" i="1"/>
  <c r="Q108" i="27" s="1"/>
  <c r="R108" i="27" s="1"/>
  <c r="S108" i="27" s="1"/>
  <c r="AM104" i="1"/>
  <c r="AM100" i="1"/>
  <c r="AM96" i="1"/>
  <c r="AM92" i="1"/>
  <c r="Q92" i="27" s="1"/>
  <c r="R92" i="27" s="1"/>
  <c r="S92" i="27" s="1"/>
  <c r="AM88" i="1"/>
  <c r="AM84" i="1"/>
  <c r="AM80" i="1"/>
  <c r="AM76" i="1"/>
  <c r="Q76" i="27" s="1"/>
  <c r="R76" i="27" s="1"/>
  <c r="S76" i="27" s="1"/>
  <c r="AM72" i="1"/>
  <c r="AM68" i="1"/>
  <c r="AM64" i="1"/>
  <c r="AM60" i="1"/>
  <c r="Q60" i="27" s="1"/>
  <c r="R60" i="27" s="1"/>
  <c r="S60" i="27" s="1"/>
  <c r="AM58" i="1"/>
  <c r="Q58" i="27" s="1"/>
  <c r="R58" i="27" s="1"/>
  <c r="S58" i="27" s="1"/>
  <c r="AM54" i="1"/>
  <c r="AM50" i="1"/>
  <c r="Q50" i="27" s="1"/>
  <c r="AM46" i="1"/>
  <c r="Q46" i="27" s="1"/>
  <c r="R46" i="27" s="1"/>
  <c r="S46" i="27" s="1"/>
  <c r="AM40" i="1"/>
  <c r="AM22" i="1"/>
  <c r="AM118" i="1"/>
  <c r="Q118" i="27" s="1"/>
  <c r="R118" i="27" s="1"/>
  <c r="S118" i="27" s="1"/>
  <c r="AM114" i="1"/>
  <c r="Q114" i="27" s="1"/>
  <c r="R114" i="27" s="1"/>
  <c r="S114" i="27" s="1"/>
  <c r="AM110" i="1"/>
  <c r="AM106" i="1"/>
  <c r="AM102" i="1"/>
  <c r="Q102" i="27" s="1"/>
  <c r="R102" i="27" s="1"/>
  <c r="S102" i="27" s="1"/>
  <c r="AM98" i="1"/>
  <c r="Q98" i="27" s="1"/>
  <c r="AM94" i="1"/>
  <c r="AM90" i="1"/>
  <c r="AM86" i="1"/>
  <c r="Q86" i="27" s="1"/>
  <c r="AM82" i="1"/>
  <c r="Q82" i="27" s="1"/>
  <c r="R82" i="27" s="1"/>
  <c r="S82" i="27" s="1"/>
  <c r="AM78" i="1"/>
  <c r="AM74" i="1"/>
  <c r="AM70" i="1"/>
  <c r="Q70" i="27" s="1"/>
  <c r="R70" i="27" s="1"/>
  <c r="S70" i="27" s="1"/>
  <c r="AM66" i="1"/>
  <c r="Q66" i="27" s="1"/>
  <c r="R66" i="27" s="1"/>
  <c r="S66" i="27" s="1"/>
  <c r="AM62" i="1"/>
  <c r="AM56" i="1"/>
  <c r="Q56" i="27" s="1"/>
  <c r="R56" i="27" s="1"/>
  <c r="S56" i="27" s="1"/>
  <c r="AM52" i="1"/>
  <c r="AM48" i="1"/>
  <c r="AM44" i="1"/>
  <c r="AM42" i="1"/>
  <c r="AM38" i="1"/>
  <c r="Q38" i="27" s="1"/>
  <c r="AM36" i="1"/>
  <c r="Q36" i="27" s="1"/>
  <c r="R36" i="27" s="1"/>
  <c r="S36" i="27" s="1"/>
  <c r="AM34" i="1"/>
  <c r="Q34" i="27" s="1"/>
  <c r="R34" i="27" s="1"/>
  <c r="S34" i="27" s="1"/>
  <c r="AM32" i="1"/>
  <c r="Q32" i="27" s="1"/>
  <c r="R32" i="27" s="1"/>
  <c r="S32" i="27" s="1"/>
  <c r="AM30" i="1"/>
  <c r="Q30" i="27" s="1"/>
  <c r="R30" i="27" s="1"/>
  <c r="S30" i="27" s="1"/>
  <c r="AM28" i="1"/>
  <c r="Q28" i="27" s="1"/>
  <c r="R28" i="27" s="1"/>
  <c r="S28" i="27" s="1"/>
  <c r="AM26" i="1"/>
  <c r="Q26" i="27" s="1"/>
  <c r="AM24" i="1"/>
  <c r="Q24" i="27" s="1"/>
  <c r="R24" i="27" s="1"/>
  <c r="S24" i="27" s="1"/>
  <c r="AM20" i="1"/>
  <c r="AM18" i="1"/>
  <c r="Q18" i="27" s="1"/>
  <c r="R18" i="27" s="1"/>
  <c r="S18" i="27" s="1"/>
  <c r="AM16" i="1"/>
  <c r="AM14" i="1"/>
  <c r="AM12" i="1"/>
  <c r="AM10" i="1"/>
  <c r="Q10" i="27" s="1"/>
  <c r="R10" i="27" s="1"/>
  <c r="AM8" i="1"/>
  <c r="AM6" i="1"/>
  <c r="AM4" i="1"/>
  <c r="AM121" i="1"/>
  <c r="AM119" i="1"/>
  <c r="AM117" i="1"/>
  <c r="AM115" i="1"/>
  <c r="Q115" i="27" s="1"/>
  <c r="R115" i="27" s="1"/>
  <c r="S115" i="27" s="1"/>
  <c r="AM113" i="1"/>
  <c r="AM111" i="1"/>
  <c r="AM109" i="1"/>
  <c r="AM107" i="1"/>
  <c r="Q107" i="27" s="1"/>
  <c r="R107" i="27" s="1"/>
  <c r="S107" i="27" s="1"/>
  <c r="AM105" i="1"/>
  <c r="AM103" i="1"/>
  <c r="AM101" i="1"/>
  <c r="AM99" i="1"/>
  <c r="Q99" i="27" s="1"/>
  <c r="R99" i="27" s="1"/>
  <c r="S99" i="27" s="1"/>
  <c r="AM97" i="1"/>
  <c r="AM95" i="1"/>
  <c r="AM93" i="1"/>
  <c r="AM91" i="1"/>
  <c r="Q91" i="27" s="1"/>
  <c r="R91" i="27" s="1"/>
  <c r="S91" i="27" s="1"/>
  <c r="AM89" i="1"/>
  <c r="AM87" i="1"/>
  <c r="AM85" i="1"/>
  <c r="AM83" i="1"/>
  <c r="Q83" i="27" s="1"/>
  <c r="R83" i="27" s="1"/>
  <c r="S83" i="27" s="1"/>
  <c r="AM81" i="1"/>
  <c r="AM79" i="1"/>
  <c r="AM77" i="1"/>
  <c r="AM75" i="1"/>
  <c r="Q75" i="27" s="1"/>
  <c r="R75" i="27" s="1"/>
  <c r="S75" i="27" s="1"/>
  <c r="AM73" i="1"/>
  <c r="AM71" i="1"/>
  <c r="AM69" i="1"/>
  <c r="AM67" i="1"/>
  <c r="Q67" i="27" s="1"/>
  <c r="R67" i="27" s="1"/>
  <c r="S67" i="27" s="1"/>
  <c r="AM65" i="1"/>
  <c r="AM63" i="1"/>
  <c r="AM61" i="1"/>
  <c r="AM59" i="1"/>
  <c r="Q59" i="27" s="1"/>
  <c r="R59" i="27" s="1"/>
  <c r="S59" i="27" s="1"/>
  <c r="AM57" i="1"/>
  <c r="AM55" i="1"/>
  <c r="AM53" i="1"/>
  <c r="AM51" i="1"/>
  <c r="Q51" i="27" s="1"/>
  <c r="R51" i="27" s="1"/>
  <c r="S51" i="27" s="1"/>
  <c r="AM49" i="1"/>
  <c r="AM47" i="1"/>
  <c r="AM45" i="1"/>
  <c r="AM43" i="1"/>
  <c r="Q43" i="27" s="1"/>
  <c r="R43" i="27" s="1"/>
  <c r="S43" i="27" s="1"/>
  <c r="AM41" i="1"/>
  <c r="AM39" i="1"/>
  <c r="AM37" i="1"/>
  <c r="AM35" i="1"/>
  <c r="Q35" i="27" s="1"/>
  <c r="R35" i="27" s="1"/>
  <c r="S35" i="27" s="1"/>
  <c r="AM33" i="1"/>
  <c r="AM31" i="1"/>
  <c r="AM29" i="1"/>
  <c r="AM27" i="1"/>
  <c r="Q27" i="27" s="1"/>
  <c r="R27" i="27" s="1"/>
  <c r="S27" i="27" s="1"/>
  <c r="AM25" i="1"/>
  <c r="AM23" i="1"/>
  <c r="AM21" i="1"/>
  <c r="AM19" i="1"/>
  <c r="Q19" i="27" s="1"/>
  <c r="R19" i="27" s="1"/>
  <c r="S19" i="27" s="1"/>
  <c r="AM17" i="1"/>
  <c r="AM15" i="1"/>
  <c r="AM13" i="1"/>
  <c r="AM11" i="1"/>
  <c r="Q11" i="27" s="1"/>
  <c r="R11" i="27" s="1"/>
  <c r="AM9" i="1"/>
  <c r="AM7" i="1"/>
  <c r="AM5" i="1"/>
  <c r="AM3" i="1"/>
  <c r="Q3" i="27" s="1"/>
  <c r="R3" i="27" s="1"/>
  <c r="AM2" i="1"/>
  <c r="Q2" i="27" s="1"/>
  <c r="AG11" i="4"/>
  <c r="AG7" i="4"/>
  <c r="AG15" i="4"/>
  <c r="AG19" i="4"/>
  <c r="AG23" i="4"/>
  <c r="AG22" i="4"/>
  <c r="AG14" i="4"/>
  <c r="AG6" i="4"/>
  <c r="AG5" i="4"/>
  <c r="AG13" i="4"/>
  <c r="AG18" i="4"/>
  <c r="AG10" i="4"/>
  <c r="AG21" i="4"/>
  <c r="AG17" i="4"/>
  <c r="AG9" i="4"/>
  <c r="AG24" i="4"/>
  <c r="AG20" i="4"/>
  <c r="AG16" i="4"/>
  <c r="AG12" i="4"/>
  <c r="AG8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B52" i="4"/>
  <c r="X52" i="4"/>
  <c r="T55" i="4"/>
  <c r="AB55" i="4"/>
  <c r="X55" i="4"/>
  <c r="AA55" i="4"/>
  <c r="AE53" i="4"/>
  <c r="AA53" i="4"/>
  <c r="AD55" i="4"/>
  <c r="Z55" i="4"/>
  <c r="AC55" i="4"/>
  <c r="Y55" i="4"/>
  <c r="U55" i="4"/>
  <c r="AE55" i="4"/>
  <c r="W55" i="4"/>
  <c r="W53" i="4"/>
  <c r="V55" i="4"/>
  <c r="AD53" i="4"/>
  <c r="V53" i="4"/>
  <c r="Y53" i="4"/>
  <c r="AA52" i="4"/>
  <c r="AC52" i="4"/>
  <c r="Y52" i="4"/>
  <c r="U52" i="4"/>
  <c r="AB53" i="4"/>
  <c r="X53" i="4"/>
  <c r="Z53" i="4"/>
  <c r="AC53" i="4"/>
  <c r="U53" i="4"/>
  <c r="AE52" i="4"/>
  <c r="W52" i="4"/>
  <c r="T52" i="4"/>
  <c r="AD52" i="4"/>
  <c r="Z52" i="4"/>
  <c r="V52" i="4"/>
  <c r="T53" i="4"/>
  <c r="T25" i="4"/>
  <c r="AE26" i="4"/>
  <c r="AA26" i="4"/>
  <c r="W26" i="4"/>
  <c r="AC26" i="4"/>
  <c r="Y26" i="4"/>
  <c r="U26" i="4"/>
  <c r="AB26" i="4"/>
  <c r="X25" i="4"/>
  <c r="AE25" i="4"/>
  <c r="AA25" i="4"/>
  <c r="W25" i="4"/>
  <c r="AD26" i="4"/>
  <c r="V26" i="4"/>
  <c r="AC25" i="4"/>
  <c r="Y25" i="4"/>
  <c r="U25" i="4"/>
  <c r="AB25" i="4"/>
  <c r="X26" i="4"/>
  <c r="AD25" i="4"/>
  <c r="V25" i="4"/>
  <c r="T26" i="4"/>
  <c r="AC28" i="4"/>
  <c r="Y28" i="4"/>
  <c r="AB28" i="4"/>
  <c r="X28" i="4"/>
  <c r="AA28" i="4"/>
  <c r="W28" i="4"/>
  <c r="U28" i="4"/>
  <c r="AD28" i="4"/>
  <c r="V28" i="4"/>
  <c r="T28" i="4"/>
  <c r="U61" i="4" s="1"/>
  <c r="Q42" i="27" l="1"/>
  <c r="R42" i="27" s="1"/>
  <c r="S42" i="27" s="1"/>
  <c r="Q74" i="27"/>
  <c r="Q90" i="27"/>
  <c r="R90" i="27" s="1"/>
  <c r="S90" i="27" s="1"/>
  <c r="Q106" i="27"/>
  <c r="R106" i="27" s="1"/>
  <c r="S106" i="27" s="1"/>
  <c r="Q9" i="27"/>
  <c r="R9" i="27" s="1"/>
  <c r="S9" i="27" s="1"/>
  <c r="Q17" i="27"/>
  <c r="R17" i="27" s="1"/>
  <c r="S17" i="27" s="1"/>
  <c r="Q25" i="27"/>
  <c r="R25" i="27" s="1"/>
  <c r="S25" i="27" s="1"/>
  <c r="Q33" i="27"/>
  <c r="R33" i="27" s="1"/>
  <c r="S33" i="27" s="1"/>
  <c r="Q41" i="27"/>
  <c r="R41" i="27" s="1"/>
  <c r="S41" i="27" s="1"/>
  <c r="Q49" i="27"/>
  <c r="R49" i="27" s="1"/>
  <c r="S49" i="27" s="1"/>
  <c r="Q57" i="27"/>
  <c r="R57" i="27" s="1"/>
  <c r="S57" i="27" s="1"/>
  <c r="Q65" i="27"/>
  <c r="R65" i="27" s="1"/>
  <c r="S65" i="27" s="1"/>
  <c r="Q73" i="27"/>
  <c r="R73" i="27" s="1"/>
  <c r="S73" i="27" s="1"/>
  <c r="Q81" i="27"/>
  <c r="R81" i="27" s="1"/>
  <c r="S81" i="27" s="1"/>
  <c r="Q89" i="27"/>
  <c r="R89" i="27" s="1"/>
  <c r="S89" i="27" s="1"/>
  <c r="Q97" i="27"/>
  <c r="R97" i="27" s="1"/>
  <c r="S97" i="27" s="1"/>
  <c r="Q105" i="27"/>
  <c r="R105" i="27" s="1"/>
  <c r="S105" i="27" s="1"/>
  <c r="Q113" i="27"/>
  <c r="R113" i="27" s="1"/>
  <c r="S113" i="27" s="1"/>
  <c r="Q121" i="27"/>
  <c r="R121" i="27" s="1"/>
  <c r="S121" i="27" s="1"/>
  <c r="Q48" i="27"/>
  <c r="R48" i="27" s="1"/>
  <c r="S48" i="27" s="1"/>
  <c r="Q64" i="27"/>
  <c r="R64" i="27" s="1"/>
  <c r="S64" i="27" s="1"/>
  <c r="Q80" i="27"/>
  <c r="R80" i="27" s="1"/>
  <c r="S80" i="27" s="1"/>
  <c r="Q96" i="27"/>
  <c r="R96" i="27" s="1"/>
  <c r="S96" i="27" s="1"/>
  <c r="Q112" i="27"/>
  <c r="R112" i="27" s="1"/>
  <c r="S112" i="27" s="1"/>
  <c r="Q6" i="27"/>
  <c r="R6" i="27" s="1"/>
  <c r="Q14" i="27"/>
  <c r="R14" i="27" s="1"/>
  <c r="Q22" i="27"/>
  <c r="R22" i="27" s="1"/>
  <c r="S22" i="27" s="1"/>
  <c r="Q54" i="27"/>
  <c r="R54" i="27" s="1"/>
  <c r="S54" i="27" s="1"/>
  <c r="Q7" i="27"/>
  <c r="R7" i="27" s="1"/>
  <c r="S7" i="27" s="1"/>
  <c r="Q15" i="27"/>
  <c r="R15" i="27" s="1"/>
  <c r="S15" i="27" s="1"/>
  <c r="Q23" i="27"/>
  <c r="R23" i="27" s="1"/>
  <c r="S23" i="27" s="1"/>
  <c r="Q31" i="27"/>
  <c r="R31" i="27" s="1"/>
  <c r="S31" i="27" s="1"/>
  <c r="Q39" i="27"/>
  <c r="R39" i="27" s="1"/>
  <c r="S39" i="27" s="1"/>
  <c r="Q47" i="27"/>
  <c r="R47" i="27" s="1"/>
  <c r="S47" i="27" s="1"/>
  <c r="Q55" i="27"/>
  <c r="R55" i="27" s="1"/>
  <c r="S55" i="27" s="1"/>
  <c r="Q63" i="27"/>
  <c r="R63" i="27" s="1"/>
  <c r="S63" i="27" s="1"/>
  <c r="Q71" i="27"/>
  <c r="R71" i="27" s="1"/>
  <c r="S71" i="27" s="1"/>
  <c r="Q79" i="27"/>
  <c r="R79" i="27" s="1"/>
  <c r="S79" i="27" s="1"/>
  <c r="Q87" i="27"/>
  <c r="R87" i="27" s="1"/>
  <c r="S87" i="27" s="1"/>
  <c r="Q95" i="27"/>
  <c r="R95" i="27" s="1"/>
  <c r="S95" i="27" s="1"/>
  <c r="Q103" i="27"/>
  <c r="R103" i="27" s="1"/>
  <c r="S103" i="27" s="1"/>
  <c r="Q111" i="27"/>
  <c r="R111" i="27" s="1"/>
  <c r="S111" i="27" s="1"/>
  <c r="Q119" i="27"/>
  <c r="R119" i="27" s="1"/>
  <c r="S119" i="27" s="1"/>
  <c r="Q8" i="27"/>
  <c r="R8" i="27" s="1"/>
  <c r="S8" i="27" s="1"/>
  <c r="Q16" i="27"/>
  <c r="R16" i="27" s="1"/>
  <c r="S16" i="27" s="1"/>
  <c r="Q62" i="27"/>
  <c r="R62" i="27" s="1"/>
  <c r="Q78" i="27"/>
  <c r="R78" i="27" s="1"/>
  <c r="S78" i="27" s="1"/>
  <c r="Q94" i="27"/>
  <c r="R94" i="27" s="1"/>
  <c r="S94" i="27" s="1"/>
  <c r="Q110" i="27"/>
  <c r="Q40" i="27"/>
  <c r="R40" i="27" s="1"/>
  <c r="S40" i="27" s="1"/>
  <c r="Q72" i="27"/>
  <c r="R72" i="27" s="1"/>
  <c r="S72" i="27" s="1"/>
  <c r="Q88" i="27"/>
  <c r="R88" i="27" s="1"/>
  <c r="S88" i="27" s="1"/>
  <c r="Q104" i="27"/>
  <c r="R104" i="27" s="1"/>
  <c r="S104" i="27" s="1"/>
  <c r="Q120" i="27"/>
  <c r="R120" i="27" s="1"/>
  <c r="S120" i="27" s="1"/>
  <c r="Q4" i="27"/>
  <c r="R4" i="27" s="1"/>
  <c r="S4" i="27" s="1"/>
  <c r="Q12" i="27"/>
  <c r="R12" i="27" s="1"/>
  <c r="S12" i="27" s="1"/>
  <c r="Q20" i="27"/>
  <c r="R20" i="27" s="1"/>
  <c r="S20" i="27" s="1"/>
  <c r="Q52" i="27"/>
  <c r="R52" i="27" s="1"/>
  <c r="S52" i="27" s="1"/>
  <c r="Q5" i="27"/>
  <c r="R5" i="27" s="1"/>
  <c r="Q13" i="27"/>
  <c r="R13" i="27" s="1"/>
  <c r="S13" i="27" s="1"/>
  <c r="Q21" i="27"/>
  <c r="R21" i="27" s="1"/>
  <c r="S21" i="27" s="1"/>
  <c r="Q29" i="27"/>
  <c r="R29" i="27" s="1"/>
  <c r="S29" i="27" s="1"/>
  <c r="Q37" i="27"/>
  <c r="R37" i="27" s="1"/>
  <c r="S37" i="27" s="1"/>
  <c r="Q45" i="27"/>
  <c r="R45" i="27" s="1"/>
  <c r="S45" i="27" s="1"/>
  <c r="Q53" i="27"/>
  <c r="R53" i="27" s="1"/>
  <c r="S53" i="27" s="1"/>
  <c r="Q61" i="27"/>
  <c r="R61" i="27" s="1"/>
  <c r="S61" i="27" s="1"/>
  <c r="Q69" i="27"/>
  <c r="R69" i="27" s="1"/>
  <c r="S69" i="27" s="1"/>
  <c r="Q77" i="27"/>
  <c r="R77" i="27" s="1"/>
  <c r="S77" i="27" s="1"/>
  <c r="Q85" i="27"/>
  <c r="R85" i="27" s="1"/>
  <c r="S85" i="27" s="1"/>
  <c r="Q93" i="27"/>
  <c r="R93" i="27" s="1"/>
  <c r="S93" i="27" s="1"/>
  <c r="Q101" i="27"/>
  <c r="R101" i="27" s="1"/>
  <c r="S101" i="27" s="1"/>
  <c r="Q109" i="27"/>
  <c r="R109" i="27" s="1"/>
  <c r="S109" i="27" s="1"/>
  <c r="Q117" i="27"/>
  <c r="R117" i="27" s="1"/>
  <c r="S117" i="27" s="1"/>
  <c r="Q68" i="27"/>
  <c r="R68" i="27" s="1"/>
  <c r="S68" i="27" s="1"/>
  <c r="Q84" i="27"/>
  <c r="R84" i="27" s="1"/>
  <c r="S84" i="27" s="1"/>
  <c r="Q100" i="27"/>
  <c r="R100" i="27" s="1"/>
  <c r="S100" i="27" s="1"/>
  <c r="Q116" i="27"/>
  <c r="R116" i="27" s="1"/>
  <c r="S116" i="27" s="1"/>
  <c r="Q44" i="27"/>
  <c r="R44" i="27" s="1"/>
  <c r="S44" i="27" s="1"/>
  <c r="U62" i="4"/>
  <c r="U65" i="4"/>
  <c r="Z61" i="4"/>
  <c r="AA70" i="4"/>
  <c r="AA66" i="4"/>
  <c r="AA64" i="4"/>
  <c r="V66" i="4"/>
  <c r="F7" i="30" s="1"/>
  <c r="M7" i="30" s="1"/>
  <c r="Q7" i="30" s="1"/>
  <c r="AA68" i="4"/>
  <c r="V69" i="4"/>
  <c r="F10" i="30" s="1"/>
  <c r="M10" i="30" s="1"/>
  <c r="Q10" i="30" s="1"/>
  <c r="U63" i="4"/>
  <c r="U64" i="4"/>
  <c r="U69" i="4"/>
  <c r="AA67" i="4"/>
  <c r="AA63" i="4"/>
  <c r="V64" i="4"/>
  <c r="F5" i="30" s="1"/>
  <c r="M5" i="30" s="1"/>
  <c r="Q5" i="30" s="1"/>
  <c r="V70" i="4"/>
  <c r="F11" i="30" s="1"/>
  <c r="M11" i="30" s="1"/>
  <c r="Q11" i="30" s="1"/>
  <c r="AA72" i="4"/>
  <c r="V61" i="4"/>
  <c r="F2" i="30" s="1"/>
  <c r="M2" i="30" s="1"/>
  <c r="Q2" i="30" s="1"/>
  <c r="U67" i="4"/>
  <c r="U68" i="4"/>
  <c r="U66" i="4"/>
  <c r="AA65" i="4"/>
  <c r="AA71" i="4"/>
  <c r="V72" i="4"/>
  <c r="F13" i="30" s="1"/>
  <c r="M13" i="30" s="1"/>
  <c r="Q13" i="30" s="1"/>
  <c r="V67" i="4"/>
  <c r="F8" i="30" s="1"/>
  <c r="M8" i="30" s="1"/>
  <c r="Q8" i="30" s="1"/>
  <c r="V68" i="4"/>
  <c r="F9" i="30" s="1"/>
  <c r="M9" i="30" s="1"/>
  <c r="Q9" i="30" s="1"/>
  <c r="U71" i="4"/>
  <c r="U72" i="4"/>
  <c r="U70" i="4"/>
  <c r="AA62" i="4"/>
  <c r="AA69" i="4"/>
  <c r="V63" i="4"/>
  <c r="F4" i="30" s="1"/>
  <c r="M4" i="30" s="1"/>
  <c r="Q4" i="30" s="1"/>
  <c r="V62" i="4"/>
  <c r="F3" i="30" s="1"/>
  <c r="M3" i="30" s="1"/>
  <c r="Q3" i="30" s="1"/>
  <c r="V71" i="4"/>
  <c r="F12" i="30" s="1"/>
  <c r="M12" i="30" s="1"/>
  <c r="Q12" i="30" s="1"/>
  <c r="V65" i="4"/>
  <c r="F6" i="30" s="1"/>
  <c r="M6" i="30" s="1"/>
  <c r="Q6" i="30" s="1"/>
  <c r="R2" i="27"/>
  <c r="S5" i="27"/>
  <c r="S6" i="27"/>
  <c r="S10" i="27"/>
  <c r="R74" i="27"/>
  <c r="R98" i="27"/>
  <c r="S3" i="27"/>
  <c r="S11" i="27"/>
  <c r="R26" i="27"/>
  <c r="R38" i="27"/>
  <c r="R86" i="27"/>
  <c r="R110" i="27"/>
  <c r="R50" i="27"/>
  <c r="R28" i="25"/>
  <c r="S28" i="25" s="1"/>
  <c r="R32" i="25"/>
  <c r="S32" i="25" s="1"/>
  <c r="R36" i="25"/>
  <c r="S36" i="25" s="1"/>
  <c r="R48" i="25"/>
  <c r="S48" i="25" s="1"/>
  <c r="R56" i="25"/>
  <c r="S56" i="25" s="1"/>
  <c r="R60" i="25"/>
  <c r="S60" i="25" s="1"/>
  <c r="R68" i="25"/>
  <c r="S68" i="25" s="1"/>
  <c r="R76" i="25"/>
  <c r="S76" i="25" s="1"/>
  <c r="R84" i="25"/>
  <c r="S84" i="25" s="1"/>
  <c r="R92" i="25"/>
  <c r="S92" i="25" s="1"/>
  <c r="R100" i="25"/>
  <c r="S100" i="25" s="1"/>
  <c r="R108" i="25"/>
  <c r="S108" i="25" s="1"/>
  <c r="R116" i="25"/>
  <c r="S116" i="25" s="1"/>
  <c r="R6" i="25"/>
  <c r="S6" i="25" s="1"/>
  <c r="R10" i="25"/>
  <c r="S10" i="25" s="1"/>
  <c r="R14" i="25"/>
  <c r="S14" i="25" s="1"/>
  <c r="R18" i="25"/>
  <c r="S18" i="25" s="1"/>
  <c r="R22" i="25"/>
  <c r="S22" i="25" s="1"/>
  <c r="R42" i="25"/>
  <c r="S42" i="25" s="1"/>
  <c r="R46" i="25"/>
  <c r="S46" i="25" s="1"/>
  <c r="R54" i="25"/>
  <c r="S54" i="25" s="1"/>
  <c r="R66" i="25"/>
  <c r="S66" i="25" s="1"/>
  <c r="R90" i="25"/>
  <c r="S90" i="25" s="1"/>
  <c r="R4" i="25"/>
  <c r="S4" i="25" s="1"/>
  <c r="R8" i="25"/>
  <c r="S8" i="25" s="1"/>
  <c r="R16" i="25"/>
  <c r="S16" i="25" s="1"/>
  <c r="R20" i="25"/>
  <c r="S20" i="25" s="1"/>
  <c r="R40" i="25"/>
  <c r="S40" i="25" s="1"/>
  <c r="R52" i="25"/>
  <c r="S52" i="25" s="1"/>
  <c r="R64" i="25"/>
  <c r="S64" i="25" s="1"/>
  <c r="R72" i="25"/>
  <c r="S72" i="25" s="1"/>
  <c r="R88" i="25"/>
  <c r="S88" i="25" s="1"/>
  <c r="R96" i="25"/>
  <c r="S96" i="25" s="1"/>
  <c r="R104" i="25"/>
  <c r="S104" i="25" s="1"/>
  <c r="R112" i="25"/>
  <c r="S112" i="25" s="1"/>
  <c r="R120" i="25"/>
  <c r="S120" i="25" s="1"/>
  <c r="R30" i="25"/>
  <c r="S30" i="25" s="1"/>
  <c r="R34" i="25"/>
  <c r="S34" i="25" s="1"/>
  <c r="R58" i="25"/>
  <c r="S58" i="25" s="1"/>
  <c r="R70" i="25"/>
  <c r="S70" i="25" s="1"/>
  <c r="R78" i="25"/>
  <c r="S78" i="25" s="1"/>
  <c r="R94" i="25"/>
  <c r="S94" i="25" s="1"/>
  <c r="R98" i="25"/>
  <c r="R102" i="25"/>
  <c r="S102" i="25" s="1"/>
  <c r="R106" i="25"/>
  <c r="S106" i="25" s="1"/>
  <c r="R114" i="25"/>
  <c r="S114" i="25" s="1"/>
  <c r="R118" i="25"/>
  <c r="S118" i="25" s="1"/>
  <c r="R5" i="25"/>
  <c r="S5" i="25" s="1"/>
  <c r="R13" i="25"/>
  <c r="S13" i="25" s="1"/>
  <c r="R17" i="25"/>
  <c r="S17" i="25" s="1"/>
  <c r="R21" i="25"/>
  <c r="S21" i="25" s="1"/>
  <c r="R25" i="25"/>
  <c r="S25" i="25" s="1"/>
  <c r="R29" i="25"/>
  <c r="S29" i="25" s="1"/>
  <c r="R33" i="25"/>
  <c r="S33" i="25" s="1"/>
  <c r="R37" i="25"/>
  <c r="S37" i="25" s="1"/>
  <c r="R41" i="25"/>
  <c r="S41" i="25" s="1"/>
  <c r="R45" i="25"/>
  <c r="S45" i="25" s="1"/>
  <c r="R49" i="25"/>
  <c r="S49" i="25" s="1"/>
  <c r="R53" i="25"/>
  <c r="S53" i="25" s="1"/>
  <c r="R57" i="25"/>
  <c r="S57" i="25" s="1"/>
  <c r="R61" i="25"/>
  <c r="S61" i="25" s="1"/>
  <c r="R65" i="25"/>
  <c r="S65" i="25" s="1"/>
  <c r="R69" i="25"/>
  <c r="S69" i="25" s="1"/>
  <c r="R73" i="25"/>
  <c r="S73" i="25" s="1"/>
  <c r="R77" i="25"/>
  <c r="S77" i="25" s="1"/>
  <c r="R81" i="25"/>
  <c r="S81" i="25" s="1"/>
  <c r="R85" i="25"/>
  <c r="S85" i="25" s="1"/>
  <c r="R89" i="25"/>
  <c r="S89" i="25" s="1"/>
  <c r="R93" i="25"/>
  <c r="S93" i="25" s="1"/>
  <c r="R97" i="25"/>
  <c r="S97" i="25" s="1"/>
  <c r="R101" i="25"/>
  <c r="S101" i="25" s="1"/>
  <c r="R105" i="25"/>
  <c r="S105" i="25" s="1"/>
  <c r="R109" i="25"/>
  <c r="S109" i="25" s="1"/>
  <c r="R113" i="25"/>
  <c r="S113" i="25" s="1"/>
  <c r="R117" i="25"/>
  <c r="S117" i="25" s="1"/>
  <c r="R3" i="25"/>
  <c r="S3" i="25" s="1"/>
  <c r="R7" i="25"/>
  <c r="S7" i="25" s="1"/>
  <c r="R11" i="25"/>
  <c r="S11" i="25" s="1"/>
  <c r="R15" i="25"/>
  <c r="S15" i="25" s="1"/>
  <c r="R19" i="25"/>
  <c r="S19" i="25" s="1"/>
  <c r="R23" i="25"/>
  <c r="S23" i="25" s="1"/>
  <c r="R27" i="25"/>
  <c r="S27" i="25" s="1"/>
  <c r="R35" i="25"/>
  <c r="S35" i="25" s="1"/>
  <c r="R39" i="25"/>
  <c r="S39" i="25" s="1"/>
  <c r="R43" i="25"/>
  <c r="S43" i="25" s="1"/>
  <c r="R51" i="25"/>
  <c r="S51" i="25" s="1"/>
  <c r="R55" i="25"/>
  <c r="S55" i="25" s="1"/>
  <c r="R59" i="25"/>
  <c r="S59" i="25" s="1"/>
  <c r="R63" i="25"/>
  <c r="S63" i="25" s="1"/>
  <c r="R67" i="25"/>
  <c r="S67" i="25" s="1"/>
  <c r="R71" i="25"/>
  <c r="S71" i="25" s="1"/>
  <c r="R75" i="25"/>
  <c r="S75" i="25" s="1"/>
  <c r="R79" i="25"/>
  <c r="S79" i="25" s="1"/>
  <c r="R83" i="25"/>
  <c r="S83" i="25" s="1"/>
  <c r="R87" i="25"/>
  <c r="S87" i="25" s="1"/>
  <c r="R91" i="25"/>
  <c r="S91" i="25" s="1"/>
  <c r="R99" i="25"/>
  <c r="S99" i="25" s="1"/>
  <c r="R103" i="25"/>
  <c r="S103" i="25" s="1"/>
  <c r="R107" i="25"/>
  <c r="S107" i="25" s="1"/>
  <c r="R111" i="25"/>
  <c r="S111" i="25" s="1"/>
  <c r="R115" i="25"/>
  <c r="S115" i="25" s="1"/>
  <c r="R119" i="25"/>
  <c r="S119" i="25" s="1"/>
  <c r="D4" i="9"/>
  <c r="R12" i="25"/>
  <c r="S12" i="25" s="1"/>
  <c r="R44" i="25"/>
  <c r="S44" i="25" s="1"/>
  <c r="R31" i="25"/>
  <c r="S31" i="25" s="1"/>
  <c r="R47" i="25"/>
  <c r="S47" i="25" s="1"/>
  <c r="R24" i="25"/>
  <c r="S24" i="25" s="1"/>
  <c r="R82" i="25"/>
  <c r="S82" i="25" s="1"/>
  <c r="R80" i="25"/>
  <c r="S80" i="25" s="1"/>
  <c r="R9" i="25"/>
  <c r="S9" i="25" s="1"/>
  <c r="R121" i="25"/>
  <c r="S121" i="25" s="1"/>
  <c r="R95" i="25"/>
  <c r="S95" i="25" s="1"/>
  <c r="AG28" i="4"/>
  <c r="AG26" i="4"/>
  <c r="AG25" i="4"/>
  <c r="AG55" i="4"/>
  <c r="AA61" i="4"/>
  <c r="AG53" i="4"/>
  <c r="AG52" i="4"/>
  <c r="Z63" i="4"/>
  <c r="Z68" i="4"/>
  <c r="Z67" i="4"/>
  <c r="Z66" i="4"/>
  <c r="Z72" i="4"/>
  <c r="Z71" i="4"/>
  <c r="Z70" i="4"/>
  <c r="Z62" i="4"/>
  <c r="Z65" i="4"/>
  <c r="Z69" i="4"/>
  <c r="Z64" i="4"/>
  <c r="V134" i="27" l="1"/>
  <c r="I7" i="9"/>
  <c r="U128" i="27"/>
  <c r="I4" i="9"/>
  <c r="U134" i="27"/>
  <c r="U125" i="27"/>
  <c r="U133" i="27"/>
  <c r="V133" i="27"/>
  <c r="V125" i="27"/>
  <c r="I8" i="9"/>
  <c r="J8" i="9" s="1"/>
  <c r="I6" i="9"/>
  <c r="J6" i="9" s="1"/>
  <c r="U129" i="27"/>
  <c r="I12" i="9"/>
  <c r="J12" i="9" s="1"/>
  <c r="U132" i="27"/>
  <c r="I11" i="9"/>
  <c r="V128" i="27"/>
  <c r="I9" i="9"/>
  <c r="V129" i="27"/>
  <c r="V132" i="27"/>
  <c r="V126" i="27"/>
  <c r="V131" i="27"/>
  <c r="U130" i="27"/>
  <c r="I10" i="9"/>
  <c r="U135" i="27"/>
  <c r="U127" i="27"/>
  <c r="I13" i="9"/>
  <c r="V130" i="27"/>
  <c r="V135" i="27"/>
  <c r="V127" i="27"/>
  <c r="U126" i="27"/>
  <c r="I5" i="9"/>
  <c r="J5" i="9" s="1"/>
  <c r="U131" i="27"/>
  <c r="F15" i="30"/>
  <c r="H3" i="31"/>
  <c r="F20" i="30"/>
  <c r="M20" i="30" s="1"/>
  <c r="Q20" i="30" s="1"/>
  <c r="H8" i="31"/>
  <c r="F22" i="30"/>
  <c r="H10" i="31"/>
  <c r="F16" i="30"/>
  <c r="M16" i="30" s="1"/>
  <c r="Q16" i="30" s="1"/>
  <c r="H4" i="31"/>
  <c r="F25" i="30"/>
  <c r="H13" i="31"/>
  <c r="F23" i="30"/>
  <c r="M23" i="30" s="1"/>
  <c r="Q23" i="30" s="1"/>
  <c r="H11" i="31"/>
  <c r="F18" i="30"/>
  <c r="H6" i="31"/>
  <c r="F17" i="30"/>
  <c r="M17" i="30" s="1"/>
  <c r="Q17" i="30" s="1"/>
  <c r="H5" i="31"/>
  <c r="F19" i="30"/>
  <c r="H7" i="31"/>
  <c r="F24" i="30"/>
  <c r="M24" i="30" s="1"/>
  <c r="Q24" i="30" s="1"/>
  <c r="H12" i="31"/>
  <c r="F21" i="30"/>
  <c r="H9" i="31"/>
  <c r="F14" i="30"/>
  <c r="M14" i="30" s="1"/>
  <c r="Q14" i="30" s="1"/>
  <c r="H2" i="31"/>
  <c r="I16" i="31"/>
  <c r="Q16" i="31" s="1"/>
  <c r="J14" i="31"/>
  <c r="R14" i="31" s="1"/>
  <c r="G14" i="32"/>
  <c r="M14" i="32" s="1"/>
  <c r="G23" i="32"/>
  <c r="M23" i="32" s="1"/>
  <c r="F17" i="32"/>
  <c r="L17" i="32" s="1"/>
  <c r="I22" i="31"/>
  <c r="Q22" i="31" s="1"/>
  <c r="G20" i="32"/>
  <c r="M20" i="32" s="1"/>
  <c r="F16" i="32"/>
  <c r="L16" i="32" s="1"/>
  <c r="J19" i="31"/>
  <c r="R19" i="31" s="1"/>
  <c r="J23" i="31"/>
  <c r="R23" i="31" s="1"/>
  <c r="G19" i="32"/>
  <c r="M19" i="32" s="1"/>
  <c r="I25" i="31"/>
  <c r="Q25" i="31" s="1"/>
  <c r="J21" i="31"/>
  <c r="R21" i="31" s="1"/>
  <c r="G25" i="32"/>
  <c r="M25" i="32" s="1"/>
  <c r="J16" i="31"/>
  <c r="R16" i="31" s="1"/>
  <c r="I24" i="31"/>
  <c r="Q24" i="31" s="1"/>
  <c r="J25" i="31"/>
  <c r="R25" i="31" s="1"/>
  <c r="J15" i="31"/>
  <c r="R15" i="31" s="1"/>
  <c r="I23" i="31"/>
  <c r="Q23" i="31" s="1"/>
  <c r="G15" i="32"/>
  <c r="M15" i="32" s="1"/>
  <c r="G17" i="32"/>
  <c r="M17" i="32" s="1"/>
  <c r="J18" i="31"/>
  <c r="R18" i="31" s="1"/>
  <c r="G18" i="32"/>
  <c r="M18" i="32" s="1"/>
  <c r="J20" i="31"/>
  <c r="R20" i="31" s="1"/>
  <c r="F25" i="32"/>
  <c r="L25" i="32" s="1"/>
  <c r="I15" i="31"/>
  <c r="Q15" i="31" s="1"/>
  <c r="F22" i="32"/>
  <c r="L22" i="32" s="1"/>
  <c r="J22" i="31"/>
  <c r="R22" i="31" s="1"/>
  <c r="F23" i="32"/>
  <c r="L23" i="32" s="1"/>
  <c r="I18" i="31"/>
  <c r="Q18" i="31" s="1"/>
  <c r="F15" i="32"/>
  <c r="L15" i="32" s="1"/>
  <c r="I20" i="31"/>
  <c r="Q20" i="31" s="1"/>
  <c r="F24" i="32"/>
  <c r="L24" i="32" s="1"/>
  <c r="I19" i="31"/>
  <c r="Q19" i="31" s="1"/>
  <c r="F18" i="32"/>
  <c r="L18" i="32" s="1"/>
  <c r="I21" i="31"/>
  <c r="Q21" i="31" s="1"/>
  <c r="I17" i="31"/>
  <c r="Q17" i="31" s="1"/>
  <c r="S50" i="27"/>
  <c r="V141" i="27" s="1"/>
  <c r="U141" i="27"/>
  <c r="S86" i="27"/>
  <c r="V144" i="27" s="1"/>
  <c r="U144" i="27"/>
  <c r="S2" i="27"/>
  <c r="U137" i="27"/>
  <c r="U124" i="27"/>
  <c r="S38" i="27"/>
  <c r="V140" i="27" s="1"/>
  <c r="U140" i="27"/>
  <c r="S98" i="27"/>
  <c r="V145" i="27" s="1"/>
  <c r="U145" i="27"/>
  <c r="S14" i="27"/>
  <c r="V138" i="27" s="1"/>
  <c r="U138" i="27"/>
  <c r="S110" i="27"/>
  <c r="V146" i="27" s="1"/>
  <c r="U146" i="27"/>
  <c r="S62" i="27"/>
  <c r="V142" i="27" s="1"/>
  <c r="U142" i="27"/>
  <c r="S26" i="27"/>
  <c r="V139" i="27" s="1"/>
  <c r="U139" i="27"/>
  <c r="S74" i="27"/>
  <c r="V143" i="27" s="1"/>
  <c r="U143" i="27"/>
  <c r="R2" i="25"/>
  <c r="S2" i="25" s="1"/>
  <c r="V137" i="25" s="1"/>
  <c r="R86" i="25"/>
  <c r="S86" i="25" s="1"/>
  <c r="V144" i="25" s="1"/>
  <c r="D11" i="9"/>
  <c r="E11" i="9" s="1"/>
  <c r="R74" i="25"/>
  <c r="S74" i="25" s="1"/>
  <c r="V143" i="25" s="1"/>
  <c r="D10" i="9"/>
  <c r="E10" i="9" s="1"/>
  <c r="R50" i="25"/>
  <c r="S50" i="25" s="1"/>
  <c r="V141" i="25" s="1"/>
  <c r="D8" i="9"/>
  <c r="E8" i="9" s="1"/>
  <c r="R26" i="25"/>
  <c r="S26" i="25" s="1"/>
  <c r="V139" i="25" s="1"/>
  <c r="D6" i="9"/>
  <c r="E6" i="9" s="1"/>
  <c r="D12" i="9"/>
  <c r="E12" i="9" s="1"/>
  <c r="R38" i="25"/>
  <c r="S38" i="25" s="1"/>
  <c r="V140" i="25" s="1"/>
  <c r="D7" i="9"/>
  <c r="E7" i="9" s="1"/>
  <c r="R110" i="25"/>
  <c r="S110" i="25" s="1"/>
  <c r="V146" i="25" s="1"/>
  <c r="D13" i="9"/>
  <c r="E13" i="9" s="1"/>
  <c r="R62" i="25"/>
  <c r="S62" i="25" s="1"/>
  <c r="V142" i="25" s="1"/>
  <c r="D9" i="9"/>
  <c r="E9" i="9" s="1"/>
  <c r="D5" i="9"/>
  <c r="E5" i="9" s="1"/>
  <c r="U129" i="25"/>
  <c r="U134" i="25"/>
  <c r="V129" i="25"/>
  <c r="V135" i="25"/>
  <c r="U138" i="25"/>
  <c r="U132" i="25"/>
  <c r="V130" i="25"/>
  <c r="V132" i="25"/>
  <c r="U133" i="25"/>
  <c r="U135" i="25"/>
  <c r="V127" i="25"/>
  <c r="U145" i="25"/>
  <c r="V138" i="25"/>
  <c r="V134" i="25"/>
  <c r="U125" i="25"/>
  <c r="U131" i="25"/>
  <c r="S98" i="25"/>
  <c r="V145" i="25" s="1"/>
  <c r="U128" i="25"/>
  <c r="U126" i="25"/>
  <c r="V125" i="25"/>
  <c r="V131" i="25"/>
  <c r="V128" i="25"/>
  <c r="U130" i="25"/>
  <c r="U127" i="25"/>
  <c r="V126" i="25"/>
  <c r="V133" i="25"/>
  <c r="O7" i="9"/>
  <c r="O4" i="9"/>
  <c r="O5" i="9"/>
  <c r="O11" i="9"/>
  <c r="O9" i="9"/>
  <c r="O12" i="9"/>
  <c r="O8" i="9"/>
  <c r="O6" i="9"/>
  <c r="O13" i="9"/>
  <c r="O10" i="9"/>
  <c r="O18" i="32" l="1"/>
  <c r="O23" i="32"/>
  <c r="O15" i="32"/>
  <c r="F33" i="30"/>
  <c r="M33" i="30" s="1"/>
  <c r="Q33" i="30" s="1"/>
  <c r="M21" i="30"/>
  <c r="Q21" i="30" s="1"/>
  <c r="F31" i="30"/>
  <c r="M31" i="30" s="1"/>
  <c r="Q31" i="30" s="1"/>
  <c r="M19" i="30"/>
  <c r="Q19" i="30" s="1"/>
  <c r="F30" i="30"/>
  <c r="M30" i="30" s="1"/>
  <c r="Q30" i="30" s="1"/>
  <c r="M18" i="30"/>
  <c r="Q18" i="30" s="1"/>
  <c r="F37" i="30"/>
  <c r="M37" i="30" s="1"/>
  <c r="Q37" i="30" s="1"/>
  <c r="M25" i="30"/>
  <c r="Q25" i="30" s="1"/>
  <c r="F34" i="30"/>
  <c r="M34" i="30" s="1"/>
  <c r="Q34" i="30" s="1"/>
  <c r="M22" i="30"/>
  <c r="Q22" i="30" s="1"/>
  <c r="F27" i="30"/>
  <c r="M27" i="30" s="1"/>
  <c r="Q27" i="30" s="1"/>
  <c r="M15" i="30"/>
  <c r="Q15" i="30" s="1"/>
  <c r="O25" i="32"/>
  <c r="O17" i="32"/>
  <c r="I14" i="9"/>
  <c r="J14" i="9" s="1"/>
  <c r="U143" i="25"/>
  <c r="F32" i="30"/>
  <c r="F35" i="30"/>
  <c r="M35" i="30" s="1"/>
  <c r="Q35" i="30" s="1"/>
  <c r="F26" i="30"/>
  <c r="F28" i="30"/>
  <c r="F29" i="30"/>
  <c r="F36" i="30"/>
  <c r="P12" i="31"/>
  <c r="S12" i="31" s="1"/>
  <c r="T12" i="31" s="1"/>
  <c r="U12" i="31" s="1"/>
  <c r="H24" i="31"/>
  <c r="P5" i="31"/>
  <c r="S5" i="31" s="1"/>
  <c r="T5" i="31" s="1"/>
  <c r="U5" i="31" s="1"/>
  <c r="H17" i="31"/>
  <c r="P11" i="31"/>
  <c r="S11" i="31" s="1"/>
  <c r="H23" i="31"/>
  <c r="P4" i="31"/>
  <c r="S4" i="31" s="1"/>
  <c r="H16" i="31"/>
  <c r="P8" i="31"/>
  <c r="S8" i="31" s="1"/>
  <c r="T8" i="31" s="1"/>
  <c r="U8" i="31" s="1"/>
  <c r="H20" i="31"/>
  <c r="P9" i="31"/>
  <c r="S9" i="31" s="1"/>
  <c r="T9" i="31" s="1"/>
  <c r="U9" i="31" s="1"/>
  <c r="H21" i="31"/>
  <c r="P7" i="31"/>
  <c r="S7" i="31" s="1"/>
  <c r="T7" i="31" s="1"/>
  <c r="U7" i="31" s="1"/>
  <c r="H19" i="31"/>
  <c r="P6" i="31"/>
  <c r="S6" i="31" s="1"/>
  <c r="T6" i="31" s="1"/>
  <c r="U6" i="31" s="1"/>
  <c r="H18" i="31"/>
  <c r="P13" i="31"/>
  <c r="S13" i="31" s="1"/>
  <c r="H25" i="31"/>
  <c r="P10" i="31"/>
  <c r="S10" i="31" s="1"/>
  <c r="T10" i="31" s="1"/>
  <c r="U10" i="31" s="1"/>
  <c r="H22" i="31"/>
  <c r="P3" i="31"/>
  <c r="S3" i="31" s="1"/>
  <c r="T3" i="31" s="1"/>
  <c r="U3" i="31" s="1"/>
  <c r="H15" i="31"/>
  <c r="P2" i="31"/>
  <c r="S2" i="31" s="1"/>
  <c r="H14" i="31"/>
  <c r="D14" i="9"/>
  <c r="E14" i="9" s="1"/>
  <c r="U137" i="25"/>
  <c r="U146" i="25"/>
  <c r="U139" i="25"/>
  <c r="G22" i="32"/>
  <c r="M22" i="32" s="1"/>
  <c r="O22" i="32" s="1"/>
  <c r="F19" i="32"/>
  <c r="L19" i="32" s="1"/>
  <c r="O19" i="32" s="1"/>
  <c r="G16" i="32"/>
  <c r="M16" i="32" s="1"/>
  <c r="O16" i="32" s="1"/>
  <c r="P3" i="32"/>
  <c r="Q3" i="32" s="1"/>
  <c r="J17" i="31"/>
  <c r="F21" i="32"/>
  <c r="L21" i="32" s="1"/>
  <c r="G24" i="32"/>
  <c r="M24" i="32" s="1"/>
  <c r="O24" i="32" s="1"/>
  <c r="P6" i="32"/>
  <c r="Q6" i="32" s="1"/>
  <c r="P8" i="32"/>
  <c r="Q8" i="32" s="1"/>
  <c r="P11" i="32"/>
  <c r="Q11" i="32" s="1"/>
  <c r="P13" i="32"/>
  <c r="Q13" i="32" s="1"/>
  <c r="J24" i="31"/>
  <c r="R24" i="31" s="1"/>
  <c r="P4" i="32"/>
  <c r="Q4" i="32" s="1"/>
  <c r="P7" i="32"/>
  <c r="Q7" i="32" s="1"/>
  <c r="F20" i="32"/>
  <c r="L20" i="32" s="1"/>
  <c r="O20" i="32" s="1"/>
  <c r="G21" i="32"/>
  <c r="M21" i="32" s="1"/>
  <c r="R6" i="30"/>
  <c r="S6" i="30" s="1"/>
  <c r="R7" i="30"/>
  <c r="S7" i="30" s="1"/>
  <c r="R13" i="30"/>
  <c r="S13" i="30" s="1"/>
  <c r="R4" i="30"/>
  <c r="S4" i="30" s="1"/>
  <c r="P9" i="32"/>
  <c r="Q9" i="32" s="1"/>
  <c r="F30" i="32"/>
  <c r="L30" i="32" s="1"/>
  <c r="F29" i="32"/>
  <c r="L29" i="32" s="1"/>
  <c r="F36" i="32"/>
  <c r="L36" i="32" s="1"/>
  <c r="R5" i="30"/>
  <c r="S5" i="30" s="1"/>
  <c r="F27" i="32"/>
  <c r="L27" i="32" s="1"/>
  <c r="R12" i="30"/>
  <c r="S12" i="30" s="1"/>
  <c r="F37" i="32"/>
  <c r="L37" i="32" s="1"/>
  <c r="I29" i="31"/>
  <c r="Q29" i="31" s="1"/>
  <c r="J35" i="31"/>
  <c r="R35" i="31" s="1"/>
  <c r="I31" i="31"/>
  <c r="Q31" i="31" s="1"/>
  <c r="P12" i="32"/>
  <c r="Q12" i="32" s="1"/>
  <c r="I32" i="31"/>
  <c r="Q32" i="31" s="1"/>
  <c r="I14" i="31"/>
  <c r="Q14" i="31" s="1"/>
  <c r="J31" i="31"/>
  <c r="R31" i="31" s="1"/>
  <c r="G29" i="32"/>
  <c r="M29" i="32" s="1"/>
  <c r="J26" i="31"/>
  <c r="R26" i="31" s="1"/>
  <c r="G32" i="32"/>
  <c r="M32" i="32" s="1"/>
  <c r="I27" i="31"/>
  <c r="Q27" i="31" s="1"/>
  <c r="J28" i="31"/>
  <c r="R28" i="31" s="1"/>
  <c r="J33" i="31"/>
  <c r="R33" i="31" s="1"/>
  <c r="I37" i="31"/>
  <c r="Q37" i="31" s="1"/>
  <c r="F28" i="32"/>
  <c r="L28" i="32" s="1"/>
  <c r="R10" i="30"/>
  <c r="S10" i="30" s="1"/>
  <c r="R11" i="30"/>
  <c r="S11" i="30" s="1"/>
  <c r="R9" i="30"/>
  <c r="S9" i="30" s="1"/>
  <c r="F35" i="32"/>
  <c r="L35" i="32" s="1"/>
  <c r="F14" i="32"/>
  <c r="L14" i="32" s="1"/>
  <c r="O14" i="32" s="1"/>
  <c r="F34" i="32"/>
  <c r="L34" i="32" s="1"/>
  <c r="R8" i="30"/>
  <c r="S8" i="30" s="1"/>
  <c r="R3" i="30"/>
  <c r="S3" i="30" s="1"/>
  <c r="I33" i="31"/>
  <c r="Q33" i="31" s="1"/>
  <c r="I36" i="31"/>
  <c r="Q36" i="31" s="1"/>
  <c r="I34" i="31"/>
  <c r="Q34" i="31" s="1"/>
  <c r="J32" i="31"/>
  <c r="R32" i="31" s="1"/>
  <c r="G31" i="32"/>
  <c r="M31" i="32" s="1"/>
  <c r="I28" i="31"/>
  <c r="Q28" i="31" s="1"/>
  <c r="G26" i="32"/>
  <c r="M26" i="32" s="1"/>
  <c r="I30" i="31"/>
  <c r="Q30" i="31" s="1"/>
  <c r="G27" i="32"/>
  <c r="M27" i="32" s="1"/>
  <c r="G30" i="32"/>
  <c r="M30" i="32" s="1"/>
  <c r="J34" i="31"/>
  <c r="R34" i="31" s="1"/>
  <c r="P10" i="32"/>
  <c r="Q10" i="32" s="1"/>
  <c r="G35" i="32"/>
  <c r="M35" i="32" s="1"/>
  <c r="G37" i="32"/>
  <c r="M37" i="32" s="1"/>
  <c r="I35" i="31"/>
  <c r="Q35" i="31" s="1"/>
  <c r="J27" i="31"/>
  <c r="R27" i="31" s="1"/>
  <c r="J30" i="31"/>
  <c r="R30" i="31" s="1"/>
  <c r="J37" i="31"/>
  <c r="R37" i="31" s="1"/>
  <c r="U144" i="25"/>
  <c r="U141" i="25"/>
  <c r="V137" i="27"/>
  <c r="V124" i="27"/>
  <c r="S122" i="27"/>
  <c r="J17" i="9" s="1"/>
  <c r="U140" i="25"/>
  <c r="U142" i="25"/>
  <c r="U124" i="25"/>
  <c r="V124" i="25"/>
  <c r="S122" i="25"/>
  <c r="E17" i="9" s="1"/>
  <c r="E4" i="9"/>
  <c r="E16" i="9" s="1"/>
  <c r="J10" i="9"/>
  <c r="J7" i="9"/>
  <c r="J13" i="9"/>
  <c r="J4" i="9"/>
  <c r="J11" i="9"/>
  <c r="J9" i="9"/>
  <c r="O16" i="9"/>
  <c r="F42" i="30" l="1"/>
  <c r="M42" i="30" s="1"/>
  <c r="Q42" i="30" s="1"/>
  <c r="F45" i="30"/>
  <c r="M45" i="30" s="1"/>
  <c r="Q45" i="30" s="1"/>
  <c r="F46" i="30"/>
  <c r="M46" i="30" s="1"/>
  <c r="Q46" i="30" s="1"/>
  <c r="F49" i="30"/>
  <c r="M49" i="30" s="1"/>
  <c r="Q49" i="30" s="1"/>
  <c r="F39" i="30"/>
  <c r="M39" i="30" s="1"/>
  <c r="Q39" i="30" s="1"/>
  <c r="J29" i="31"/>
  <c r="R29" i="31" s="1"/>
  <c r="R17" i="31"/>
  <c r="F43" i="30"/>
  <c r="M43" i="30" s="1"/>
  <c r="Q43" i="30" s="1"/>
  <c r="F40" i="30"/>
  <c r="M40" i="30" s="1"/>
  <c r="Q40" i="30" s="1"/>
  <c r="M28" i="30"/>
  <c r="Q28" i="30" s="1"/>
  <c r="F38" i="30"/>
  <c r="M38" i="30" s="1"/>
  <c r="Q38" i="30" s="1"/>
  <c r="M26" i="30"/>
  <c r="Q26" i="30" s="1"/>
  <c r="F48" i="30"/>
  <c r="M48" i="30" s="1"/>
  <c r="Q48" i="30" s="1"/>
  <c r="M36" i="30"/>
  <c r="Q36" i="30" s="1"/>
  <c r="F41" i="30"/>
  <c r="M41" i="30" s="1"/>
  <c r="Q41" i="30" s="1"/>
  <c r="M29" i="30"/>
  <c r="Q29" i="30" s="1"/>
  <c r="F44" i="30"/>
  <c r="M44" i="30" s="1"/>
  <c r="Q44" i="30" s="1"/>
  <c r="M32" i="30"/>
  <c r="Q32" i="30" s="1"/>
  <c r="O37" i="32"/>
  <c r="O29" i="32"/>
  <c r="O35" i="32"/>
  <c r="O27" i="32"/>
  <c r="O30" i="32"/>
  <c r="O21" i="32"/>
  <c r="P21" i="32" s="1"/>
  <c r="Q21" i="32" s="1"/>
  <c r="P5" i="17"/>
  <c r="G5" i="17"/>
  <c r="F47" i="30"/>
  <c r="H28" i="31"/>
  <c r="P16" i="31"/>
  <c r="S16" i="31" s="1"/>
  <c r="T16" i="31" s="1"/>
  <c r="U16" i="31" s="1"/>
  <c r="H29" i="31"/>
  <c r="P17" i="31"/>
  <c r="H27" i="31"/>
  <c r="P15" i="31"/>
  <c r="S15" i="31" s="1"/>
  <c r="T15" i="31" s="1"/>
  <c r="U15" i="31" s="1"/>
  <c r="H37" i="31"/>
  <c r="P25" i="31"/>
  <c r="S25" i="31" s="1"/>
  <c r="T25" i="31" s="1"/>
  <c r="U25" i="31" s="1"/>
  <c r="H31" i="31"/>
  <c r="P19" i="31"/>
  <c r="S19" i="31" s="1"/>
  <c r="T19" i="31" s="1"/>
  <c r="U19" i="31" s="1"/>
  <c r="P20" i="31"/>
  <c r="S20" i="31" s="1"/>
  <c r="T20" i="31" s="1"/>
  <c r="U20" i="31" s="1"/>
  <c r="H32" i="31"/>
  <c r="H35" i="31"/>
  <c r="P23" i="31"/>
  <c r="S23" i="31" s="1"/>
  <c r="T23" i="31" s="1"/>
  <c r="U23" i="31" s="1"/>
  <c r="H36" i="31"/>
  <c r="P24" i="31"/>
  <c r="P14" i="31"/>
  <c r="S14" i="31" s="1"/>
  <c r="H26" i="31"/>
  <c r="P22" i="31"/>
  <c r="S22" i="31" s="1"/>
  <c r="T22" i="31" s="1"/>
  <c r="U22" i="31" s="1"/>
  <c r="H34" i="31"/>
  <c r="P18" i="31"/>
  <c r="S18" i="31" s="1"/>
  <c r="T18" i="31" s="1"/>
  <c r="U18" i="31" s="1"/>
  <c r="H30" i="31"/>
  <c r="H33" i="31"/>
  <c r="P21" i="31"/>
  <c r="S21" i="31" s="1"/>
  <c r="T21" i="31" s="1"/>
  <c r="U21" i="31" s="1"/>
  <c r="R2" i="30"/>
  <c r="S2" i="30" s="1"/>
  <c r="G28" i="32"/>
  <c r="M28" i="32" s="1"/>
  <c r="O28" i="32" s="1"/>
  <c r="P16" i="32"/>
  <c r="Q16" i="32" s="1"/>
  <c r="F31" i="32"/>
  <c r="L31" i="32" s="1"/>
  <c r="O31" i="32" s="1"/>
  <c r="P19" i="32"/>
  <c r="Q19" i="32" s="1"/>
  <c r="F32" i="32"/>
  <c r="L32" i="32" s="1"/>
  <c r="O32" i="32" s="1"/>
  <c r="P20" i="32"/>
  <c r="Q20" i="32" s="1"/>
  <c r="G36" i="32"/>
  <c r="M36" i="32" s="1"/>
  <c r="O36" i="32" s="1"/>
  <c r="P24" i="32"/>
  <c r="Q24" i="32" s="1"/>
  <c r="G34" i="32"/>
  <c r="M34" i="32" s="1"/>
  <c r="O34" i="32" s="1"/>
  <c r="P22" i="32"/>
  <c r="Q22" i="32" s="1"/>
  <c r="G33" i="32"/>
  <c r="M33" i="32" s="1"/>
  <c r="P5" i="32"/>
  <c r="Q5" i="32" s="1"/>
  <c r="J36" i="31"/>
  <c r="R36" i="31" s="1"/>
  <c r="T4" i="31"/>
  <c r="U4" i="31" s="1"/>
  <c r="T2" i="31"/>
  <c r="U2" i="31" s="1"/>
  <c r="F33" i="32"/>
  <c r="L33" i="32" s="1"/>
  <c r="F58" i="30"/>
  <c r="M58" i="30" s="1"/>
  <c r="Q58" i="30" s="1"/>
  <c r="T13" i="31"/>
  <c r="U13" i="31" s="1"/>
  <c r="T11" i="31"/>
  <c r="U11" i="31" s="1"/>
  <c r="R21" i="30"/>
  <c r="S21" i="30" s="1"/>
  <c r="R24" i="30"/>
  <c r="S24" i="30" s="1"/>
  <c r="R15" i="30"/>
  <c r="S15" i="30" s="1"/>
  <c r="R20" i="30"/>
  <c r="S20" i="30" s="1"/>
  <c r="P23" i="32"/>
  <c r="Q23" i="32" s="1"/>
  <c r="R19" i="30"/>
  <c r="S19" i="30" s="1"/>
  <c r="J39" i="31"/>
  <c r="R39" i="31" s="1"/>
  <c r="G49" i="32"/>
  <c r="M49" i="32" s="1"/>
  <c r="G47" i="32"/>
  <c r="M47" i="32" s="1"/>
  <c r="J45" i="31"/>
  <c r="R45" i="31" s="1"/>
  <c r="J38" i="31"/>
  <c r="R38" i="31" s="1"/>
  <c r="I26" i="31"/>
  <c r="Q26" i="31" s="1"/>
  <c r="I43" i="31"/>
  <c r="Q43" i="31" s="1"/>
  <c r="F48" i="32"/>
  <c r="L48" i="32" s="1"/>
  <c r="F42" i="32"/>
  <c r="L42" i="32" s="1"/>
  <c r="I47" i="31"/>
  <c r="Q47" i="31" s="1"/>
  <c r="G42" i="32"/>
  <c r="M42" i="32" s="1"/>
  <c r="I42" i="31"/>
  <c r="Q42" i="31" s="1"/>
  <c r="I46" i="31"/>
  <c r="Q46" i="31" s="1"/>
  <c r="F46" i="32"/>
  <c r="L46" i="32" s="1"/>
  <c r="F47" i="32"/>
  <c r="L47" i="32" s="1"/>
  <c r="F40" i="32"/>
  <c r="L40" i="32" s="1"/>
  <c r="R17" i="30"/>
  <c r="S17" i="30" s="1"/>
  <c r="R25" i="30"/>
  <c r="S25" i="30" s="1"/>
  <c r="F39" i="32"/>
  <c r="L39" i="32" s="1"/>
  <c r="P18" i="32"/>
  <c r="Q18" i="32" s="1"/>
  <c r="J49" i="31"/>
  <c r="R49" i="31" s="1"/>
  <c r="J42" i="31"/>
  <c r="R42" i="31" s="1"/>
  <c r="G38" i="32"/>
  <c r="M38" i="32" s="1"/>
  <c r="G43" i="32"/>
  <c r="M43" i="32" s="1"/>
  <c r="J44" i="31"/>
  <c r="R44" i="31" s="1"/>
  <c r="I48" i="31"/>
  <c r="Q48" i="31" s="1"/>
  <c r="I49" i="31"/>
  <c r="Q49" i="31" s="1"/>
  <c r="J40" i="31"/>
  <c r="R40" i="31" s="1"/>
  <c r="G44" i="32"/>
  <c r="M44" i="32" s="1"/>
  <c r="G41" i="32"/>
  <c r="M41" i="32" s="1"/>
  <c r="J43" i="31"/>
  <c r="R43" i="31" s="1"/>
  <c r="I41" i="31"/>
  <c r="Q41" i="31" s="1"/>
  <c r="F49" i="32"/>
  <c r="L49" i="32" s="1"/>
  <c r="P15" i="32"/>
  <c r="Q15" i="32" s="1"/>
  <c r="F41" i="32"/>
  <c r="L41" i="32" s="1"/>
  <c r="R18" i="30"/>
  <c r="S18" i="30" s="1"/>
  <c r="J46" i="31"/>
  <c r="R46" i="31" s="1"/>
  <c r="G39" i="32"/>
  <c r="M39" i="32" s="1"/>
  <c r="I40" i="31"/>
  <c r="Q40" i="31" s="1"/>
  <c r="R23" i="30"/>
  <c r="S23" i="30" s="1"/>
  <c r="I45" i="31"/>
  <c r="Q45" i="31" s="1"/>
  <c r="R22" i="30"/>
  <c r="S22" i="30" s="1"/>
  <c r="F26" i="32"/>
  <c r="L26" i="32" s="1"/>
  <c r="O26" i="32" s="1"/>
  <c r="I39" i="31"/>
  <c r="Q39" i="31" s="1"/>
  <c r="R16" i="30"/>
  <c r="S16" i="30" s="1"/>
  <c r="I44" i="31"/>
  <c r="Q44" i="31" s="1"/>
  <c r="J47" i="31"/>
  <c r="R47" i="31" s="1"/>
  <c r="P25" i="32"/>
  <c r="Q25" i="32" s="1"/>
  <c r="P17" i="32"/>
  <c r="Q17" i="32" s="1"/>
  <c r="J16" i="9"/>
  <c r="F54" i="30" l="1"/>
  <c r="M54" i="30" s="1"/>
  <c r="Q54" i="30" s="1"/>
  <c r="F52" i="30"/>
  <c r="M52" i="30" s="1"/>
  <c r="Q52" i="30" s="1"/>
  <c r="O47" i="32"/>
  <c r="F61" i="30"/>
  <c r="M61" i="30" s="1"/>
  <c r="Q61" i="30" s="1"/>
  <c r="F57" i="30"/>
  <c r="M57" i="30" s="1"/>
  <c r="Q57" i="30" s="1"/>
  <c r="J41" i="31"/>
  <c r="R41" i="31" s="1"/>
  <c r="F51" i="30"/>
  <c r="M51" i="30" s="1"/>
  <c r="Q51" i="30" s="1"/>
  <c r="F60" i="30"/>
  <c r="M60" i="30" s="1"/>
  <c r="Q60" i="30" s="1"/>
  <c r="F55" i="30"/>
  <c r="M55" i="30" s="1"/>
  <c r="Q55" i="30" s="1"/>
  <c r="F56" i="30"/>
  <c r="M56" i="30" s="1"/>
  <c r="Q56" i="30" s="1"/>
  <c r="F50" i="30"/>
  <c r="M50" i="30" s="1"/>
  <c r="Q50" i="30" s="1"/>
  <c r="F53" i="30"/>
  <c r="M53" i="30" s="1"/>
  <c r="Q53" i="30" s="1"/>
  <c r="O41" i="32"/>
  <c r="F59" i="30"/>
  <c r="M59" i="30" s="1"/>
  <c r="Q59" i="30" s="1"/>
  <c r="M47" i="30"/>
  <c r="Q47" i="30" s="1"/>
  <c r="O49" i="32"/>
  <c r="O42" i="32"/>
  <c r="O33" i="32"/>
  <c r="P33" i="32" s="1"/>
  <c r="Q33" i="32" s="1"/>
  <c r="O39" i="32"/>
  <c r="Y5" i="17"/>
  <c r="AA5" i="17" s="1"/>
  <c r="Y6" i="17"/>
  <c r="T14" i="31"/>
  <c r="U14" i="31" s="1"/>
  <c r="G6" i="17"/>
  <c r="S17" i="31"/>
  <c r="T17" i="31" s="1"/>
  <c r="U17" i="31" s="1"/>
  <c r="S24" i="31"/>
  <c r="T24" i="31" s="1"/>
  <c r="U24" i="31" s="1"/>
  <c r="P33" i="31"/>
  <c r="S33" i="31" s="1"/>
  <c r="T33" i="31" s="1"/>
  <c r="U33" i="31" s="1"/>
  <c r="H45" i="31"/>
  <c r="H48" i="31"/>
  <c r="P36" i="31"/>
  <c r="P37" i="31"/>
  <c r="S37" i="31" s="1"/>
  <c r="T37" i="31" s="1"/>
  <c r="U37" i="31" s="1"/>
  <c r="H49" i="31"/>
  <c r="H41" i="31"/>
  <c r="P29" i="31"/>
  <c r="S29" i="31" s="1"/>
  <c r="T29" i="31" s="1"/>
  <c r="U29" i="31" s="1"/>
  <c r="P30" i="31"/>
  <c r="S30" i="31" s="1"/>
  <c r="T30" i="31" s="1"/>
  <c r="U30" i="31" s="1"/>
  <c r="H42" i="31"/>
  <c r="P26" i="31"/>
  <c r="S26" i="31" s="1"/>
  <c r="H38" i="31"/>
  <c r="H47" i="31"/>
  <c r="P35" i="31"/>
  <c r="S35" i="31" s="1"/>
  <c r="T35" i="31" s="1"/>
  <c r="U35" i="31" s="1"/>
  <c r="H43" i="31"/>
  <c r="P31" i="31"/>
  <c r="S31" i="31" s="1"/>
  <c r="T31" i="31" s="1"/>
  <c r="U31" i="31" s="1"/>
  <c r="H39" i="31"/>
  <c r="P27" i="31"/>
  <c r="S27" i="31" s="1"/>
  <c r="T27" i="31" s="1"/>
  <c r="U27" i="31" s="1"/>
  <c r="H40" i="31"/>
  <c r="P28" i="31"/>
  <c r="S28" i="31" s="1"/>
  <c r="T28" i="31" s="1"/>
  <c r="U28" i="31" s="1"/>
  <c r="H46" i="31"/>
  <c r="P34" i="31"/>
  <c r="S34" i="31" s="1"/>
  <c r="T34" i="31" s="1"/>
  <c r="U34" i="31" s="1"/>
  <c r="P32" i="31"/>
  <c r="S32" i="31" s="1"/>
  <c r="T32" i="31" s="1"/>
  <c r="U32" i="31" s="1"/>
  <c r="H44" i="31"/>
  <c r="P14" i="32"/>
  <c r="Q14" i="32" s="1"/>
  <c r="P2" i="32"/>
  <c r="Q2" i="32" s="1"/>
  <c r="G40" i="32"/>
  <c r="M40" i="32" s="1"/>
  <c r="O40" i="32" s="1"/>
  <c r="F43" i="32"/>
  <c r="L43" i="32" s="1"/>
  <c r="O43" i="32" s="1"/>
  <c r="G48" i="32"/>
  <c r="M48" i="32" s="1"/>
  <c r="O48" i="32" s="1"/>
  <c r="G45" i="32"/>
  <c r="M45" i="32" s="1"/>
  <c r="F44" i="32"/>
  <c r="L44" i="32" s="1"/>
  <c r="O44" i="32" s="1"/>
  <c r="G46" i="32"/>
  <c r="M46" i="32" s="1"/>
  <c r="O46" i="32" s="1"/>
  <c r="I5" i="17"/>
  <c r="R14" i="30"/>
  <c r="S14" i="30" s="1"/>
  <c r="J48" i="31"/>
  <c r="R48" i="31" s="1"/>
  <c r="F45" i="32"/>
  <c r="L45" i="32" s="1"/>
  <c r="P35" i="32"/>
  <c r="Q35" i="32" s="1"/>
  <c r="F70" i="30"/>
  <c r="M70" i="30" s="1"/>
  <c r="Q70" i="30" s="1"/>
  <c r="F66" i="30"/>
  <c r="M66" i="30" s="1"/>
  <c r="Q66" i="30" s="1"/>
  <c r="F64" i="30"/>
  <c r="M64" i="30" s="1"/>
  <c r="Q64" i="30" s="1"/>
  <c r="R29" i="30"/>
  <c r="S29" i="30" s="1"/>
  <c r="R31" i="30"/>
  <c r="S31" i="30" s="1"/>
  <c r="P29" i="32"/>
  <c r="Q29" i="32" s="1"/>
  <c r="P28" i="32"/>
  <c r="Q28" i="32" s="1"/>
  <c r="R37" i="30"/>
  <c r="S37" i="30" s="1"/>
  <c r="R32" i="30"/>
  <c r="S32" i="30" s="1"/>
  <c r="R30" i="30"/>
  <c r="S30" i="30" s="1"/>
  <c r="P32" i="32"/>
  <c r="Q32" i="32" s="1"/>
  <c r="R27" i="30"/>
  <c r="S27" i="30" s="1"/>
  <c r="P31" i="32"/>
  <c r="Q31" i="32" s="1"/>
  <c r="F38" i="32"/>
  <c r="L38" i="32" s="1"/>
  <c r="O38" i="32" s="1"/>
  <c r="I57" i="31"/>
  <c r="Q57" i="31" s="1"/>
  <c r="G55" i="32"/>
  <c r="M55" i="32" s="1"/>
  <c r="F51" i="32"/>
  <c r="L51" i="32" s="1"/>
  <c r="F54" i="32"/>
  <c r="L54" i="32" s="1"/>
  <c r="R33" i="30"/>
  <c r="S33" i="30" s="1"/>
  <c r="J59" i="31"/>
  <c r="R59" i="31" s="1"/>
  <c r="G51" i="32"/>
  <c r="M51" i="32" s="1"/>
  <c r="I53" i="31"/>
  <c r="Q53" i="31" s="1"/>
  <c r="G53" i="32"/>
  <c r="M53" i="32" s="1"/>
  <c r="J52" i="31"/>
  <c r="R52" i="31" s="1"/>
  <c r="I61" i="31"/>
  <c r="Q61" i="31" s="1"/>
  <c r="J54" i="31"/>
  <c r="R54" i="31" s="1"/>
  <c r="P27" i="32"/>
  <c r="Q27" i="32" s="1"/>
  <c r="F59" i="32"/>
  <c r="L59" i="32" s="1"/>
  <c r="I58" i="31"/>
  <c r="Q58" i="31" s="1"/>
  <c r="G54" i="32"/>
  <c r="M54" i="32" s="1"/>
  <c r="P30" i="32"/>
  <c r="Q30" i="32" s="1"/>
  <c r="G61" i="32"/>
  <c r="M61" i="32" s="1"/>
  <c r="J51" i="31"/>
  <c r="R51" i="31" s="1"/>
  <c r="P37" i="32"/>
  <c r="Q37" i="32" s="1"/>
  <c r="R36" i="30"/>
  <c r="S36" i="30" s="1"/>
  <c r="J56" i="31"/>
  <c r="R56" i="31" s="1"/>
  <c r="G50" i="32"/>
  <c r="M50" i="32" s="1"/>
  <c r="F52" i="32"/>
  <c r="L52" i="32" s="1"/>
  <c r="P34" i="32"/>
  <c r="Q34" i="32" s="1"/>
  <c r="P36" i="32"/>
  <c r="Q36" i="32" s="1"/>
  <c r="I38" i="31"/>
  <c r="Q38" i="31" s="1"/>
  <c r="J50" i="31"/>
  <c r="R50" i="31" s="1"/>
  <c r="J57" i="31"/>
  <c r="R57" i="31" s="1"/>
  <c r="R34" i="30"/>
  <c r="S34" i="30" s="1"/>
  <c r="R35" i="30"/>
  <c r="S35" i="30" s="1"/>
  <c r="I56" i="31"/>
  <c r="Q56" i="31" s="1"/>
  <c r="I51" i="31"/>
  <c r="Q51" i="31" s="1"/>
  <c r="I52" i="31"/>
  <c r="Q52" i="31" s="1"/>
  <c r="J58" i="31"/>
  <c r="R58" i="31" s="1"/>
  <c r="F53" i="32"/>
  <c r="L53" i="32" s="1"/>
  <c r="F61" i="32"/>
  <c r="L61" i="32" s="1"/>
  <c r="J55" i="31"/>
  <c r="R55" i="31" s="1"/>
  <c r="G56" i="32"/>
  <c r="M56" i="32" s="1"/>
  <c r="I60" i="31"/>
  <c r="Q60" i="31" s="1"/>
  <c r="J61" i="31"/>
  <c r="R61" i="31" s="1"/>
  <c r="F58" i="32"/>
  <c r="L58" i="32" s="1"/>
  <c r="I54" i="31"/>
  <c r="Q54" i="31" s="1"/>
  <c r="I59" i="31"/>
  <c r="Q59" i="31" s="1"/>
  <c r="F60" i="32"/>
  <c r="L60" i="32" s="1"/>
  <c r="I55" i="31"/>
  <c r="Q55" i="31" s="1"/>
  <c r="R28" i="30"/>
  <c r="S28" i="30" s="1"/>
  <c r="G59" i="32"/>
  <c r="M59" i="32" s="1"/>
  <c r="R5" i="17"/>
  <c r="F73" i="30" l="1"/>
  <c r="M73" i="30" s="1"/>
  <c r="Q73" i="30" s="1"/>
  <c r="F72" i="30"/>
  <c r="M72" i="30" s="1"/>
  <c r="Q72" i="30" s="1"/>
  <c r="F69" i="30"/>
  <c r="M69" i="30" s="1"/>
  <c r="Q69" i="30" s="1"/>
  <c r="F67" i="30"/>
  <c r="M67" i="30" s="1"/>
  <c r="Q67" i="30" s="1"/>
  <c r="J53" i="31"/>
  <c r="R53" i="31" s="1"/>
  <c r="F63" i="30"/>
  <c r="M63" i="30" s="1"/>
  <c r="Q63" i="30" s="1"/>
  <c r="F62" i="30"/>
  <c r="M62" i="30" s="1"/>
  <c r="Q62" i="30" s="1"/>
  <c r="F68" i="30"/>
  <c r="M68" i="30" s="1"/>
  <c r="Q68" i="30" s="1"/>
  <c r="F65" i="30"/>
  <c r="M65" i="30" s="1"/>
  <c r="Q65" i="30" s="1"/>
  <c r="F71" i="30"/>
  <c r="M71" i="30" s="1"/>
  <c r="Q71" i="30" s="1"/>
  <c r="O61" i="32"/>
  <c r="O53" i="32"/>
  <c r="O59" i="32"/>
  <c r="O54" i="32"/>
  <c r="O45" i="32"/>
  <c r="P45" i="32" s="1"/>
  <c r="Q45" i="32" s="1"/>
  <c r="O51" i="32"/>
  <c r="P6" i="17"/>
  <c r="R6" i="17" s="1"/>
  <c r="Y7" i="17"/>
  <c r="T26" i="31"/>
  <c r="U26" i="31" s="1"/>
  <c r="G7" i="17"/>
  <c r="S36" i="31"/>
  <c r="T36" i="31" s="1"/>
  <c r="U36" i="31" s="1"/>
  <c r="G52" i="32"/>
  <c r="M52" i="32" s="1"/>
  <c r="O52" i="32" s="1"/>
  <c r="H52" i="31"/>
  <c r="P40" i="31"/>
  <c r="S40" i="31" s="1"/>
  <c r="T40" i="31" s="1"/>
  <c r="U40" i="31" s="1"/>
  <c r="H55" i="31"/>
  <c r="P43" i="31"/>
  <c r="S43" i="31" s="1"/>
  <c r="T43" i="31" s="1"/>
  <c r="U43" i="31" s="1"/>
  <c r="H54" i="31"/>
  <c r="P42" i="31"/>
  <c r="S42" i="31" s="1"/>
  <c r="T42" i="31" s="1"/>
  <c r="U42" i="31" s="1"/>
  <c r="P41" i="31"/>
  <c r="S41" i="31" s="1"/>
  <c r="T41" i="31" s="1"/>
  <c r="U41" i="31" s="1"/>
  <c r="H53" i="31"/>
  <c r="H60" i="31"/>
  <c r="P48" i="31"/>
  <c r="S48" i="31" s="1"/>
  <c r="T48" i="31" s="1"/>
  <c r="U48" i="31" s="1"/>
  <c r="H58" i="31"/>
  <c r="P46" i="31"/>
  <c r="S46" i="31" s="1"/>
  <c r="T46" i="31" s="1"/>
  <c r="U46" i="31" s="1"/>
  <c r="H51" i="31"/>
  <c r="P39" i="31"/>
  <c r="S39" i="31" s="1"/>
  <c r="T39" i="31" s="1"/>
  <c r="U39" i="31" s="1"/>
  <c r="H59" i="31"/>
  <c r="P47" i="31"/>
  <c r="S47" i="31" s="1"/>
  <c r="T47" i="31" s="1"/>
  <c r="U47" i="31" s="1"/>
  <c r="P49" i="31"/>
  <c r="S49" i="31" s="1"/>
  <c r="T49" i="31" s="1"/>
  <c r="U49" i="31" s="1"/>
  <c r="H61" i="31"/>
  <c r="P45" i="31"/>
  <c r="S45" i="31" s="1"/>
  <c r="T45" i="31" s="1"/>
  <c r="U45" i="31" s="1"/>
  <c r="H57" i="31"/>
  <c r="H56" i="31"/>
  <c r="P44" i="31"/>
  <c r="S44" i="31" s="1"/>
  <c r="T44" i="31" s="1"/>
  <c r="U44" i="31" s="1"/>
  <c r="H50" i="31"/>
  <c r="P38" i="31"/>
  <c r="S38" i="31" s="1"/>
  <c r="F55" i="32"/>
  <c r="L55" i="32" s="1"/>
  <c r="O55" i="32" s="1"/>
  <c r="P26" i="32"/>
  <c r="Q26" i="32" s="1"/>
  <c r="F56" i="32"/>
  <c r="L56" i="32" s="1"/>
  <c r="O56" i="32" s="1"/>
  <c r="G57" i="32"/>
  <c r="M57" i="32" s="1"/>
  <c r="G60" i="32"/>
  <c r="M60" i="32" s="1"/>
  <c r="O60" i="32" s="1"/>
  <c r="G58" i="32"/>
  <c r="M58" i="32" s="1"/>
  <c r="O58" i="32" s="1"/>
  <c r="I6" i="17"/>
  <c r="R26" i="30"/>
  <c r="S26" i="30" s="1"/>
  <c r="F57" i="32"/>
  <c r="L57" i="32" s="1"/>
  <c r="J60" i="31"/>
  <c r="R60" i="31" s="1"/>
  <c r="P43" i="32"/>
  <c r="Q43" i="32" s="1"/>
  <c r="AA6" i="17"/>
  <c r="F76" i="30"/>
  <c r="M76" i="30" s="1"/>
  <c r="Q76" i="30" s="1"/>
  <c r="F79" i="30"/>
  <c r="M79" i="30" s="1"/>
  <c r="Q79" i="30" s="1"/>
  <c r="F78" i="30"/>
  <c r="M78" i="30" s="1"/>
  <c r="Q78" i="30" s="1"/>
  <c r="F75" i="30"/>
  <c r="M75" i="30" s="1"/>
  <c r="Q75" i="30" s="1"/>
  <c r="F74" i="30"/>
  <c r="M74" i="30" s="1"/>
  <c r="Q74" i="30" s="1"/>
  <c r="F82" i="30"/>
  <c r="M82" i="30" s="1"/>
  <c r="Q82" i="30" s="1"/>
  <c r="F85" i="30"/>
  <c r="M85" i="30" s="1"/>
  <c r="Q85" i="30" s="1"/>
  <c r="P49" i="32"/>
  <c r="Q49" i="32" s="1"/>
  <c r="R39" i="30"/>
  <c r="S39" i="30" s="1"/>
  <c r="R45" i="30"/>
  <c r="S45" i="30" s="1"/>
  <c r="P40" i="32"/>
  <c r="Q40" i="32" s="1"/>
  <c r="P48" i="32"/>
  <c r="Q48" i="32" s="1"/>
  <c r="R44" i="30"/>
  <c r="S44" i="30" s="1"/>
  <c r="R41" i="30"/>
  <c r="S41" i="30" s="1"/>
  <c r="G71" i="32"/>
  <c r="M71" i="32" s="1"/>
  <c r="I68" i="31"/>
  <c r="Q68" i="31" s="1"/>
  <c r="J69" i="31"/>
  <c r="R69" i="31" s="1"/>
  <c r="I50" i="31"/>
  <c r="Q50" i="31" s="1"/>
  <c r="F64" i="32"/>
  <c r="L64" i="32" s="1"/>
  <c r="J68" i="31"/>
  <c r="R68" i="31" s="1"/>
  <c r="G66" i="32"/>
  <c r="M66" i="32" s="1"/>
  <c r="F71" i="32"/>
  <c r="L71" i="32" s="1"/>
  <c r="F63" i="32"/>
  <c r="L63" i="32" s="1"/>
  <c r="I69" i="31"/>
  <c r="Q69" i="31" s="1"/>
  <c r="R42" i="30"/>
  <c r="S42" i="30" s="1"/>
  <c r="R47" i="30"/>
  <c r="S47" i="30" s="1"/>
  <c r="R46" i="30"/>
  <c r="S46" i="30" s="1"/>
  <c r="I67" i="31"/>
  <c r="Q67" i="31" s="1"/>
  <c r="F72" i="32"/>
  <c r="L72" i="32" s="1"/>
  <c r="I66" i="31"/>
  <c r="Q66" i="31" s="1"/>
  <c r="J73" i="31"/>
  <c r="R73" i="31" s="1"/>
  <c r="I72" i="31"/>
  <c r="Q72" i="31" s="1"/>
  <c r="J67" i="31"/>
  <c r="R67" i="31" s="1"/>
  <c r="F73" i="32"/>
  <c r="L73" i="32" s="1"/>
  <c r="J70" i="31"/>
  <c r="R70" i="31" s="1"/>
  <c r="G73" i="32"/>
  <c r="M73" i="32" s="1"/>
  <c r="I73" i="31"/>
  <c r="Q73" i="31" s="1"/>
  <c r="G65" i="32"/>
  <c r="M65" i="32" s="1"/>
  <c r="I65" i="31"/>
  <c r="Q65" i="31" s="1"/>
  <c r="J71" i="31"/>
  <c r="R71" i="31" s="1"/>
  <c r="R40" i="30"/>
  <c r="S40" i="30" s="1"/>
  <c r="P42" i="32"/>
  <c r="Q42" i="32" s="1"/>
  <c r="F50" i="32"/>
  <c r="L50" i="32" s="1"/>
  <c r="O50" i="32" s="1"/>
  <c r="P46" i="32"/>
  <c r="Q46" i="32" s="1"/>
  <c r="R48" i="30"/>
  <c r="S48" i="30" s="1"/>
  <c r="R43" i="30"/>
  <c r="S43" i="30" s="1"/>
  <c r="P41" i="32"/>
  <c r="Q41" i="32" s="1"/>
  <c r="I63" i="31"/>
  <c r="Q63" i="31" s="1"/>
  <c r="J62" i="31"/>
  <c r="R62" i="31" s="1"/>
  <c r="G62" i="32"/>
  <c r="M62" i="32" s="1"/>
  <c r="I70" i="31"/>
  <c r="Q70" i="31" s="1"/>
  <c r="R49" i="30"/>
  <c r="S49" i="30" s="1"/>
  <c r="F66" i="32"/>
  <c r="L66" i="32" s="1"/>
  <c r="O66" i="32" s="1"/>
  <c r="G67" i="32"/>
  <c r="M67" i="32" s="1"/>
  <c r="I71" i="31"/>
  <c r="Q71" i="31" s="1"/>
  <c r="F70" i="32"/>
  <c r="L70" i="32" s="1"/>
  <c r="G68" i="32"/>
  <c r="M68" i="32" s="1"/>
  <c r="R55" i="30"/>
  <c r="S55" i="30" s="1"/>
  <c r="F65" i="32"/>
  <c r="L65" i="32" s="1"/>
  <c r="I64" i="31"/>
  <c r="Q64" i="31" s="1"/>
  <c r="P44" i="32"/>
  <c r="Q44" i="32" s="1"/>
  <c r="J63" i="31"/>
  <c r="R63" i="31" s="1"/>
  <c r="P47" i="32"/>
  <c r="Q47" i="32" s="1"/>
  <c r="J66" i="31"/>
  <c r="R66" i="31" s="1"/>
  <c r="J64" i="31"/>
  <c r="R64" i="31" s="1"/>
  <c r="G63" i="32"/>
  <c r="M63" i="32" s="1"/>
  <c r="P39" i="32"/>
  <c r="Q39" i="32" s="1"/>
  <c r="F81" i="30" l="1"/>
  <c r="M81" i="30" s="1"/>
  <c r="Q81" i="30" s="1"/>
  <c r="F84" i="30"/>
  <c r="M84" i="30" s="1"/>
  <c r="Q84" i="30" s="1"/>
  <c r="J65" i="31"/>
  <c r="R65" i="31" s="1"/>
  <c r="F80" i="30"/>
  <c r="M80" i="30" s="1"/>
  <c r="Q80" i="30" s="1"/>
  <c r="F77" i="30"/>
  <c r="M77" i="30" s="1"/>
  <c r="Q77" i="30" s="1"/>
  <c r="F83" i="30"/>
  <c r="M83" i="30" s="1"/>
  <c r="Q83" i="30" s="1"/>
  <c r="O65" i="32"/>
  <c r="O63" i="32"/>
  <c r="O73" i="32"/>
  <c r="O57" i="32"/>
  <c r="P57" i="32" s="1"/>
  <c r="Q57" i="32" s="1"/>
  <c r="O71" i="32"/>
  <c r="P7" i="17"/>
  <c r="R7" i="17" s="1"/>
  <c r="Y8" i="17"/>
  <c r="AA8" i="17" s="1"/>
  <c r="P8" i="17"/>
  <c r="R8" i="17" s="1"/>
  <c r="G8" i="17"/>
  <c r="I8" i="17" s="1"/>
  <c r="G64" i="32"/>
  <c r="M64" i="32" s="1"/>
  <c r="O64" i="32" s="1"/>
  <c r="AA7" i="17"/>
  <c r="T38" i="31"/>
  <c r="U38" i="31" s="1"/>
  <c r="P61" i="31"/>
  <c r="S61" i="31" s="1"/>
  <c r="T61" i="31" s="1"/>
  <c r="U61" i="31" s="1"/>
  <c r="H73" i="31"/>
  <c r="H67" i="31"/>
  <c r="P55" i="31"/>
  <c r="S55" i="31" s="1"/>
  <c r="T55" i="31" s="1"/>
  <c r="U55" i="31" s="1"/>
  <c r="H68" i="31"/>
  <c r="P56" i="31"/>
  <c r="S56" i="31" s="1"/>
  <c r="T56" i="31" s="1"/>
  <c r="U56" i="31" s="1"/>
  <c r="H63" i="31"/>
  <c r="P51" i="31"/>
  <c r="S51" i="31" s="1"/>
  <c r="T51" i="31" s="1"/>
  <c r="U51" i="31" s="1"/>
  <c r="P57" i="31"/>
  <c r="S57" i="31" s="1"/>
  <c r="T57" i="31" s="1"/>
  <c r="U57" i="31" s="1"/>
  <c r="H69" i="31"/>
  <c r="H72" i="31"/>
  <c r="P60" i="31"/>
  <c r="S60" i="31" s="1"/>
  <c r="T60" i="31" s="1"/>
  <c r="U60" i="31" s="1"/>
  <c r="H66" i="31"/>
  <c r="P54" i="31"/>
  <c r="S54" i="31" s="1"/>
  <c r="T54" i="31" s="1"/>
  <c r="U54" i="31" s="1"/>
  <c r="H64" i="31"/>
  <c r="P52" i="31"/>
  <c r="S52" i="31" s="1"/>
  <c r="T52" i="31" s="1"/>
  <c r="U52" i="31" s="1"/>
  <c r="H62" i="31"/>
  <c r="P50" i="31"/>
  <c r="S50" i="31" s="1"/>
  <c r="H71" i="31"/>
  <c r="P59" i="31"/>
  <c r="S59" i="31" s="1"/>
  <c r="T59" i="31" s="1"/>
  <c r="U59" i="31" s="1"/>
  <c r="H70" i="31"/>
  <c r="P58" i="31"/>
  <c r="S58" i="31" s="1"/>
  <c r="T58" i="31" s="1"/>
  <c r="U58" i="31" s="1"/>
  <c r="P53" i="31"/>
  <c r="S53" i="31" s="1"/>
  <c r="T53" i="31" s="1"/>
  <c r="U53" i="31" s="1"/>
  <c r="H65" i="31"/>
  <c r="F67" i="32"/>
  <c r="L67" i="32" s="1"/>
  <c r="O67" i="32" s="1"/>
  <c r="P38" i="32"/>
  <c r="Q38" i="32" s="1"/>
  <c r="G72" i="32"/>
  <c r="M72" i="32" s="1"/>
  <c r="O72" i="32" s="1"/>
  <c r="G69" i="32"/>
  <c r="M69" i="32" s="1"/>
  <c r="F68" i="32"/>
  <c r="L68" i="32" s="1"/>
  <c r="O68" i="32" s="1"/>
  <c r="G70" i="32"/>
  <c r="M70" i="32" s="1"/>
  <c r="O70" i="32" s="1"/>
  <c r="I7" i="17"/>
  <c r="R38" i="30"/>
  <c r="S38" i="30" s="1"/>
  <c r="F69" i="32"/>
  <c r="L69" i="32" s="1"/>
  <c r="J72" i="31"/>
  <c r="R72" i="31" s="1"/>
  <c r="F93" i="30"/>
  <c r="M93" i="30" s="1"/>
  <c r="Q93" i="30" s="1"/>
  <c r="F97" i="30"/>
  <c r="M97" i="30" s="1"/>
  <c r="Q97" i="30" s="1"/>
  <c r="F96" i="30"/>
  <c r="M96" i="30" s="1"/>
  <c r="Q96" i="30" s="1"/>
  <c r="F92" i="30"/>
  <c r="M92" i="30" s="1"/>
  <c r="Q92" i="30" s="1"/>
  <c r="F91" i="30"/>
  <c r="M91" i="30" s="1"/>
  <c r="Q91" i="30" s="1"/>
  <c r="P58" i="32"/>
  <c r="Q58" i="32" s="1"/>
  <c r="F94" i="30"/>
  <c r="M94" i="30" s="1"/>
  <c r="Q94" i="30" s="1"/>
  <c r="F86" i="30"/>
  <c r="M86" i="30" s="1"/>
  <c r="Q86" i="30" s="1"/>
  <c r="F87" i="30"/>
  <c r="M87" i="30" s="1"/>
  <c r="Q87" i="30" s="1"/>
  <c r="F90" i="30"/>
  <c r="M90" i="30" s="1"/>
  <c r="Q90" i="30" s="1"/>
  <c r="F88" i="30"/>
  <c r="M88" i="30" s="1"/>
  <c r="Q88" i="30" s="1"/>
  <c r="P54" i="32"/>
  <c r="Q54" i="32" s="1"/>
  <c r="R60" i="30"/>
  <c r="S60" i="30" s="1"/>
  <c r="R58" i="30"/>
  <c r="S58" i="30" s="1"/>
  <c r="R52" i="30"/>
  <c r="S52" i="30" s="1"/>
  <c r="P53" i="32"/>
  <c r="Q53" i="32" s="1"/>
  <c r="R61" i="30"/>
  <c r="S61" i="30" s="1"/>
  <c r="R54" i="30"/>
  <c r="S54" i="30" s="1"/>
  <c r="P59" i="32"/>
  <c r="Q59" i="32" s="1"/>
  <c r="R53" i="30"/>
  <c r="S53" i="30" s="1"/>
  <c r="P61" i="32"/>
  <c r="Q61" i="32" s="1"/>
  <c r="J76" i="31"/>
  <c r="R76" i="31" s="1"/>
  <c r="J78" i="31"/>
  <c r="R78" i="31" s="1"/>
  <c r="I82" i="31"/>
  <c r="Q82" i="31" s="1"/>
  <c r="J74" i="31"/>
  <c r="R74" i="31" s="1"/>
  <c r="P55" i="32"/>
  <c r="Q55" i="32" s="1"/>
  <c r="J79" i="31"/>
  <c r="R79" i="31" s="1"/>
  <c r="I84" i="31"/>
  <c r="Q84" i="31" s="1"/>
  <c r="I78" i="31"/>
  <c r="Q78" i="31" s="1"/>
  <c r="I79" i="31"/>
  <c r="Q79" i="31" s="1"/>
  <c r="G78" i="32"/>
  <c r="M78" i="32" s="1"/>
  <c r="J80" i="31"/>
  <c r="R80" i="31" s="1"/>
  <c r="I62" i="31"/>
  <c r="Q62" i="31" s="1"/>
  <c r="I80" i="31"/>
  <c r="Q80" i="31" s="1"/>
  <c r="G83" i="32"/>
  <c r="M83" i="32" s="1"/>
  <c r="J75" i="31"/>
  <c r="R75" i="31" s="1"/>
  <c r="I76" i="31"/>
  <c r="Q76" i="31" s="1"/>
  <c r="G80" i="32"/>
  <c r="M80" i="32" s="1"/>
  <c r="I83" i="31"/>
  <c r="Q83" i="31" s="1"/>
  <c r="G79" i="32"/>
  <c r="M79" i="32" s="1"/>
  <c r="F62" i="32"/>
  <c r="L62" i="32" s="1"/>
  <c r="O62" i="32" s="1"/>
  <c r="J83" i="31"/>
  <c r="R83" i="31" s="1"/>
  <c r="I85" i="31"/>
  <c r="Q85" i="31" s="1"/>
  <c r="F84" i="32"/>
  <c r="L84" i="32" s="1"/>
  <c r="I81" i="31"/>
  <c r="Q81" i="31" s="1"/>
  <c r="F83" i="32"/>
  <c r="L83" i="32" s="1"/>
  <c r="F76" i="32"/>
  <c r="L76" i="32" s="1"/>
  <c r="G75" i="32"/>
  <c r="M75" i="32" s="1"/>
  <c r="R57" i="30"/>
  <c r="S57" i="30" s="1"/>
  <c r="F77" i="32"/>
  <c r="L77" i="32" s="1"/>
  <c r="F82" i="32"/>
  <c r="L82" i="32" s="1"/>
  <c r="F78" i="32"/>
  <c r="L78" i="32" s="1"/>
  <c r="G74" i="32"/>
  <c r="M74" i="32" s="1"/>
  <c r="I75" i="31"/>
  <c r="Q75" i="31" s="1"/>
  <c r="R59" i="30"/>
  <c r="S59" i="30" s="1"/>
  <c r="R56" i="30"/>
  <c r="S56" i="30" s="1"/>
  <c r="G85" i="32"/>
  <c r="M85" i="32" s="1"/>
  <c r="J82" i="31"/>
  <c r="R82" i="31" s="1"/>
  <c r="J85" i="31"/>
  <c r="R85" i="31" s="1"/>
  <c r="P60" i="32"/>
  <c r="Q60" i="32" s="1"/>
  <c r="P51" i="32"/>
  <c r="Q51" i="32" s="1"/>
  <c r="P56" i="32"/>
  <c r="Q56" i="32" s="1"/>
  <c r="P52" i="32"/>
  <c r="Q52" i="32" s="1"/>
  <c r="J81" i="31"/>
  <c r="R81" i="31" s="1"/>
  <c r="I77" i="31"/>
  <c r="Q77" i="31" s="1"/>
  <c r="G77" i="32"/>
  <c r="M77" i="32" s="1"/>
  <c r="R51" i="30"/>
  <c r="S51" i="30" s="1"/>
  <c r="F85" i="32"/>
  <c r="L85" i="32" s="1"/>
  <c r="F75" i="32"/>
  <c r="L75" i="32" s="1"/>
  <c r="F89" i="30" l="1"/>
  <c r="M89" i="30" s="1"/>
  <c r="Q89" i="30" s="1"/>
  <c r="J77" i="31"/>
  <c r="R77" i="31" s="1"/>
  <c r="F95" i="30"/>
  <c r="M95" i="30" s="1"/>
  <c r="Q95" i="30" s="1"/>
  <c r="O78" i="32"/>
  <c r="O69" i="32"/>
  <c r="P69" i="32" s="1"/>
  <c r="Q69" i="32" s="1"/>
  <c r="O85" i="32"/>
  <c r="O77" i="32"/>
  <c r="O83" i="32"/>
  <c r="O75" i="32"/>
  <c r="Y9" i="17"/>
  <c r="P9" i="17"/>
  <c r="G9" i="17"/>
  <c r="I9" i="17" s="1"/>
  <c r="G76" i="32"/>
  <c r="M76" i="32" s="1"/>
  <c r="O76" i="32" s="1"/>
  <c r="G84" i="32"/>
  <c r="M84" i="32" s="1"/>
  <c r="O84" i="32" s="1"/>
  <c r="T50" i="31"/>
  <c r="U50" i="31" s="1"/>
  <c r="P65" i="31"/>
  <c r="S65" i="31" s="1"/>
  <c r="T65" i="31" s="1"/>
  <c r="U65" i="31" s="1"/>
  <c r="H77" i="31"/>
  <c r="H80" i="31"/>
  <c r="P68" i="31"/>
  <c r="S68" i="31" s="1"/>
  <c r="T68" i="31" s="1"/>
  <c r="U68" i="31" s="1"/>
  <c r="P73" i="31"/>
  <c r="S73" i="31" s="1"/>
  <c r="T73" i="31" s="1"/>
  <c r="U73" i="31" s="1"/>
  <c r="H85" i="31"/>
  <c r="H83" i="31"/>
  <c r="P71" i="31"/>
  <c r="S71" i="31" s="1"/>
  <c r="T71" i="31" s="1"/>
  <c r="U71" i="31" s="1"/>
  <c r="H76" i="31"/>
  <c r="P64" i="31"/>
  <c r="S64" i="31" s="1"/>
  <c r="T64" i="31" s="1"/>
  <c r="U64" i="31" s="1"/>
  <c r="H84" i="31"/>
  <c r="P72" i="31"/>
  <c r="S72" i="31" s="1"/>
  <c r="T72" i="31" s="1"/>
  <c r="U72" i="31" s="1"/>
  <c r="P69" i="31"/>
  <c r="S69" i="31" s="1"/>
  <c r="T69" i="31" s="1"/>
  <c r="U69" i="31" s="1"/>
  <c r="H81" i="31"/>
  <c r="H75" i="31"/>
  <c r="P63" i="31"/>
  <c r="S63" i="31" s="1"/>
  <c r="T63" i="31" s="1"/>
  <c r="U63" i="31" s="1"/>
  <c r="H82" i="31"/>
  <c r="P70" i="31"/>
  <c r="S70" i="31" s="1"/>
  <c r="T70" i="31" s="1"/>
  <c r="U70" i="31" s="1"/>
  <c r="H74" i="31"/>
  <c r="P62" i="31"/>
  <c r="S62" i="31" s="1"/>
  <c r="H78" i="31"/>
  <c r="P66" i="31"/>
  <c r="S66" i="31" s="1"/>
  <c r="T66" i="31" s="1"/>
  <c r="U66" i="31" s="1"/>
  <c r="H79" i="31"/>
  <c r="P67" i="31"/>
  <c r="S67" i="31" s="1"/>
  <c r="T67" i="31" s="1"/>
  <c r="U67" i="31" s="1"/>
  <c r="F79" i="32"/>
  <c r="L79" i="32" s="1"/>
  <c r="O79" i="32" s="1"/>
  <c r="G81" i="32"/>
  <c r="M81" i="32" s="1"/>
  <c r="G82" i="32"/>
  <c r="M82" i="32" s="1"/>
  <c r="O82" i="32" s="1"/>
  <c r="F80" i="32"/>
  <c r="L80" i="32" s="1"/>
  <c r="O80" i="32" s="1"/>
  <c r="P50" i="32"/>
  <c r="Q50" i="32" s="1"/>
  <c r="F81" i="32"/>
  <c r="L81" i="32" s="1"/>
  <c r="J84" i="31"/>
  <c r="R84" i="31" s="1"/>
  <c r="R50" i="30"/>
  <c r="S50" i="30" s="1"/>
  <c r="F100" i="30"/>
  <c r="M100" i="30" s="1"/>
  <c r="Q100" i="30" s="1"/>
  <c r="F99" i="30"/>
  <c r="M99" i="30" s="1"/>
  <c r="Q99" i="30" s="1"/>
  <c r="F106" i="30"/>
  <c r="M106" i="30" s="1"/>
  <c r="Q106" i="30" s="1"/>
  <c r="F103" i="30"/>
  <c r="M103" i="30" s="1"/>
  <c r="Q103" i="30" s="1"/>
  <c r="F104" i="30"/>
  <c r="M104" i="30" s="1"/>
  <c r="Q104" i="30" s="1"/>
  <c r="F109" i="30"/>
  <c r="M109" i="30" s="1"/>
  <c r="Q109" i="30" s="1"/>
  <c r="F102" i="30"/>
  <c r="M102" i="30" s="1"/>
  <c r="Q102" i="30" s="1"/>
  <c r="F98" i="30"/>
  <c r="M98" i="30" s="1"/>
  <c r="Q98" i="30" s="1"/>
  <c r="F107" i="30"/>
  <c r="M107" i="30" s="1"/>
  <c r="Q107" i="30" s="1"/>
  <c r="F101" i="30"/>
  <c r="M101" i="30" s="1"/>
  <c r="Q101" i="30" s="1"/>
  <c r="F108" i="30"/>
  <c r="M108" i="30" s="1"/>
  <c r="Q108" i="30" s="1"/>
  <c r="F105" i="30"/>
  <c r="M105" i="30" s="1"/>
  <c r="Q105" i="30" s="1"/>
  <c r="P67" i="32"/>
  <c r="Q67" i="32" s="1"/>
  <c r="P63" i="32"/>
  <c r="Q63" i="32" s="1"/>
  <c r="P68" i="32"/>
  <c r="Q68" i="32" s="1"/>
  <c r="R71" i="30"/>
  <c r="S71" i="30" s="1"/>
  <c r="R69" i="30"/>
  <c r="S69" i="30" s="1"/>
  <c r="P71" i="32"/>
  <c r="Q71" i="32" s="1"/>
  <c r="R72" i="30"/>
  <c r="S72" i="30" s="1"/>
  <c r="P64" i="32"/>
  <c r="Q64" i="32" s="1"/>
  <c r="P73" i="32"/>
  <c r="Q73" i="32" s="1"/>
  <c r="P66" i="32"/>
  <c r="Q66" i="32" s="1"/>
  <c r="R65" i="30"/>
  <c r="S65" i="30" s="1"/>
  <c r="R70" i="30"/>
  <c r="S70" i="30" s="1"/>
  <c r="F87" i="32"/>
  <c r="L87" i="32" s="1"/>
  <c r="F97" i="32"/>
  <c r="L97" i="32" s="1"/>
  <c r="G89" i="32"/>
  <c r="M89" i="32" s="1"/>
  <c r="F90" i="32"/>
  <c r="L90" i="32" s="1"/>
  <c r="F94" i="32"/>
  <c r="L94" i="32" s="1"/>
  <c r="F74" i="32"/>
  <c r="L74" i="32" s="1"/>
  <c r="O74" i="32" s="1"/>
  <c r="R67" i="30"/>
  <c r="S67" i="30" s="1"/>
  <c r="I90" i="31"/>
  <c r="Q90" i="31" s="1"/>
  <c r="J86" i="31"/>
  <c r="R86" i="31" s="1"/>
  <c r="J90" i="31"/>
  <c r="R90" i="31" s="1"/>
  <c r="R68" i="30"/>
  <c r="S68" i="30" s="1"/>
  <c r="I89" i="31"/>
  <c r="Q89" i="31" s="1"/>
  <c r="J97" i="31"/>
  <c r="R97" i="31" s="1"/>
  <c r="G97" i="32"/>
  <c r="M97" i="32" s="1"/>
  <c r="G86" i="32"/>
  <c r="M86" i="32" s="1"/>
  <c r="P70" i="32"/>
  <c r="Q70" i="32" s="1"/>
  <c r="F96" i="32"/>
  <c r="L96" i="32" s="1"/>
  <c r="R66" i="30"/>
  <c r="S66" i="30" s="1"/>
  <c r="G91" i="32"/>
  <c r="M91" i="32" s="1"/>
  <c r="J87" i="31"/>
  <c r="R87" i="31" s="1"/>
  <c r="G95" i="32"/>
  <c r="M95" i="32" s="1"/>
  <c r="I74" i="31"/>
  <c r="Q74" i="31" s="1"/>
  <c r="G90" i="32"/>
  <c r="M90" i="32" s="1"/>
  <c r="J91" i="31"/>
  <c r="R91" i="31" s="1"/>
  <c r="I94" i="31"/>
  <c r="Q94" i="31" s="1"/>
  <c r="I87" i="31"/>
  <c r="Q87" i="31" s="1"/>
  <c r="F89" i="32"/>
  <c r="L89" i="32" s="1"/>
  <c r="O89" i="32" s="1"/>
  <c r="G87" i="32"/>
  <c r="M87" i="32" s="1"/>
  <c r="P72" i="32"/>
  <c r="Q72" i="32" s="1"/>
  <c r="I97" i="31"/>
  <c r="Q97" i="31" s="1"/>
  <c r="J95" i="31"/>
  <c r="R95" i="31" s="1"/>
  <c r="R64" i="30"/>
  <c r="S64" i="30" s="1"/>
  <c r="I95" i="31"/>
  <c r="Q95" i="31" s="1"/>
  <c r="I88" i="31"/>
  <c r="Q88" i="31" s="1"/>
  <c r="I92" i="31"/>
  <c r="Q92" i="31" s="1"/>
  <c r="I91" i="31"/>
  <c r="Q91" i="31" s="1"/>
  <c r="I96" i="31"/>
  <c r="Q96" i="31" s="1"/>
  <c r="R63" i="30"/>
  <c r="S63" i="30" s="1"/>
  <c r="J88" i="31"/>
  <c r="R88" i="31" s="1"/>
  <c r="J89" i="31"/>
  <c r="R89" i="31" s="1"/>
  <c r="J93" i="31"/>
  <c r="R93" i="31" s="1"/>
  <c r="J94" i="31"/>
  <c r="R94" i="31" s="1"/>
  <c r="P65" i="32"/>
  <c r="Q65" i="32" s="1"/>
  <c r="F88" i="32"/>
  <c r="L88" i="32" s="1"/>
  <c r="F95" i="32"/>
  <c r="L95" i="32" s="1"/>
  <c r="O95" i="32" s="1"/>
  <c r="I93" i="31"/>
  <c r="Q93" i="31" s="1"/>
  <c r="G92" i="32"/>
  <c r="M92" i="32" s="1"/>
  <c r="J92" i="31"/>
  <c r="R92" i="31" s="1"/>
  <c r="R73" i="30"/>
  <c r="S73" i="30" s="1"/>
  <c r="O81" i="32" l="1"/>
  <c r="O87" i="32"/>
  <c r="O90" i="32"/>
  <c r="O97" i="32"/>
  <c r="G88" i="32"/>
  <c r="M88" i="32" s="1"/>
  <c r="O88" i="32" s="1"/>
  <c r="Y10" i="17"/>
  <c r="P10" i="17"/>
  <c r="G10" i="17"/>
  <c r="I10" i="17" s="1"/>
  <c r="G96" i="32"/>
  <c r="M96" i="32" s="1"/>
  <c r="O96" i="32" s="1"/>
  <c r="T62" i="31"/>
  <c r="U62" i="31" s="1"/>
  <c r="H91" i="31"/>
  <c r="P79" i="31"/>
  <c r="S79" i="31" s="1"/>
  <c r="T79" i="31" s="1"/>
  <c r="U79" i="31" s="1"/>
  <c r="H86" i="31"/>
  <c r="P74" i="31"/>
  <c r="S74" i="31" s="1"/>
  <c r="H88" i="31"/>
  <c r="P76" i="31"/>
  <c r="S76" i="31" s="1"/>
  <c r="T76" i="31" s="1"/>
  <c r="U76" i="31" s="1"/>
  <c r="P85" i="31"/>
  <c r="S85" i="31" s="1"/>
  <c r="T85" i="31" s="1"/>
  <c r="U85" i="31" s="1"/>
  <c r="H97" i="31"/>
  <c r="P77" i="31"/>
  <c r="S77" i="31" s="1"/>
  <c r="T77" i="31" s="1"/>
  <c r="U77" i="31" s="1"/>
  <c r="H89" i="31"/>
  <c r="H87" i="31"/>
  <c r="P75" i="31"/>
  <c r="S75" i="31" s="1"/>
  <c r="T75" i="31" s="1"/>
  <c r="U75" i="31" s="1"/>
  <c r="H90" i="31"/>
  <c r="P78" i="31"/>
  <c r="S78" i="31" s="1"/>
  <c r="T78" i="31" s="1"/>
  <c r="U78" i="31" s="1"/>
  <c r="H94" i="31"/>
  <c r="P82" i="31"/>
  <c r="S82" i="31" s="1"/>
  <c r="T82" i="31" s="1"/>
  <c r="U82" i="31" s="1"/>
  <c r="P81" i="31"/>
  <c r="S81" i="31" s="1"/>
  <c r="T81" i="31" s="1"/>
  <c r="U81" i="31" s="1"/>
  <c r="H93" i="31"/>
  <c r="H96" i="31"/>
  <c r="P84" i="31"/>
  <c r="S84" i="31" s="1"/>
  <c r="T84" i="31" s="1"/>
  <c r="U84" i="31" s="1"/>
  <c r="H95" i="31"/>
  <c r="P83" i="31"/>
  <c r="S83" i="31" s="1"/>
  <c r="T83" i="31" s="1"/>
  <c r="U83" i="31" s="1"/>
  <c r="H92" i="31"/>
  <c r="P80" i="31"/>
  <c r="S80" i="31" s="1"/>
  <c r="T80" i="31" s="1"/>
  <c r="U80" i="31" s="1"/>
  <c r="F91" i="32"/>
  <c r="L91" i="32" s="1"/>
  <c r="O91" i="32" s="1"/>
  <c r="G94" i="32"/>
  <c r="M94" i="32" s="1"/>
  <c r="O94" i="32" s="1"/>
  <c r="G93" i="32"/>
  <c r="M93" i="32" s="1"/>
  <c r="F92" i="32"/>
  <c r="L92" i="32" s="1"/>
  <c r="O92" i="32" s="1"/>
  <c r="F93" i="32"/>
  <c r="L93" i="32" s="1"/>
  <c r="J96" i="31"/>
  <c r="R96" i="31" s="1"/>
  <c r="P62" i="32"/>
  <c r="Q62" i="32" s="1"/>
  <c r="R62" i="30"/>
  <c r="S62" i="30" s="1"/>
  <c r="P84" i="32"/>
  <c r="Q84" i="32" s="1"/>
  <c r="F117" i="30"/>
  <c r="M117" i="30" s="1"/>
  <c r="Q117" i="30" s="1"/>
  <c r="F113" i="30"/>
  <c r="M113" i="30" s="1"/>
  <c r="Q113" i="30" s="1"/>
  <c r="F110" i="30"/>
  <c r="M110" i="30" s="1"/>
  <c r="Q110" i="30" s="1"/>
  <c r="F121" i="30"/>
  <c r="M121" i="30" s="1"/>
  <c r="Q121" i="30" s="1"/>
  <c r="F115" i="30"/>
  <c r="M115" i="30" s="1"/>
  <c r="Q115" i="30" s="1"/>
  <c r="F111" i="30"/>
  <c r="M111" i="30" s="1"/>
  <c r="Q111" i="30" s="1"/>
  <c r="F120" i="30"/>
  <c r="M120" i="30" s="1"/>
  <c r="Q120" i="30" s="1"/>
  <c r="F119" i="30"/>
  <c r="M119" i="30" s="1"/>
  <c r="Q119" i="30" s="1"/>
  <c r="F114" i="30"/>
  <c r="M114" i="30" s="1"/>
  <c r="Q114" i="30" s="1"/>
  <c r="F116" i="30"/>
  <c r="M116" i="30" s="1"/>
  <c r="Q116" i="30" s="1"/>
  <c r="F118" i="30"/>
  <c r="M118" i="30" s="1"/>
  <c r="Q118" i="30" s="1"/>
  <c r="F112" i="30"/>
  <c r="M112" i="30" s="1"/>
  <c r="Q112" i="30" s="1"/>
  <c r="R75" i="30"/>
  <c r="S75" i="30" s="1"/>
  <c r="P81" i="32"/>
  <c r="Q81" i="32" s="1"/>
  <c r="R79" i="30"/>
  <c r="S79" i="30" s="1"/>
  <c r="P77" i="32"/>
  <c r="Q77" i="32" s="1"/>
  <c r="P83" i="32"/>
  <c r="Q83" i="32" s="1"/>
  <c r="R76" i="30"/>
  <c r="S76" i="30" s="1"/>
  <c r="R80" i="30"/>
  <c r="S80" i="30" s="1"/>
  <c r="P79" i="32"/>
  <c r="Q79" i="32" s="1"/>
  <c r="R78" i="30"/>
  <c r="S78" i="30" s="1"/>
  <c r="P76" i="32"/>
  <c r="Q76" i="32" s="1"/>
  <c r="J101" i="31"/>
  <c r="R101" i="31" s="1"/>
  <c r="J100" i="31"/>
  <c r="R100" i="31" s="1"/>
  <c r="I108" i="31"/>
  <c r="Q108" i="31" s="1"/>
  <c r="G99" i="32"/>
  <c r="M99" i="32" s="1"/>
  <c r="F101" i="32"/>
  <c r="L101" i="32" s="1"/>
  <c r="G109" i="32"/>
  <c r="M109" i="32" s="1"/>
  <c r="J109" i="31"/>
  <c r="R109" i="31" s="1"/>
  <c r="I102" i="31"/>
  <c r="Q102" i="31" s="1"/>
  <c r="P78" i="32"/>
  <c r="Q78" i="32" s="1"/>
  <c r="P85" i="32"/>
  <c r="Q85" i="32" s="1"/>
  <c r="F107" i="32"/>
  <c r="L107" i="32" s="1"/>
  <c r="R81" i="30"/>
  <c r="S81" i="30" s="1"/>
  <c r="I103" i="31"/>
  <c r="Q103" i="31" s="1"/>
  <c r="I100" i="31"/>
  <c r="Q100" i="31" s="1"/>
  <c r="J107" i="31"/>
  <c r="R107" i="31" s="1"/>
  <c r="I106" i="31"/>
  <c r="Q106" i="31" s="1"/>
  <c r="G102" i="32"/>
  <c r="M102" i="32" s="1"/>
  <c r="G107" i="32"/>
  <c r="M107" i="32" s="1"/>
  <c r="G103" i="32"/>
  <c r="M103" i="32" s="1"/>
  <c r="F108" i="32"/>
  <c r="L108" i="32" s="1"/>
  <c r="R84" i="30"/>
  <c r="S84" i="30" s="1"/>
  <c r="J102" i="31"/>
  <c r="R102" i="31" s="1"/>
  <c r="F86" i="32"/>
  <c r="L86" i="32" s="1"/>
  <c r="O86" i="32" s="1"/>
  <c r="F102" i="32"/>
  <c r="L102" i="32" s="1"/>
  <c r="F109" i="32"/>
  <c r="L109" i="32" s="1"/>
  <c r="I105" i="31"/>
  <c r="Q105" i="31" s="1"/>
  <c r="F100" i="32"/>
  <c r="L100" i="32" s="1"/>
  <c r="J106" i="31"/>
  <c r="R106" i="31" s="1"/>
  <c r="J105" i="31"/>
  <c r="R105" i="31" s="1"/>
  <c r="R83" i="30"/>
  <c r="S83" i="30" s="1"/>
  <c r="J103" i="31"/>
  <c r="R103" i="31" s="1"/>
  <c r="P80" i="32"/>
  <c r="Q80" i="32" s="1"/>
  <c r="G98" i="32"/>
  <c r="M98" i="32" s="1"/>
  <c r="R85" i="30"/>
  <c r="S85" i="30" s="1"/>
  <c r="P82" i="32"/>
  <c r="Q82" i="32" s="1"/>
  <c r="F99" i="32"/>
  <c r="L99" i="32" s="1"/>
  <c r="J104" i="31"/>
  <c r="R104" i="31" s="1"/>
  <c r="G104" i="32"/>
  <c r="M104" i="32" s="1"/>
  <c r="I104" i="31"/>
  <c r="Q104" i="31" s="1"/>
  <c r="I107" i="31"/>
  <c r="Q107" i="31" s="1"/>
  <c r="I109" i="31"/>
  <c r="Q109" i="31" s="1"/>
  <c r="I99" i="31"/>
  <c r="Q99" i="31" s="1"/>
  <c r="I86" i="31"/>
  <c r="Q86" i="31" s="1"/>
  <c r="J99" i="31"/>
  <c r="R99" i="31" s="1"/>
  <c r="I101" i="31"/>
  <c r="Q101" i="31" s="1"/>
  <c r="J98" i="31"/>
  <c r="R98" i="31" s="1"/>
  <c r="R82" i="30"/>
  <c r="S82" i="30" s="1"/>
  <c r="R77" i="30"/>
  <c r="S77" i="30" s="1"/>
  <c r="F106" i="32"/>
  <c r="L106" i="32" s="1"/>
  <c r="G101" i="32"/>
  <c r="M101" i="32" s="1"/>
  <c r="P75" i="32"/>
  <c r="Q75" i="32" s="1"/>
  <c r="AA9" i="17"/>
  <c r="R9" i="17"/>
  <c r="O93" i="32" l="1"/>
  <c r="P93" i="32" s="1"/>
  <c r="Q93" i="32" s="1"/>
  <c r="O99" i="32"/>
  <c r="O101" i="32"/>
  <c r="O109" i="32"/>
  <c r="O102" i="32"/>
  <c r="O107" i="32"/>
  <c r="G100" i="32"/>
  <c r="M100" i="32" s="1"/>
  <c r="O100" i="32" s="1"/>
  <c r="Y11" i="17"/>
  <c r="AA11" i="17" s="1"/>
  <c r="P11" i="17"/>
  <c r="R11" i="17" s="1"/>
  <c r="T74" i="31"/>
  <c r="U74" i="31" s="1"/>
  <c r="G11" i="17"/>
  <c r="I11" i="17" s="1"/>
  <c r="G108" i="32"/>
  <c r="M108" i="32" s="1"/>
  <c r="O108" i="32" s="1"/>
  <c r="F103" i="32"/>
  <c r="L103" i="32" s="1"/>
  <c r="O103" i="32" s="1"/>
  <c r="G106" i="32"/>
  <c r="M106" i="32" s="1"/>
  <c r="O106" i="32" s="1"/>
  <c r="P89" i="31"/>
  <c r="S89" i="31" s="1"/>
  <c r="T89" i="31" s="1"/>
  <c r="U89" i="31" s="1"/>
  <c r="H101" i="31"/>
  <c r="H104" i="31"/>
  <c r="P92" i="31"/>
  <c r="S92" i="31" s="1"/>
  <c r="T92" i="31" s="1"/>
  <c r="U92" i="31" s="1"/>
  <c r="H108" i="31"/>
  <c r="P96" i="31"/>
  <c r="S96" i="31" s="1"/>
  <c r="T96" i="31" s="1"/>
  <c r="U96" i="31" s="1"/>
  <c r="H106" i="31"/>
  <c r="P94" i="31"/>
  <c r="S94" i="31" s="1"/>
  <c r="T94" i="31" s="1"/>
  <c r="U94" i="31" s="1"/>
  <c r="H99" i="31"/>
  <c r="P87" i="31"/>
  <c r="S87" i="31" s="1"/>
  <c r="T87" i="31" s="1"/>
  <c r="U87" i="31" s="1"/>
  <c r="H100" i="31"/>
  <c r="P88" i="31"/>
  <c r="S88" i="31" s="1"/>
  <c r="T88" i="31" s="1"/>
  <c r="U88" i="31" s="1"/>
  <c r="H103" i="31"/>
  <c r="P91" i="31"/>
  <c r="S91" i="31" s="1"/>
  <c r="T91" i="31" s="1"/>
  <c r="U91" i="31" s="1"/>
  <c r="P93" i="31"/>
  <c r="S93" i="31" s="1"/>
  <c r="T93" i="31" s="1"/>
  <c r="U93" i="31" s="1"/>
  <c r="H105" i="31"/>
  <c r="P97" i="31"/>
  <c r="S97" i="31" s="1"/>
  <c r="T97" i="31" s="1"/>
  <c r="U97" i="31" s="1"/>
  <c r="H109" i="31"/>
  <c r="H107" i="31"/>
  <c r="P95" i="31"/>
  <c r="S95" i="31" s="1"/>
  <c r="T95" i="31" s="1"/>
  <c r="U95" i="31" s="1"/>
  <c r="H102" i="31"/>
  <c r="P90" i="31"/>
  <c r="S90" i="31" s="1"/>
  <c r="T90" i="31" s="1"/>
  <c r="U90" i="31" s="1"/>
  <c r="H98" i="31"/>
  <c r="P86" i="31"/>
  <c r="S86" i="31" s="1"/>
  <c r="G105" i="32"/>
  <c r="M105" i="32" s="1"/>
  <c r="F105" i="32"/>
  <c r="L105" i="32" s="1"/>
  <c r="F104" i="32"/>
  <c r="L104" i="32" s="1"/>
  <c r="O104" i="32" s="1"/>
  <c r="J108" i="31"/>
  <c r="R108" i="31" s="1"/>
  <c r="P74" i="32"/>
  <c r="Q74" i="32" s="1"/>
  <c r="R74" i="30"/>
  <c r="S74" i="30" s="1"/>
  <c r="P90" i="32"/>
  <c r="Q90" i="32" s="1"/>
  <c r="F124" i="30"/>
  <c r="M124" i="30" s="1"/>
  <c r="Q124" i="30" s="1"/>
  <c r="F128" i="30"/>
  <c r="M128" i="30" s="1"/>
  <c r="Q128" i="30" s="1"/>
  <c r="F131" i="30"/>
  <c r="M131" i="30" s="1"/>
  <c r="Q131" i="30" s="1"/>
  <c r="F123" i="30"/>
  <c r="M123" i="30" s="1"/>
  <c r="Q123" i="30" s="1"/>
  <c r="F133" i="30"/>
  <c r="M133" i="30" s="1"/>
  <c r="Q133" i="30" s="1"/>
  <c r="F125" i="30"/>
  <c r="M125" i="30" s="1"/>
  <c r="Q125" i="30" s="1"/>
  <c r="F130" i="30"/>
  <c r="M130" i="30" s="1"/>
  <c r="Q130" i="30" s="1"/>
  <c r="F126" i="30"/>
  <c r="M126" i="30" s="1"/>
  <c r="Q126" i="30" s="1"/>
  <c r="F132" i="30"/>
  <c r="M132" i="30" s="1"/>
  <c r="Q132" i="30" s="1"/>
  <c r="F127" i="30"/>
  <c r="M127" i="30" s="1"/>
  <c r="Q127" i="30" s="1"/>
  <c r="F122" i="30"/>
  <c r="M122" i="30" s="1"/>
  <c r="Q122" i="30" s="1"/>
  <c r="F129" i="30"/>
  <c r="M129" i="30" s="1"/>
  <c r="Q129" i="30" s="1"/>
  <c r="P97" i="32"/>
  <c r="Q97" i="32" s="1"/>
  <c r="R94" i="30"/>
  <c r="S94" i="30" s="1"/>
  <c r="P94" i="32"/>
  <c r="Q94" i="32" s="1"/>
  <c r="P87" i="32"/>
  <c r="Q87" i="32" s="1"/>
  <c r="P92" i="32"/>
  <c r="Q92" i="32" s="1"/>
  <c r="R90" i="30"/>
  <c r="S90" i="30" s="1"/>
  <c r="R96" i="30"/>
  <c r="S96" i="30" s="1"/>
  <c r="P88" i="32"/>
  <c r="Q88" i="32" s="1"/>
  <c r="R95" i="30"/>
  <c r="S95" i="30" s="1"/>
  <c r="P95" i="32"/>
  <c r="Q95" i="32" s="1"/>
  <c r="R89" i="30"/>
  <c r="S89" i="30" s="1"/>
  <c r="G113" i="32"/>
  <c r="M113" i="32" s="1"/>
  <c r="I98" i="31"/>
  <c r="Q98" i="31" s="1"/>
  <c r="J118" i="31"/>
  <c r="R118" i="31" s="1"/>
  <c r="F112" i="32"/>
  <c r="L112" i="32" s="1"/>
  <c r="F121" i="32"/>
  <c r="L121" i="32" s="1"/>
  <c r="F114" i="32"/>
  <c r="L114" i="32" s="1"/>
  <c r="G115" i="32"/>
  <c r="M115" i="32" s="1"/>
  <c r="G114" i="32"/>
  <c r="M114" i="32" s="1"/>
  <c r="I112" i="31"/>
  <c r="Q112" i="31" s="1"/>
  <c r="G121" i="32"/>
  <c r="M121" i="32" s="1"/>
  <c r="F113" i="32"/>
  <c r="L113" i="32" s="1"/>
  <c r="F118" i="32"/>
  <c r="L118" i="32" s="1"/>
  <c r="J110" i="31"/>
  <c r="R110" i="31" s="1"/>
  <c r="I113" i="31"/>
  <c r="Q113" i="31" s="1"/>
  <c r="I121" i="31"/>
  <c r="Q121" i="31" s="1"/>
  <c r="I119" i="31"/>
  <c r="Q119" i="31" s="1"/>
  <c r="J116" i="31"/>
  <c r="R116" i="31" s="1"/>
  <c r="P91" i="32"/>
  <c r="Q91" i="32" s="1"/>
  <c r="P96" i="32"/>
  <c r="Q96" i="32" s="1"/>
  <c r="F119" i="32"/>
  <c r="L119" i="32" s="1"/>
  <c r="I114" i="31"/>
  <c r="Q114" i="31" s="1"/>
  <c r="J121" i="31"/>
  <c r="R121" i="31" s="1"/>
  <c r="R91" i="30"/>
  <c r="S91" i="30" s="1"/>
  <c r="R92" i="30"/>
  <c r="S92" i="30" s="1"/>
  <c r="I120" i="31"/>
  <c r="Q120" i="31" s="1"/>
  <c r="J113" i="31"/>
  <c r="R113" i="31" s="1"/>
  <c r="R97" i="30"/>
  <c r="S97" i="30" s="1"/>
  <c r="J115" i="31"/>
  <c r="R115" i="31" s="1"/>
  <c r="J117" i="31"/>
  <c r="R117" i="31" s="1"/>
  <c r="I117" i="31"/>
  <c r="Q117" i="31" s="1"/>
  <c r="F120" i="32"/>
  <c r="L120" i="32" s="1"/>
  <c r="G119" i="32"/>
  <c r="M119" i="32" s="1"/>
  <c r="I118" i="31"/>
  <c r="Q118" i="31" s="1"/>
  <c r="J119" i="31"/>
  <c r="R119" i="31" s="1"/>
  <c r="I115" i="31"/>
  <c r="Q115" i="31" s="1"/>
  <c r="R88" i="30"/>
  <c r="S88" i="30" s="1"/>
  <c r="G111" i="32"/>
  <c r="M111" i="32" s="1"/>
  <c r="R87" i="30"/>
  <c r="S87" i="30" s="1"/>
  <c r="J111" i="31"/>
  <c r="R111" i="31" s="1"/>
  <c r="I111" i="31"/>
  <c r="Q111" i="31" s="1"/>
  <c r="I116" i="31"/>
  <c r="Q116" i="31" s="1"/>
  <c r="G116" i="32"/>
  <c r="M116" i="32" s="1"/>
  <c r="F111" i="32"/>
  <c r="L111" i="32" s="1"/>
  <c r="G110" i="32"/>
  <c r="M110" i="32" s="1"/>
  <c r="R93" i="30"/>
  <c r="S93" i="30" s="1"/>
  <c r="F98" i="32"/>
  <c r="L98" i="32" s="1"/>
  <c r="O98" i="32" s="1"/>
  <c r="J114" i="31"/>
  <c r="R114" i="31" s="1"/>
  <c r="R100" i="30"/>
  <c r="S100" i="30" s="1"/>
  <c r="P89" i="32"/>
  <c r="Q89" i="32" s="1"/>
  <c r="J112" i="31"/>
  <c r="R112" i="31" s="1"/>
  <c r="AA10" i="17"/>
  <c r="R10" i="17"/>
  <c r="G112" i="32" l="1"/>
  <c r="M112" i="32" s="1"/>
  <c r="O112" i="32" s="1"/>
  <c r="O105" i="32"/>
  <c r="P105" i="32" s="1"/>
  <c r="Q105" i="32" s="1"/>
  <c r="O114" i="32"/>
  <c r="O113" i="32"/>
  <c r="O111" i="32"/>
  <c r="O119" i="32"/>
  <c r="O121" i="32"/>
  <c r="G120" i="32"/>
  <c r="M120" i="32" s="1"/>
  <c r="O120" i="32" s="1"/>
  <c r="Y12" i="17"/>
  <c r="P12" i="17"/>
  <c r="G12" i="17"/>
  <c r="I12" i="17" s="1"/>
  <c r="F115" i="32"/>
  <c r="L115" i="32" s="1"/>
  <c r="O115" i="32" s="1"/>
  <c r="G118" i="32"/>
  <c r="M118" i="32" s="1"/>
  <c r="O118" i="32" s="1"/>
  <c r="T86" i="31"/>
  <c r="U86" i="31" s="1"/>
  <c r="H110" i="31"/>
  <c r="P98" i="31"/>
  <c r="S98" i="31" s="1"/>
  <c r="H119" i="31"/>
  <c r="P107" i="31"/>
  <c r="S107" i="31" s="1"/>
  <c r="T107" i="31" s="1"/>
  <c r="U107" i="31" s="1"/>
  <c r="H112" i="31"/>
  <c r="P100" i="31"/>
  <c r="S100" i="31" s="1"/>
  <c r="T100" i="31" s="1"/>
  <c r="U100" i="31" s="1"/>
  <c r="H118" i="31"/>
  <c r="P106" i="31"/>
  <c r="S106" i="31" s="1"/>
  <c r="T106" i="31" s="1"/>
  <c r="U106" i="31" s="1"/>
  <c r="H116" i="31"/>
  <c r="P104" i="31"/>
  <c r="S104" i="31" s="1"/>
  <c r="T104" i="31" s="1"/>
  <c r="U104" i="31" s="1"/>
  <c r="P109" i="31"/>
  <c r="S109" i="31" s="1"/>
  <c r="T109" i="31" s="1"/>
  <c r="U109" i="31" s="1"/>
  <c r="H121" i="31"/>
  <c r="P101" i="31"/>
  <c r="S101" i="31" s="1"/>
  <c r="T101" i="31" s="1"/>
  <c r="U101" i="31" s="1"/>
  <c r="H113" i="31"/>
  <c r="H114" i="31"/>
  <c r="P102" i="31"/>
  <c r="S102" i="31" s="1"/>
  <c r="T102" i="31" s="1"/>
  <c r="U102" i="31" s="1"/>
  <c r="H115" i="31"/>
  <c r="P103" i="31"/>
  <c r="S103" i="31" s="1"/>
  <c r="T103" i="31" s="1"/>
  <c r="U103" i="31" s="1"/>
  <c r="H111" i="31"/>
  <c r="P99" i="31"/>
  <c r="S99" i="31" s="1"/>
  <c r="T99" i="31" s="1"/>
  <c r="U99" i="31" s="1"/>
  <c r="H120" i="31"/>
  <c r="P108" i="31"/>
  <c r="S108" i="31" s="1"/>
  <c r="T108" i="31" s="1"/>
  <c r="U108" i="31" s="1"/>
  <c r="P105" i="31"/>
  <c r="S105" i="31" s="1"/>
  <c r="T105" i="31" s="1"/>
  <c r="U105" i="31" s="1"/>
  <c r="H117" i="31"/>
  <c r="F117" i="32"/>
  <c r="L117" i="32" s="1"/>
  <c r="F116" i="32"/>
  <c r="L116" i="32" s="1"/>
  <c r="O116" i="32" s="1"/>
  <c r="G117" i="32"/>
  <c r="M117" i="32" s="1"/>
  <c r="J120" i="31"/>
  <c r="R120" i="31" s="1"/>
  <c r="P86" i="32"/>
  <c r="Q86" i="32" s="1"/>
  <c r="R86" i="30"/>
  <c r="S86" i="30" s="1"/>
  <c r="F141" i="30"/>
  <c r="M141" i="30" s="1"/>
  <c r="Q141" i="30" s="1"/>
  <c r="F139" i="30"/>
  <c r="M139" i="30" s="1"/>
  <c r="Q139" i="30" s="1"/>
  <c r="F138" i="30"/>
  <c r="M138" i="30" s="1"/>
  <c r="Q138" i="30" s="1"/>
  <c r="F137" i="30"/>
  <c r="M137" i="30" s="1"/>
  <c r="Q137" i="30" s="1"/>
  <c r="F135" i="30"/>
  <c r="M135" i="30" s="1"/>
  <c r="Q135" i="30" s="1"/>
  <c r="F140" i="30"/>
  <c r="M140" i="30" s="1"/>
  <c r="Q140" i="30" s="1"/>
  <c r="F134" i="30"/>
  <c r="M134" i="30" s="1"/>
  <c r="Q134" i="30" s="1"/>
  <c r="F144" i="30"/>
  <c r="M144" i="30" s="1"/>
  <c r="Q144" i="30" s="1"/>
  <c r="F142" i="30"/>
  <c r="M142" i="30" s="1"/>
  <c r="Q142" i="30" s="1"/>
  <c r="F145" i="30"/>
  <c r="M145" i="30" s="1"/>
  <c r="Q145" i="30" s="1"/>
  <c r="F143" i="30"/>
  <c r="M143" i="30" s="1"/>
  <c r="Q143" i="30" s="1"/>
  <c r="F136" i="30"/>
  <c r="M136" i="30" s="1"/>
  <c r="Q136" i="30" s="1"/>
  <c r="R102" i="30"/>
  <c r="S102" i="30" s="1"/>
  <c r="R104" i="30"/>
  <c r="S104" i="30" s="1"/>
  <c r="P101" i="32"/>
  <c r="Q101" i="32" s="1"/>
  <c r="P99" i="32"/>
  <c r="Q99" i="32" s="1"/>
  <c r="R108" i="30"/>
  <c r="S108" i="30" s="1"/>
  <c r="R109" i="30"/>
  <c r="S109" i="30" s="1"/>
  <c r="P104" i="32"/>
  <c r="Q104" i="32" s="1"/>
  <c r="P109" i="32"/>
  <c r="Q109" i="32" s="1"/>
  <c r="R99" i="30"/>
  <c r="S99" i="30" s="1"/>
  <c r="P108" i="32"/>
  <c r="Q108" i="32" s="1"/>
  <c r="R107" i="30"/>
  <c r="S107" i="30" s="1"/>
  <c r="R106" i="30"/>
  <c r="S106" i="30" s="1"/>
  <c r="G122" i="32"/>
  <c r="M122" i="32" s="1"/>
  <c r="I128" i="31"/>
  <c r="Q128" i="31" s="1"/>
  <c r="I123" i="31"/>
  <c r="Q123" i="31" s="1"/>
  <c r="G131" i="32"/>
  <c r="M131" i="32" s="1"/>
  <c r="I129" i="31"/>
  <c r="Q129" i="31" s="1"/>
  <c r="G124" i="32"/>
  <c r="M124" i="32" s="1"/>
  <c r="J125" i="31"/>
  <c r="R125" i="31" s="1"/>
  <c r="J122" i="31"/>
  <c r="R122" i="31" s="1"/>
  <c r="J130" i="31"/>
  <c r="R130" i="31" s="1"/>
  <c r="F110" i="32"/>
  <c r="L110" i="32" s="1"/>
  <c r="O110" i="32" s="1"/>
  <c r="J123" i="31"/>
  <c r="R123" i="31" s="1"/>
  <c r="I126" i="31"/>
  <c r="Q126" i="31" s="1"/>
  <c r="I131" i="31"/>
  <c r="Q131" i="31" s="1"/>
  <c r="G127" i="32"/>
  <c r="M127" i="32" s="1"/>
  <c r="F133" i="32"/>
  <c r="L133" i="32" s="1"/>
  <c r="I110" i="31"/>
  <c r="Q110" i="31" s="1"/>
  <c r="J126" i="31"/>
  <c r="R126" i="31" s="1"/>
  <c r="G128" i="32"/>
  <c r="M128" i="32" s="1"/>
  <c r="R103" i="30"/>
  <c r="S103" i="30" s="1"/>
  <c r="I127" i="31"/>
  <c r="Q127" i="31" s="1"/>
  <c r="I130" i="31"/>
  <c r="Q130" i="31" s="1"/>
  <c r="F132" i="32"/>
  <c r="L132" i="32" s="1"/>
  <c r="P103" i="32"/>
  <c r="Q103" i="32" s="1"/>
  <c r="J133" i="31"/>
  <c r="R133" i="31" s="1"/>
  <c r="R101" i="30"/>
  <c r="S101" i="30" s="1"/>
  <c r="P107" i="32"/>
  <c r="Q107" i="32" s="1"/>
  <c r="J128" i="31"/>
  <c r="R128" i="31" s="1"/>
  <c r="P106" i="32"/>
  <c r="Q106" i="32" s="1"/>
  <c r="F125" i="32"/>
  <c r="L125" i="32" s="1"/>
  <c r="F126" i="32"/>
  <c r="L126" i="32" s="1"/>
  <c r="F124" i="32"/>
  <c r="L124" i="32" s="1"/>
  <c r="R105" i="30"/>
  <c r="S105" i="30" s="1"/>
  <c r="J124" i="31"/>
  <c r="R124" i="31" s="1"/>
  <c r="F123" i="32"/>
  <c r="L123" i="32" s="1"/>
  <c r="G123" i="32"/>
  <c r="M123" i="32" s="1"/>
  <c r="J131" i="31"/>
  <c r="R131" i="31" s="1"/>
  <c r="J129" i="31"/>
  <c r="R129" i="31" s="1"/>
  <c r="J127" i="31"/>
  <c r="R127" i="31" s="1"/>
  <c r="I132" i="31"/>
  <c r="Q132" i="31" s="1"/>
  <c r="F131" i="32"/>
  <c r="L131" i="32" s="1"/>
  <c r="I133" i="31"/>
  <c r="Q133" i="31" s="1"/>
  <c r="I125" i="31"/>
  <c r="Q125" i="31" s="1"/>
  <c r="F130" i="32"/>
  <c r="L130" i="32" s="1"/>
  <c r="G133" i="32"/>
  <c r="M133" i="32" s="1"/>
  <c r="I124" i="31"/>
  <c r="Q124" i="31" s="1"/>
  <c r="G126" i="32"/>
  <c r="M126" i="32" s="1"/>
  <c r="P102" i="32"/>
  <c r="Q102" i="32" s="1"/>
  <c r="P100" i="32"/>
  <c r="Q100" i="32" s="1"/>
  <c r="G125" i="32"/>
  <c r="M125" i="32" s="1"/>
  <c r="O124" i="32" l="1"/>
  <c r="O131" i="32"/>
  <c r="O123" i="32"/>
  <c r="O126" i="32"/>
  <c r="O133" i="32"/>
  <c r="O125" i="32"/>
  <c r="O117" i="32"/>
  <c r="P117" i="32" s="1"/>
  <c r="Q117" i="32" s="1"/>
  <c r="G132" i="32"/>
  <c r="M132" i="32" s="1"/>
  <c r="O132" i="32" s="1"/>
  <c r="Y13" i="17"/>
  <c r="P13" i="17"/>
  <c r="T98" i="31"/>
  <c r="U98" i="31" s="1"/>
  <c r="G13" i="17"/>
  <c r="I13" i="17" s="1"/>
  <c r="F127" i="32"/>
  <c r="L127" i="32" s="1"/>
  <c r="O127" i="32" s="1"/>
  <c r="G130" i="32"/>
  <c r="M130" i="32" s="1"/>
  <c r="O130" i="32" s="1"/>
  <c r="G129" i="32"/>
  <c r="M129" i="32" s="1"/>
  <c r="H129" i="31"/>
  <c r="P117" i="31"/>
  <c r="S117" i="31" s="1"/>
  <c r="T117" i="31" s="1"/>
  <c r="U117" i="31" s="1"/>
  <c r="H132" i="31"/>
  <c r="P120" i="31"/>
  <c r="S120" i="31" s="1"/>
  <c r="T120" i="31" s="1"/>
  <c r="U120" i="31" s="1"/>
  <c r="H127" i="31"/>
  <c r="P115" i="31"/>
  <c r="S115" i="31" s="1"/>
  <c r="T115" i="31" s="1"/>
  <c r="U115" i="31" s="1"/>
  <c r="H125" i="31"/>
  <c r="P113" i="31"/>
  <c r="S113" i="31" s="1"/>
  <c r="T113" i="31" s="1"/>
  <c r="U113" i="31" s="1"/>
  <c r="H128" i="31"/>
  <c r="P116" i="31"/>
  <c r="S116" i="31" s="1"/>
  <c r="T116" i="31" s="1"/>
  <c r="U116" i="31" s="1"/>
  <c r="H124" i="31"/>
  <c r="P112" i="31"/>
  <c r="S112" i="31" s="1"/>
  <c r="T112" i="31" s="1"/>
  <c r="U112" i="31" s="1"/>
  <c r="H122" i="31"/>
  <c r="P110" i="31"/>
  <c r="S110" i="31" s="1"/>
  <c r="H123" i="31"/>
  <c r="P111" i="31"/>
  <c r="S111" i="31" s="1"/>
  <c r="T111" i="31" s="1"/>
  <c r="U111" i="31" s="1"/>
  <c r="H126" i="31"/>
  <c r="P114" i="31"/>
  <c r="S114" i="31" s="1"/>
  <c r="T114" i="31" s="1"/>
  <c r="U114" i="31" s="1"/>
  <c r="H133" i="31"/>
  <c r="P121" i="31"/>
  <c r="S121" i="31" s="1"/>
  <c r="T121" i="31" s="1"/>
  <c r="U121" i="31" s="1"/>
  <c r="H130" i="31"/>
  <c r="P118" i="31"/>
  <c r="S118" i="31" s="1"/>
  <c r="T118" i="31" s="1"/>
  <c r="U118" i="31" s="1"/>
  <c r="H131" i="31"/>
  <c r="P119" i="31"/>
  <c r="S119" i="31" s="1"/>
  <c r="T119" i="31" s="1"/>
  <c r="U119" i="31" s="1"/>
  <c r="F129" i="32"/>
  <c r="L129" i="32" s="1"/>
  <c r="F128" i="32"/>
  <c r="L128" i="32" s="1"/>
  <c r="O128" i="32" s="1"/>
  <c r="J132" i="31"/>
  <c r="R132" i="31" s="1"/>
  <c r="P98" i="32"/>
  <c r="Q98" i="32" s="1"/>
  <c r="R98" i="30"/>
  <c r="S98" i="30" s="1"/>
  <c r="AA12" i="17"/>
  <c r="R115" i="30"/>
  <c r="S115" i="30" s="1"/>
  <c r="P112" i="32"/>
  <c r="Q112" i="32" s="1"/>
  <c r="R111" i="30"/>
  <c r="S111" i="30" s="1"/>
  <c r="P119" i="32"/>
  <c r="Q119" i="32" s="1"/>
  <c r="R117" i="30"/>
  <c r="S117" i="30" s="1"/>
  <c r="P120" i="32"/>
  <c r="Q120" i="32" s="1"/>
  <c r="P116" i="32"/>
  <c r="Q116" i="32" s="1"/>
  <c r="R118" i="30"/>
  <c r="S118" i="30" s="1"/>
  <c r="P111" i="32"/>
  <c r="Q111" i="32" s="1"/>
  <c r="R121" i="30"/>
  <c r="S121" i="30" s="1"/>
  <c r="G145" i="32"/>
  <c r="M145" i="32" s="1"/>
  <c r="J141" i="31"/>
  <c r="R141" i="31" s="1"/>
  <c r="G135" i="32"/>
  <c r="M135" i="32" s="1"/>
  <c r="J136" i="31"/>
  <c r="R136" i="31" s="1"/>
  <c r="F136" i="32"/>
  <c r="L136" i="32" s="1"/>
  <c r="P113" i="32"/>
  <c r="Q113" i="32" s="1"/>
  <c r="F144" i="32"/>
  <c r="L144" i="32" s="1"/>
  <c r="I139" i="31"/>
  <c r="Q139" i="31" s="1"/>
  <c r="G140" i="32"/>
  <c r="M140" i="32" s="1"/>
  <c r="J138" i="31"/>
  <c r="R138" i="31" s="1"/>
  <c r="G139" i="32"/>
  <c r="M139" i="32" s="1"/>
  <c r="I138" i="31"/>
  <c r="Q138" i="31" s="1"/>
  <c r="J137" i="31"/>
  <c r="R137" i="31" s="1"/>
  <c r="G143" i="32"/>
  <c r="M143" i="32" s="1"/>
  <c r="I135" i="31"/>
  <c r="Q135" i="31" s="1"/>
  <c r="G137" i="32"/>
  <c r="M137" i="32" s="1"/>
  <c r="G138" i="32"/>
  <c r="M138" i="32" s="1"/>
  <c r="I137" i="31"/>
  <c r="Q137" i="31" s="1"/>
  <c r="R113" i="30"/>
  <c r="S113" i="30" s="1"/>
  <c r="F135" i="32"/>
  <c r="L135" i="32" s="1"/>
  <c r="P114" i="32"/>
  <c r="Q114" i="32" s="1"/>
  <c r="F137" i="32"/>
  <c r="L137" i="32" s="1"/>
  <c r="J140" i="31"/>
  <c r="R140" i="31" s="1"/>
  <c r="J145" i="31"/>
  <c r="R145" i="31" s="1"/>
  <c r="R114" i="30"/>
  <c r="S114" i="30" s="1"/>
  <c r="P121" i="32"/>
  <c r="Q121" i="32" s="1"/>
  <c r="I143" i="31"/>
  <c r="Q143" i="31" s="1"/>
  <c r="R116" i="30"/>
  <c r="S116" i="30" s="1"/>
  <c r="F122" i="32"/>
  <c r="L122" i="32" s="1"/>
  <c r="O122" i="32" s="1"/>
  <c r="J134" i="31"/>
  <c r="R134" i="31" s="1"/>
  <c r="I141" i="31"/>
  <c r="Q141" i="31" s="1"/>
  <c r="G134" i="32"/>
  <c r="M134" i="32" s="1"/>
  <c r="I136" i="31"/>
  <c r="Q136" i="31" s="1"/>
  <c r="P118" i="32"/>
  <c r="Q118" i="32" s="1"/>
  <c r="F143" i="32"/>
  <c r="L143" i="32" s="1"/>
  <c r="I144" i="31"/>
  <c r="Q144" i="31" s="1"/>
  <c r="J139" i="31"/>
  <c r="R139" i="31" s="1"/>
  <c r="F138" i="32"/>
  <c r="L138" i="32" s="1"/>
  <c r="I122" i="31"/>
  <c r="Q122" i="31" s="1"/>
  <c r="F145" i="32"/>
  <c r="L145" i="32" s="1"/>
  <c r="R119" i="30"/>
  <c r="S119" i="30" s="1"/>
  <c r="P115" i="32"/>
  <c r="Q115" i="32" s="1"/>
  <c r="J142" i="31"/>
  <c r="R142" i="31" s="1"/>
  <c r="I140" i="31"/>
  <c r="Q140" i="31" s="1"/>
  <c r="F142" i="32"/>
  <c r="L142" i="32" s="1"/>
  <c r="I145" i="31"/>
  <c r="Q145" i="31" s="1"/>
  <c r="J143" i="31"/>
  <c r="R143" i="31" s="1"/>
  <c r="I142" i="31"/>
  <c r="Q142" i="31" s="1"/>
  <c r="R120" i="30"/>
  <c r="S120" i="30" s="1"/>
  <c r="J135" i="31"/>
  <c r="R135" i="31" s="1"/>
  <c r="R112" i="30"/>
  <c r="S112" i="30" s="1"/>
  <c r="G136" i="32"/>
  <c r="M136" i="32" s="1"/>
  <c r="R12" i="17"/>
  <c r="O129" i="32" l="1"/>
  <c r="O135" i="32"/>
  <c r="O143" i="32"/>
  <c r="O138" i="32"/>
  <c r="O136" i="32"/>
  <c r="O137" i="32"/>
  <c r="O145" i="32"/>
  <c r="G144" i="32"/>
  <c r="M144" i="32" s="1"/>
  <c r="O144" i="32" s="1"/>
  <c r="Y14" i="17"/>
  <c r="P14" i="17"/>
  <c r="G142" i="32"/>
  <c r="M142" i="32" s="1"/>
  <c r="O142" i="32" s="1"/>
  <c r="F139" i="32"/>
  <c r="L139" i="32" s="1"/>
  <c r="O139" i="32" s="1"/>
  <c r="G14" i="17"/>
  <c r="G141" i="32"/>
  <c r="M141" i="32" s="1"/>
  <c r="T110" i="31"/>
  <c r="U110" i="31" s="1"/>
  <c r="H142" i="31"/>
  <c r="P142" i="31" s="1"/>
  <c r="P130" i="31"/>
  <c r="S130" i="31" s="1"/>
  <c r="H138" i="31"/>
  <c r="P138" i="31" s="1"/>
  <c r="P126" i="31"/>
  <c r="S126" i="31" s="1"/>
  <c r="H134" i="31"/>
  <c r="P134" i="31" s="1"/>
  <c r="P122" i="31"/>
  <c r="S122" i="31" s="1"/>
  <c r="H140" i="31"/>
  <c r="P140" i="31" s="1"/>
  <c r="P128" i="31"/>
  <c r="S128" i="31" s="1"/>
  <c r="H139" i="31"/>
  <c r="P139" i="31" s="1"/>
  <c r="P127" i="31"/>
  <c r="S127" i="31" s="1"/>
  <c r="H141" i="31"/>
  <c r="P141" i="31" s="1"/>
  <c r="P129" i="31"/>
  <c r="S129" i="31" s="1"/>
  <c r="H143" i="31"/>
  <c r="P143" i="31" s="1"/>
  <c r="P131" i="31"/>
  <c r="S131" i="31" s="1"/>
  <c r="H145" i="31"/>
  <c r="P145" i="31" s="1"/>
  <c r="P133" i="31"/>
  <c r="S133" i="31" s="1"/>
  <c r="H135" i="31"/>
  <c r="P135" i="31" s="1"/>
  <c r="P123" i="31"/>
  <c r="S123" i="31" s="1"/>
  <c r="H136" i="31"/>
  <c r="P136" i="31" s="1"/>
  <c r="P124" i="31"/>
  <c r="S124" i="31" s="1"/>
  <c r="H137" i="31"/>
  <c r="P137" i="31" s="1"/>
  <c r="P125" i="31"/>
  <c r="S125" i="31" s="1"/>
  <c r="H144" i="31"/>
  <c r="P144" i="31" s="1"/>
  <c r="P132" i="31"/>
  <c r="S132" i="31" s="1"/>
  <c r="F141" i="32"/>
  <c r="L141" i="32" s="1"/>
  <c r="F140" i="32"/>
  <c r="L140" i="32" s="1"/>
  <c r="O140" i="32" s="1"/>
  <c r="J144" i="31"/>
  <c r="R144" i="31" s="1"/>
  <c r="P110" i="32"/>
  <c r="Q110" i="32" s="1"/>
  <c r="Q122" i="32" s="1"/>
  <c r="R110" i="30"/>
  <c r="S110" i="30" s="1"/>
  <c r="AA13" i="17"/>
  <c r="I134" i="31"/>
  <c r="F134" i="32"/>
  <c r="L134" i="32" s="1"/>
  <c r="O134" i="32" s="1"/>
  <c r="R13" i="17"/>
  <c r="O141" i="32" l="1"/>
  <c r="Y15" i="17"/>
  <c r="P15" i="17"/>
  <c r="S137" i="31"/>
  <c r="G15" i="17"/>
  <c r="G16" i="17"/>
  <c r="S140" i="31"/>
  <c r="S138" i="31"/>
  <c r="S136" i="31"/>
  <c r="S139" i="31"/>
  <c r="S135" i="31"/>
  <c r="S142" i="31"/>
  <c r="S141" i="31"/>
  <c r="S145" i="31"/>
  <c r="S144" i="31"/>
  <c r="S143" i="31"/>
  <c r="Q134" i="31"/>
  <c r="S134" i="31" s="1"/>
  <c r="AA14" i="17"/>
  <c r="R14" i="17"/>
  <c r="H4" i="23" s="1"/>
  <c r="I14" i="17"/>
  <c r="C17" i="21" l="1"/>
  <c r="D17" i="21" s="1"/>
  <c r="H23" i="23" s="1"/>
  <c r="H5" i="23"/>
  <c r="H3" i="23"/>
  <c r="Y16" i="17"/>
  <c r="P16" i="17"/>
  <c r="R16" i="17" s="1"/>
  <c r="J4" i="23" s="1"/>
  <c r="AA15" i="17"/>
  <c r="I5" i="23" s="1"/>
  <c r="R15" i="17"/>
  <c r="I4" i="23" s="1"/>
  <c r="I15" i="17"/>
  <c r="I3" i="23" s="1"/>
  <c r="I16" i="17"/>
  <c r="J3" i="23" s="1"/>
  <c r="C18" i="21" l="1"/>
  <c r="D18" i="21" s="1"/>
  <c r="I23" i="23" s="1"/>
  <c r="C14" i="23"/>
  <c r="E14" i="23" s="1"/>
  <c r="AA16" i="17"/>
  <c r="C18" i="22" s="1"/>
  <c r="J18" i="22" s="1"/>
  <c r="I9" i="23"/>
  <c r="C13" i="23"/>
  <c r="H9" i="23"/>
  <c r="E18" i="22" l="1"/>
  <c r="C19" i="22"/>
  <c r="E19" i="22" s="1"/>
  <c r="C19" i="21"/>
  <c r="D19" i="21" s="1"/>
  <c r="F18" i="22" s="1"/>
  <c r="K18" i="22" s="1"/>
  <c r="J5" i="23"/>
  <c r="J9" i="23" s="1"/>
  <c r="H26" i="23"/>
  <c r="E13" i="23"/>
  <c r="J23" i="23" l="1"/>
  <c r="J26" i="23" s="1"/>
  <c r="G18" i="22"/>
  <c r="C15" i="23"/>
  <c r="E15" i="23" s="1"/>
  <c r="E19" i="23" s="1"/>
  <c r="C32" i="23"/>
  <c r="E32" i="23" s="1"/>
  <c r="C31" i="23"/>
  <c r="E31" i="23" s="1"/>
  <c r="D30" i="23" l="1"/>
  <c r="D33" i="23" s="1"/>
  <c r="K19" i="22"/>
  <c r="C30" i="23"/>
  <c r="C33" i="23" s="1"/>
  <c r="F19" i="22"/>
  <c r="G19" i="22"/>
  <c r="C19" i="23"/>
  <c r="I26" i="23"/>
  <c r="E30" i="23" l="1"/>
  <c r="E33" i="23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2" i="1"/>
  <c r="B110" i="1" l="1"/>
  <c r="B111" i="1"/>
  <c r="B112" i="1"/>
  <c r="B113" i="1"/>
  <c r="B114" i="1"/>
  <c r="B115" i="1"/>
  <c r="B116" i="1"/>
  <c r="B117" i="1"/>
  <c r="B118" i="1"/>
  <c r="B119" i="1"/>
  <c r="B120" i="1"/>
  <c r="B121" i="1"/>
  <c r="B107" i="1"/>
  <c r="B108" i="1"/>
  <c r="B109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<sst xmlns="http://schemas.openxmlformats.org/spreadsheetml/2006/main" count="1065" uniqueCount="304">
  <si>
    <t>Year</t>
  </si>
  <si>
    <t>Residential_kWh</t>
  </si>
  <si>
    <t>GS_lt_50_kWh</t>
  </si>
  <si>
    <t>GS_gt_50_kWh</t>
  </si>
  <si>
    <t>GS_gt_50_kW</t>
  </si>
  <si>
    <t>Streetlights_kWh</t>
  </si>
  <si>
    <t>Streetlights_kW</t>
  </si>
  <si>
    <t>Sentinel_kWh</t>
  </si>
  <si>
    <t>Sentinel_kW</t>
  </si>
  <si>
    <t>USL_kWh</t>
  </si>
  <si>
    <t>Residential_Customers</t>
  </si>
  <si>
    <t>GS_gt_50_Customers</t>
  </si>
  <si>
    <t>Streetlights_Connections</t>
  </si>
  <si>
    <t>Month</t>
  </si>
  <si>
    <t>Date</t>
  </si>
  <si>
    <t>GS_lt_50_Customers</t>
  </si>
  <si>
    <t>Sentinel_Connections</t>
  </si>
  <si>
    <t>USL_Connections</t>
  </si>
  <si>
    <t>HDD</t>
  </si>
  <si>
    <t>CDD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</si>
  <si>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</si>
  <si>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</si>
  <si>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</si>
  <si>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</si>
  <si>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</si>
  <si>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</si>
  <si>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</si>
  <si>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</si>
  <si>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</si>
  <si>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</si>
  <si>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</si>
  <si>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</si>
  <si>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10-yr Average</t>
  </si>
  <si>
    <t>10 Year Average</t>
  </si>
  <si>
    <t>20 Year Trend (2020)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</si>
  <si>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</si>
  <si>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</si>
  <si>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</si>
  <si>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</si>
  <si>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</si>
  <si>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</si>
  <si>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</si>
  <si>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</si>
  <si>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</si>
  <si>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</si>
  <si>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</si>
  <si>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Sudbury Airport</t>
  </si>
  <si>
    <t>OntFTEs</t>
  </si>
  <si>
    <t>GSFTEs</t>
  </si>
  <si>
    <t>GDP</t>
  </si>
  <si>
    <t>GDPMine</t>
  </si>
  <si>
    <t>NEOFTEs</t>
  </si>
  <si>
    <t>GSFTEsAdj</t>
  </si>
  <si>
    <t>OntFTEsAdj</t>
  </si>
  <si>
    <t>FTE</t>
  </si>
  <si>
    <t>BMO</t>
  </si>
  <si>
    <t>TD</t>
  </si>
  <si>
    <t>Scotia</t>
  </si>
  <si>
    <t>RBC</t>
  </si>
  <si>
    <t>Average</t>
  </si>
  <si>
    <t>Report Date</t>
  </si>
  <si>
    <t>CDM</t>
  </si>
  <si>
    <t>Residential</t>
  </si>
  <si>
    <t>GS&lt;50 kW</t>
  </si>
  <si>
    <t>GS 50 to 4,999</t>
  </si>
  <si>
    <t>USL</t>
  </si>
  <si>
    <t>Sentinel Lighting</t>
  </si>
  <si>
    <t>Street Lighting</t>
  </si>
  <si>
    <t>kWh</t>
  </si>
  <si>
    <t>kW</t>
  </si>
  <si>
    <t>Res_CDM</t>
  </si>
  <si>
    <t>Res_NoCDM</t>
  </si>
  <si>
    <t>Trend</t>
  </si>
  <si>
    <t>Spring</t>
  </si>
  <si>
    <t>Fall</t>
  </si>
  <si>
    <t>Shoulder</t>
  </si>
  <si>
    <t>MonthDays</t>
  </si>
  <si>
    <t>PeakDays</t>
  </si>
  <si>
    <t>Dependent variable: Res_NoCDM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</si>
  <si>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</si>
  <si>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</si>
  <si>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</si>
  <si>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</si>
  <si>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</si>
  <si>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</si>
  <si>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</si>
  <si>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</si>
  <si>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</si>
  <si>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</si>
  <si>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</si>
  <si>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F(4, 115)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</si>
  <si>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</si>
  <si>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</si>
  <si>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</si>
  <si>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</si>
  <si>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</si>
  <si>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</si>
  <si>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</si>
  <si>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Predicted</t>
  </si>
  <si>
    <t>Diff</t>
  </si>
  <si>
    <t>Model Error</t>
  </si>
  <si>
    <t>F(5, 114)</t>
  </si>
  <si>
    <t>Res kWh</t>
  </si>
  <si>
    <t>Absolute</t>
  </si>
  <si>
    <t>CDM Added Back</t>
  </si>
  <si>
    <t>Error (%)</t>
  </si>
  <si>
    <t>Mean Absolute Percentage Error (Annual)</t>
  </si>
  <si>
    <t>Mean Absolute Percentage Error (Monthly)</t>
  </si>
  <si>
    <t>Dependent variable: GS_lt_50_NoCDM</t>
  </si>
  <si>
    <t>Dependent variable: GS_gt_50_NoCDM</t>
  </si>
  <si>
    <t>GS&lt;50 kWh</t>
  </si>
  <si>
    <t>GS&gt;50 kWh</t>
  </si>
  <si>
    <t>Residential kWh</t>
  </si>
  <si>
    <t>Actual</t>
  </si>
  <si>
    <t>Cumulative Persisting CDM</t>
  </si>
  <si>
    <t>Actual No CDM</t>
  </si>
  <si>
    <t>Normalized No CDM</t>
  </si>
  <si>
    <t>Normalized</t>
  </si>
  <si>
    <t>A</t>
  </si>
  <si>
    <t>B</t>
  </si>
  <si>
    <t>C = A + B</t>
  </si>
  <si>
    <t>D</t>
  </si>
  <si>
    <t>E = B</t>
  </si>
  <si>
    <t>F = D - E</t>
  </si>
  <si>
    <t>GS &lt; 50 kWh</t>
  </si>
  <si>
    <t>Street Light</t>
  </si>
  <si>
    <t>Lamps / Devices</t>
  </si>
  <si>
    <t>Average per Customer</t>
  </si>
  <si>
    <t>Normal Forecast</t>
  </si>
  <si>
    <t>Percent of Prior Year</t>
  </si>
  <si>
    <t>GS &lt; 50</t>
  </si>
  <si>
    <t>GS &gt; 50</t>
  </si>
  <si>
    <t>Customers</t>
  </si>
  <si>
    <t>Sentinel Light</t>
  </si>
  <si>
    <t>Connections</t>
  </si>
  <si>
    <t>E = C / D</t>
  </si>
  <si>
    <t>F</t>
  </si>
  <si>
    <t>F = C * E</t>
  </si>
  <si>
    <t>G = B</t>
  </si>
  <si>
    <t>H = F - G</t>
  </si>
  <si>
    <t>Average per Device</t>
  </si>
  <si>
    <t>Sentinel</t>
  </si>
  <si>
    <t>Total</t>
  </si>
  <si>
    <t>GS&gt;50</t>
  </si>
  <si>
    <t>C = B / A</t>
  </si>
  <si>
    <t>kWh Normalized</t>
  </si>
  <si>
    <t>kW Normalized</t>
  </si>
  <si>
    <t>E</t>
  </si>
  <si>
    <t>Street Lights</t>
  </si>
  <si>
    <t>Rate Class</t>
  </si>
  <si>
    <t>CDM Adjustment</t>
  </si>
  <si>
    <t>LRAMVA Target</t>
  </si>
  <si>
    <t>CDM Adj Weight</t>
  </si>
  <si>
    <t>Amount</t>
  </si>
  <si>
    <t>C = A * B</t>
  </si>
  <si>
    <t>TOTAL</t>
  </si>
  <si>
    <t>2018-2020 Forcasted kWh Savings by Rate Class</t>
  </si>
  <si>
    <t>2018-2020 kW Forcasted Savings by Rate Class</t>
  </si>
  <si>
    <t>2014 Actual</t>
  </si>
  <si>
    <t>2015 Actual</t>
  </si>
  <si>
    <t>2016 Actual</t>
  </si>
  <si>
    <t>2017 Actual</t>
  </si>
  <si>
    <t>2019 Forecast</t>
  </si>
  <si>
    <t>2020 Forecast</t>
  </si>
  <si>
    <t>CDM Adjusted</t>
  </si>
  <si>
    <t>2020 Weather Normal Forecast</t>
  </si>
  <si>
    <t>2020 CDM Adjusted Forecast</t>
  </si>
  <si>
    <t>Customers / Connections</t>
  </si>
  <si>
    <t>2018 Normalized</t>
  </si>
  <si>
    <t>2018 Actual</t>
  </si>
  <si>
    <t>3DB0</t>
  </si>
  <si>
    <t>3 Consecutive Days with Below 0C Weather</t>
  </si>
  <si>
    <t>HDD+</t>
  </si>
  <si>
    <t>HDDx</t>
  </si>
  <si>
    <t>HDD2</t>
  </si>
  <si>
    <t>CDD2</t>
  </si>
  <si>
    <t>SpringA</t>
  </si>
  <si>
    <t>FallA</t>
  </si>
  <si>
    <t>ShoulderA</t>
  </si>
  <si>
    <t>16 Degree</t>
  </si>
  <si>
    <t>18 Degree</t>
  </si>
  <si>
    <t>3 DB 0C</t>
  </si>
  <si>
    <t>10 Degree</t>
  </si>
  <si>
    <t>HDD10</t>
  </si>
  <si>
    <t>CDD10</t>
  </si>
  <si>
    <t>HDD12</t>
  </si>
  <si>
    <t>HDD14</t>
  </si>
  <si>
    <t>CDD20</t>
  </si>
  <si>
    <t>HDD16</t>
  </si>
  <si>
    <t>CDD16</t>
  </si>
  <si>
    <t>HDD16sq</t>
  </si>
  <si>
    <t>CDD16sq</t>
  </si>
  <si>
    <t>AvgTemp</t>
  </si>
  <si>
    <t>ResA</t>
  </si>
  <si>
    <t>GSlt50A</t>
  </si>
  <si>
    <t>GSgt50A</t>
  </si>
  <si>
    <t>12 Degree</t>
  </si>
  <si>
    <t>G = E * F</t>
  </si>
  <si>
    <t>H = C + D + G</t>
  </si>
  <si>
    <t>I = A + D + E</t>
  </si>
  <si>
    <t>FHP</t>
  </si>
  <si>
    <t>Latest as of July 30, 2019</t>
  </si>
  <si>
    <t>to</t>
  </si>
  <si>
    <t>Persisting</t>
  </si>
  <si>
    <t xml:space="preserve"> Retrofit Gross Energy Savings</t>
  </si>
  <si>
    <t>Retrofit Gross Demand Savings</t>
  </si>
  <si>
    <t>Instant Savings Program Gross Energy Savings</t>
  </si>
  <si>
    <t>Business Refrigeration Gross Energy Savings</t>
  </si>
  <si>
    <t>Business Refrigeration Gross Demand Savings</t>
  </si>
  <si>
    <t>Small Business Lighting Gross Energy Savings</t>
  </si>
  <si>
    <t>Small Business Lighting Gross Demand Savings</t>
  </si>
  <si>
    <t>Q1 2018</t>
  </si>
  <si>
    <t>Q2 2018</t>
  </si>
  <si>
    <t>Q3 2018</t>
  </si>
  <si>
    <t>Q4 2018</t>
  </si>
  <si>
    <t>Realization Rate Adjustment*</t>
  </si>
  <si>
    <t>**</t>
  </si>
  <si>
    <t>*sourced from "Evaluation of 2017 Business Programs" Nov 15, 2018 by Nexant submitted to the IESO</t>
  </si>
  <si>
    <t>Table 4-7 NTG Assignments - Retrofit Program 87.1 and 95.2</t>
  </si>
  <si>
    <t>Table 5-1: 2017 SBL Program Impact Results</t>
  </si>
  <si>
    <t>Table 6-1: 2017 BRI Program Impact Results</t>
  </si>
  <si>
    <t>** local clotheline giveaway program.  From P&amp;C report, IESO used 1.38% as NTG.  Q2 reported 434,800 X 1.38 = 599,004 on P&amp;C report, therefore used for full year</t>
  </si>
  <si>
    <t>Energy Savings 
(Incremental)</t>
  </si>
  <si>
    <t>Greater Sudbury Hydro Inc.</t>
  </si>
  <si>
    <t>As of:</t>
  </si>
  <si>
    <t xml:space="preserve">Unit </t>
  </si>
  <si>
    <t>Program to Date</t>
  </si>
  <si>
    <t>2018 Year to Date</t>
  </si>
  <si>
    <t>Program</t>
  </si>
  <si>
    <t>Residential (Province-Wide)</t>
  </si>
  <si>
    <t>Save on Energy Coupon Program</t>
  </si>
  <si>
    <t>Measures</t>
  </si>
  <si>
    <t>Save on Energy Heating and Cooling Program</t>
  </si>
  <si>
    <t>Equipment</t>
  </si>
  <si>
    <t>Save on Energy Home Assistance Program</t>
  </si>
  <si>
    <t>Homes</t>
  </si>
  <si>
    <t>Save on Energy Instant Discount Program</t>
  </si>
  <si>
    <t>Save on Energy New Construction Program</t>
  </si>
  <si>
    <t>Projects</t>
  </si>
  <si>
    <t>Save on Energy Smart Thermostat Program</t>
  </si>
  <si>
    <t>Save on Energy Whole Home Program</t>
  </si>
  <si>
    <t>Residential Programs Total</t>
  </si>
  <si>
    <t>Non-Residential (Province-Wide)</t>
  </si>
  <si>
    <t>Save on Energy Audit Funding Program</t>
  </si>
  <si>
    <t>Audits</t>
  </si>
  <si>
    <t>Save on Energy Retrofit Program</t>
  </si>
  <si>
    <t>Save on Energy Retrofit Program - P4P</t>
  </si>
  <si>
    <t>Save on Energy Retrofit Program Enabled Savings</t>
  </si>
  <si>
    <t>Save on Energy Small Business Lighting Program</t>
  </si>
  <si>
    <t>Save on Energy Business Refrigeration Program</t>
  </si>
  <si>
    <t>Save on Energy Energy Performance Program</t>
  </si>
  <si>
    <t>Save on Energy Existing Building Commissioning Program</t>
  </si>
  <si>
    <t>Save on Energy High Performance New Construction Program</t>
  </si>
  <si>
    <t>Save on Energy High Performance New Construction Program Enabled Savings</t>
  </si>
  <si>
    <t>Save on Energy Process &amp; Systems Upgrades Program</t>
  </si>
  <si>
    <t>Save on Energy Process &amp; Systems Upgrades Program - P4P</t>
  </si>
  <si>
    <t>Save on Energy Process &amp; Systems Upgrades Program Enabled Savings</t>
  </si>
  <si>
    <t>Save on Energy Energy Manager Program</t>
  </si>
  <si>
    <t>Save on Energy Monitoring &amp; Targeting Program</t>
  </si>
  <si>
    <t>Non-Residential Programs Total</t>
  </si>
  <si>
    <t>Reported Savings</t>
  </si>
  <si>
    <t>Gross Savings</t>
  </si>
  <si>
    <t>Net Savings</t>
  </si>
  <si>
    <t>Net-to-Gross</t>
  </si>
  <si>
    <t>First-Year Net Savings</t>
  </si>
  <si>
    <t>Net Savings Persisting to 2020</t>
  </si>
  <si>
    <t>Net-to-Gross from Last IESO Participation and Cost Report (Tab: Reference Tables)</t>
  </si>
  <si>
    <t>Instant Discount + Heating &amp; Cooling (including additional December amount)</t>
  </si>
  <si>
    <t>Retrofit (25%) + Small Business Lighting + Business Refrigeration (50%)</t>
  </si>
  <si>
    <t>Retrofit (75%) +  Business Refrigeration (50%) + High Performance New Construction</t>
  </si>
  <si>
    <t>2017 High Performance New Construction</t>
  </si>
  <si>
    <t>kW/kWh</t>
  </si>
  <si>
    <t>*kW not used, average kW/kWh savings ratio used instead</t>
  </si>
  <si>
    <t>Forecast CDM Savings</t>
  </si>
  <si>
    <t>2019-&gt;2020</t>
  </si>
  <si>
    <t>Audit Funding</t>
  </si>
  <si>
    <t>HPNC</t>
  </si>
  <si>
    <t>Retrofit</t>
  </si>
  <si>
    <t>Small Business Lighting</t>
  </si>
  <si>
    <t>GS&lt;50</t>
  </si>
  <si>
    <t xml:space="preserve">2nd Yr </t>
  </si>
  <si>
    <t>Persistence</t>
  </si>
  <si>
    <t>IESO Report Reference Tables</t>
  </si>
  <si>
    <t>Statistics based on the rho-differenced data</t>
  </si>
  <si>
    <t>*Note: No clear trend in kW/kWh ratio so average is used</t>
  </si>
  <si>
    <t>*Note: No clear trend in kW/kWh ratio since 2011 so average from 2011-2018 is used</t>
  </si>
  <si>
    <t>CIBC</t>
  </si>
  <si>
    <t>2020 Forecast kWh</t>
  </si>
  <si>
    <t>2020 Forecast kW</t>
  </si>
  <si>
    <t>Weather-Normal Forecast</t>
  </si>
  <si>
    <t>% Savings</t>
  </si>
  <si>
    <t>E = C * D</t>
  </si>
  <si>
    <t>LRAMVA</t>
  </si>
  <si>
    <t>LRAMVA kWh</t>
  </si>
  <si>
    <t>LRAMVA kW</t>
  </si>
  <si>
    <t>G = F / B</t>
  </si>
  <si>
    <t>H = D * G</t>
  </si>
  <si>
    <t>14 Degree</t>
  </si>
  <si>
    <t>CDD12</t>
  </si>
  <si>
    <t>CDD14</t>
  </si>
  <si>
    <t>Model 1: Prais-Winsten, using observations 2009:01-2018:12 (T = 120)</t>
  </si>
  <si>
    <t>rho = 0.26906</t>
  </si>
  <si>
    <t>Model 2: OLS, using observations 2009:01-2018:12 (T = 120)</t>
  </si>
  <si>
    <t>Model 3: OLS, using observations 2009:01-2018:12 (T = 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</si>
</sst>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"/>
    <numFmt numFmtId="168" formatCode="_(* #,##0.0_);_(* \(#,##0.0\);_(* &quot;-&quot;??_);_(@_)"/>
    <numFmt numFmtId="169" formatCode="d\-mmm\-yyyy"/>
    <numFmt numFmtId="170" formatCode="0.0%"/>
    <numFmt numFmtId="171" formatCode="0.000000"/>
    <numFmt numFmtId="172" formatCode="_-* #,##0_-;\-* #,##0_-;_-* &quot;-&quot;??_-;_-@_-"/>
    <numFmt numFmtId="173" formatCode="_(* #,##0.0000_);_(* \(#,##0.0000\);_(* &quot;-&quot;??_);_(@_)"/>
    <numFmt numFmtId="174" formatCode="_-* #,##0.000000_-;\-* #,##0.000000_-;_-* &quot;-&quot;??_-;_-@_-"/>
    <numFmt numFmtId="175" formatCode="0_);\(0\)"/>
    <numFmt numFmtId="176" formatCode="mmm"/>
    <numFmt numFmtId="177" formatCode="#,###"/>
    <numFmt numFmtId="178" formatCode="_(* #,##0.00000_);_(* \(#,##0.00000\);_(* &quot;-&quot;??_);_(@_)"/>
    <numFmt numFmtId="179" formatCode="0.00000000"/>
  </numFmts>
  <fonts count="22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C00000"/>
      <name val="Times New Roman"/>
      <family val="1"/>
    </font>
    <font>
      <i/>
      <sz val="10"/>
      <color rgb="FFC00000"/>
      <name val="Times New Roman"/>
      <family val="1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5"/>
      <color theme="1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sz val="10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2A7A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1423C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9">
    <xf numFmtId="0" fontId="0" fillId="0" borderId="0" xfId="0"/>
    <xf numFmtId="0" fontId="4" fillId="0" borderId="0" xfId="0" applyFont="1"/>
    <xf numFmtId="164" fontId="4" fillId="0" borderId="0" xfId="1" applyFont="1"/>
    <xf numFmtId="14" fontId="4" fillId="0" borderId="0" xfId="0" applyNumberFormat="1" applyFont="1"/>
    <xf numFmtId="0" fontId="4" fillId="0" borderId="0" xfId="1" applyNumberFormat="1" applyFont="1"/>
    <xf numFmtId="3" fontId="4" fillId="0" borderId="0" xfId="0" applyNumberFormat="1" applyFont="1"/>
    <xf numFmtId="164" fontId="4" fillId="2" borderId="0" xfId="1" applyFont="1" applyFill="1"/>
    <xf numFmtId="0" fontId="4" fillId="3" borderId="0" xfId="0" applyFont="1" applyFill="1"/>
    <xf numFmtId="164" fontId="4" fillId="3" borderId="0" xfId="1" applyFont="1" applyFill="1"/>
    <xf numFmtId="164" fontId="4" fillId="4" borderId="0" xfId="1" applyFont="1" applyFill="1"/>
    <xf numFmtId="164" fontId="4" fillId="5" borderId="0" xfId="1" applyFont="1" applyFill="1"/>
    <xf numFmtId="165" fontId="4" fillId="0" borderId="0" xfId="1" quotePrefix="1" applyNumberFormat="1" applyFont="1"/>
    <xf numFmtId="165" fontId="4" fillId="0" borderId="0" xfId="1" applyNumberFormat="1" applyFont="1"/>
    <xf numFmtId="164" fontId="4" fillId="0" borderId="0" xfId="1" applyNumberFormat="1" applyFont="1"/>
    <xf numFmtId="14" fontId="4" fillId="0" borderId="0" xfId="0" applyNumberFormat="1" applyFont="1" applyFill="1"/>
    <xf numFmtId="0" fontId="4" fillId="0" borderId="0" xfId="1" applyNumberFormat="1" applyFont="1" applyFill="1"/>
    <xf numFmtId="164" fontId="4" fillId="0" borderId="0" xfId="1" applyFont="1" applyFill="1"/>
    <xf numFmtId="165" fontId="4" fillId="0" borderId="0" xfId="1" applyNumberFormat="1" applyFont="1" applyFill="1"/>
    <xf numFmtId="164" fontId="4" fillId="0" borderId="0" xfId="1" applyNumberFormat="1" applyFont="1" applyFill="1"/>
    <xf numFmtId="3" fontId="4" fillId="0" borderId="0" xfId="0" applyNumberFormat="1" applyFont="1" applyFill="1"/>
    <xf numFmtId="0" fontId="4" fillId="0" borderId="0" xfId="0" applyFont="1" applyFill="1"/>
    <xf numFmtId="2" fontId="0" fillId="0" borderId="0" xfId="0" applyNumberFormat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167" fontId="7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17" fontId="0" fillId="0" borderId="0" xfId="0" applyNumberFormat="1"/>
    <xf numFmtId="4" fontId="0" fillId="0" borderId="0" xfId="0" applyNumberFormat="1"/>
    <xf numFmtId="0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4" fillId="0" borderId="0" xfId="4"/>
    <xf numFmtId="169" fontId="4" fillId="0" borderId="0" xfId="4" applyNumberFormat="1"/>
    <xf numFmtId="17" fontId="4" fillId="0" borderId="0" xfId="4" applyNumberFormat="1"/>
    <xf numFmtId="10" fontId="4" fillId="0" borderId="0" xfId="4" applyNumberFormat="1"/>
    <xf numFmtId="0" fontId="4" fillId="0" borderId="0" xfId="4" applyFont="1"/>
    <xf numFmtId="17" fontId="6" fillId="0" borderId="0" xfId="0" applyNumberFormat="1" applyFont="1"/>
    <xf numFmtId="0" fontId="6" fillId="0" borderId="0" xfId="0" applyNumberFormat="1" applyFont="1"/>
    <xf numFmtId="165" fontId="6" fillId="0" borderId="0" xfId="1" applyNumberFormat="1" applyFont="1"/>
    <xf numFmtId="0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/>
    <xf numFmtId="1" fontId="0" fillId="0" borderId="0" xfId="0" applyNumberFormat="1"/>
    <xf numFmtId="0" fontId="0" fillId="0" borderId="0" xfId="0" applyFill="1"/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71" fontId="0" fillId="0" borderId="0" xfId="0" applyNumberFormat="1"/>
    <xf numFmtId="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11" fontId="0" fillId="0" borderId="0" xfId="0" applyNumberFormat="1"/>
    <xf numFmtId="164" fontId="0" fillId="0" borderId="0" xfId="0" applyNumberFormat="1"/>
    <xf numFmtId="14" fontId="0" fillId="0" borderId="0" xfId="0" applyNumberFormat="1"/>
    <xf numFmtId="170" fontId="0" fillId="0" borderId="0" xfId="3" applyNumberFormat="1" applyFont="1"/>
    <xf numFmtId="10" fontId="0" fillId="0" borderId="0" xfId="3" applyNumberFormat="1" applyFont="1"/>
    <xf numFmtId="9" fontId="0" fillId="0" borderId="0" xfId="3" applyNumberFormat="1" applyFont="1"/>
    <xf numFmtId="170" fontId="0" fillId="0" borderId="0" xfId="0" applyNumberFormat="1"/>
    <xf numFmtId="0" fontId="1" fillId="0" borderId="0" xfId="5"/>
    <xf numFmtId="0" fontId="1" fillId="0" borderId="0" xfId="5" applyAlignment="1">
      <alignment horizontal="right"/>
    </xf>
    <xf numFmtId="0" fontId="4" fillId="0" borderId="0" xfId="5" applyFont="1" applyAlignment="1">
      <alignment horizontal="right"/>
    </xf>
    <xf numFmtId="3" fontId="1" fillId="0" borderId="0" xfId="5" applyNumberFormat="1"/>
    <xf numFmtId="170" fontId="0" fillId="0" borderId="0" xfId="6" applyNumberFormat="1" applyFont="1"/>
    <xf numFmtId="170" fontId="1" fillId="0" borderId="0" xfId="5" applyNumberFormat="1"/>
    <xf numFmtId="14" fontId="6" fillId="0" borderId="0" xfId="0" applyNumberFormat="1" applyFont="1"/>
    <xf numFmtId="165" fontId="6" fillId="0" borderId="0" xfId="0" applyNumberFormat="1" applyFont="1"/>
    <xf numFmtId="166" fontId="6" fillId="0" borderId="0" xfId="0" applyNumberFormat="1" applyFont="1"/>
    <xf numFmtId="0" fontId="4" fillId="7" borderId="0" xfId="4" applyFill="1" applyAlignment="1">
      <alignment horizontal="right" wrapText="1"/>
    </xf>
    <xf numFmtId="0" fontId="4" fillId="7" borderId="0" xfId="4" applyFont="1" applyFill="1" applyAlignment="1">
      <alignment horizontal="right" wrapText="1"/>
    </xf>
    <xf numFmtId="0" fontId="4" fillId="7" borderId="0" xfId="4" applyFill="1" applyAlignment="1">
      <alignment horizontal="right"/>
    </xf>
    <xf numFmtId="0" fontId="4" fillId="7" borderId="0" xfId="4" applyFont="1" applyFill="1" applyAlignment="1">
      <alignment horizontal="right"/>
    </xf>
    <xf numFmtId="0" fontId="4" fillId="7" borderId="0" xfId="4" applyFill="1"/>
    <xf numFmtId="3" fontId="4" fillId="7" borderId="0" xfId="4" applyNumberFormat="1" applyFill="1"/>
    <xf numFmtId="0" fontId="4" fillId="7" borderId="0" xfId="4" applyFont="1" applyFill="1"/>
    <xf numFmtId="3" fontId="4" fillId="7" borderId="0" xfId="4" applyNumberFormat="1" applyFont="1" applyFill="1"/>
    <xf numFmtId="3" fontId="10" fillId="7" borderId="0" xfId="4" applyNumberFormat="1" applyFont="1" applyFill="1"/>
    <xf numFmtId="0" fontId="10" fillId="7" borderId="0" xfId="4" applyFont="1" applyFill="1"/>
    <xf numFmtId="0" fontId="4" fillId="0" borderId="0" xfId="4" applyFont="1" applyAlignment="1">
      <alignment horizontal="right"/>
    </xf>
    <xf numFmtId="3" fontId="4" fillId="0" borderId="0" xfId="4" applyNumberFormat="1" applyFont="1"/>
    <xf numFmtId="10" fontId="4" fillId="0" borderId="0" xfId="7" applyNumberFormat="1" applyFont="1"/>
    <xf numFmtId="170" fontId="4" fillId="0" borderId="0" xfId="4" applyNumberFormat="1" applyFont="1"/>
    <xf numFmtId="0" fontId="10" fillId="0" borderId="0" xfId="4" applyFont="1"/>
    <xf numFmtId="3" fontId="10" fillId="0" borderId="0" xfId="4" applyNumberFormat="1" applyFont="1"/>
    <xf numFmtId="10" fontId="10" fillId="0" borderId="0" xfId="7" applyNumberFormat="1" applyFont="1"/>
    <xf numFmtId="0" fontId="4" fillId="0" borderId="0" xfId="4" applyFont="1" applyAlignment="1">
      <alignment horizontal="center"/>
    </xf>
    <xf numFmtId="3" fontId="0" fillId="0" borderId="0" xfId="0" applyNumberFormat="1"/>
    <xf numFmtId="3" fontId="4" fillId="9" borderId="0" xfId="4" applyNumberFormat="1" applyFont="1" applyFill="1"/>
    <xf numFmtId="3" fontId="4" fillId="0" borderId="0" xfId="4" applyNumberFormat="1" applyFont="1" applyFill="1"/>
    <xf numFmtId="0" fontId="11" fillId="0" borderId="0" xfId="4" applyFont="1" applyAlignment="1">
      <alignment horizontal="center"/>
    </xf>
    <xf numFmtId="3" fontId="4" fillId="0" borderId="0" xfId="4" applyNumberFormat="1"/>
    <xf numFmtId="171" fontId="4" fillId="0" borderId="0" xfId="4" applyNumberFormat="1"/>
    <xf numFmtId="172" fontId="0" fillId="0" borderId="0" xfId="8" applyNumberFormat="1" applyFont="1"/>
    <xf numFmtId="171" fontId="11" fillId="0" borderId="0" xfId="4" applyNumberFormat="1" applyFont="1" applyAlignment="1">
      <alignment horizontal="center"/>
    </xf>
    <xf numFmtId="172" fontId="11" fillId="0" borderId="0" xfId="8" applyNumberFormat="1" applyFont="1" applyAlignment="1">
      <alignment horizontal="center"/>
    </xf>
    <xf numFmtId="174" fontId="10" fillId="0" borderId="0" xfId="8" applyNumberFormat="1" applyFont="1"/>
    <xf numFmtId="165" fontId="10" fillId="0" borderId="0" xfId="1" applyNumberFormat="1" applyFont="1"/>
    <xf numFmtId="175" fontId="5" fillId="0" borderId="12" xfId="0" applyNumberFormat="1" applyFont="1" applyFill="1" applyBorder="1" applyAlignment="1">
      <alignment horizontal="center" wrapText="1"/>
    </xf>
    <xf numFmtId="0" fontId="11" fillId="0" borderId="12" xfId="4" applyFont="1" applyBorder="1"/>
    <xf numFmtId="0" fontId="11" fillId="0" borderId="15" xfId="4" applyFont="1" applyBorder="1"/>
    <xf numFmtId="0" fontId="5" fillId="0" borderId="1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wrapText="1"/>
    </xf>
    <xf numFmtId="165" fontId="0" fillId="0" borderId="12" xfId="0" applyNumberFormat="1" applyBorder="1" applyAlignment="1">
      <alignment vertical="top"/>
    </xf>
    <xf numFmtId="0" fontId="5" fillId="0" borderId="12" xfId="0" applyFont="1" applyFill="1" applyBorder="1" applyAlignment="1">
      <alignment horizontal="center" wrapText="1"/>
    </xf>
    <xf numFmtId="0" fontId="12" fillId="0" borderId="16" xfId="0" applyFont="1" applyFill="1" applyBorder="1" applyAlignment="1">
      <alignment wrapText="1"/>
    </xf>
    <xf numFmtId="165" fontId="12" fillId="0" borderId="17" xfId="0" applyNumberFormat="1" applyFont="1" applyBorder="1"/>
    <xf numFmtId="0" fontId="11" fillId="0" borderId="17" xfId="4" applyFont="1" applyBorder="1"/>
    <xf numFmtId="165" fontId="12" fillId="0" borderId="17" xfId="1" applyNumberFormat="1" applyFont="1" applyBorder="1"/>
    <xf numFmtId="168" fontId="11" fillId="0" borderId="17" xfId="1" applyNumberFormat="1" applyFont="1" applyBorder="1"/>
    <xf numFmtId="165" fontId="12" fillId="0" borderId="17" xfId="1" applyNumberFormat="1" applyFont="1" applyBorder="1" applyAlignment="1">
      <alignment vertical="top"/>
    </xf>
    <xf numFmtId="165" fontId="11" fillId="0" borderId="17" xfId="1" applyNumberFormat="1" applyFont="1" applyBorder="1"/>
    <xf numFmtId="165" fontId="11" fillId="0" borderId="18" xfId="1" applyNumberFormat="1" applyFont="1" applyBorder="1"/>
    <xf numFmtId="0" fontId="13" fillId="7" borderId="0" xfId="4" applyFont="1" applyFill="1"/>
    <xf numFmtId="0" fontId="11" fillId="11" borderId="19" xfId="4" applyFont="1" applyFill="1" applyBorder="1"/>
    <xf numFmtId="0" fontId="11" fillId="11" borderId="5" xfId="4" applyFont="1" applyFill="1" applyBorder="1" applyAlignment="1">
      <alignment vertical="center"/>
    </xf>
    <xf numFmtId="0" fontId="11" fillId="11" borderId="20" xfId="4" applyFont="1" applyFill="1" applyBorder="1" applyAlignment="1">
      <alignment vertical="center"/>
    </xf>
    <xf numFmtId="0" fontId="11" fillId="7" borderId="21" xfId="4" applyFont="1" applyFill="1" applyBorder="1" applyAlignment="1">
      <alignment horizontal="center"/>
    </xf>
    <xf numFmtId="3" fontId="4" fillId="7" borderId="0" xfId="4" applyNumberFormat="1" applyFill="1" applyBorder="1"/>
    <xf numFmtId="3" fontId="4" fillId="7" borderId="22" xfId="4" applyNumberFormat="1" applyFill="1" applyBorder="1"/>
    <xf numFmtId="0" fontId="11" fillId="7" borderId="23" xfId="4" applyFont="1" applyFill="1" applyBorder="1" applyAlignment="1">
      <alignment horizontal="center"/>
    </xf>
    <xf numFmtId="0" fontId="11" fillId="11" borderId="24" xfId="4" applyFont="1" applyFill="1" applyBorder="1" applyAlignment="1">
      <alignment horizontal="center"/>
    </xf>
    <xf numFmtId="3" fontId="4" fillId="11" borderId="3" xfId="4" applyNumberFormat="1" applyFill="1" applyBorder="1"/>
    <xf numFmtId="3" fontId="4" fillId="11" borderId="25" xfId="4" applyNumberFormat="1" applyFill="1" applyBorder="1"/>
    <xf numFmtId="0" fontId="11" fillId="11" borderId="5" xfId="4" applyFont="1" applyFill="1" applyBorder="1" applyAlignment="1">
      <alignment horizontal="center" vertical="center" wrapText="1"/>
    </xf>
    <xf numFmtId="0" fontId="11" fillId="11" borderId="20" xfId="4" applyFont="1" applyFill="1" applyBorder="1" applyAlignment="1">
      <alignment horizontal="center" vertical="center" wrapText="1"/>
    </xf>
    <xf numFmtId="0" fontId="6" fillId="0" borderId="0" xfId="0" applyFont="1" applyFill="1"/>
    <xf numFmtId="1" fontId="4" fillId="0" borderId="0" xfId="0" applyNumberFormat="1" applyFont="1"/>
    <xf numFmtId="165" fontId="0" fillId="0" borderId="12" xfId="1" applyNumberFormat="1" applyFont="1" applyBorder="1" applyAlignment="1">
      <alignment vertical="center"/>
    </xf>
    <xf numFmtId="165" fontId="0" fillId="0" borderId="12" xfId="0" applyNumberFormat="1" applyBorder="1" applyAlignment="1">
      <alignment horizontal="right" vertical="center"/>
    </xf>
    <xf numFmtId="0" fontId="4" fillId="0" borderId="12" xfId="4" applyBorder="1" applyAlignment="1">
      <alignment horizontal="right" vertical="center"/>
    </xf>
    <xf numFmtId="165" fontId="0" fillId="0" borderId="12" xfId="1" applyNumberFormat="1" applyFont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168" fontId="4" fillId="0" borderId="12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2" fontId="0" fillId="0" borderId="0" xfId="0" applyNumberFormat="1" applyFill="1"/>
    <xf numFmtId="2" fontId="6" fillId="0" borderId="0" xfId="0" applyNumberFormat="1" applyFont="1" applyFill="1"/>
    <xf numFmtId="165" fontId="4" fillId="0" borderId="0" xfId="0" applyNumberFormat="1" applyFont="1"/>
    <xf numFmtId="0" fontId="4" fillId="0" borderId="0" xfId="4" applyFill="1" applyAlignment="1"/>
    <xf numFmtId="0" fontId="4" fillId="0" borderId="0" xfId="4" applyFill="1" applyAlignment="1">
      <alignment horizontal="right" wrapText="1"/>
    </xf>
    <xf numFmtId="0" fontId="4" fillId="0" borderId="0" xfId="4" applyFont="1" applyFill="1" applyAlignment="1">
      <alignment horizontal="right" wrapText="1"/>
    </xf>
    <xf numFmtId="0" fontId="4" fillId="0" borderId="0" xfId="4" applyFill="1" applyAlignment="1">
      <alignment horizontal="right"/>
    </xf>
    <xf numFmtId="0" fontId="4" fillId="0" borderId="0" xfId="4" applyFont="1" applyFill="1" applyAlignment="1">
      <alignment horizontal="right"/>
    </xf>
    <xf numFmtId="0" fontId="4" fillId="0" borderId="0" xfId="4" applyFill="1"/>
    <xf numFmtId="3" fontId="4" fillId="0" borderId="0" xfId="4" applyNumberFormat="1" applyFill="1"/>
    <xf numFmtId="0" fontId="4" fillId="0" borderId="0" xfId="4" applyFont="1" applyFill="1"/>
    <xf numFmtId="3" fontId="10" fillId="0" borderId="0" xfId="4" applyNumberFormat="1" applyFont="1" applyFill="1"/>
    <xf numFmtId="0" fontId="10" fillId="0" borderId="0" xfId="4" applyFont="1" applyFill="1"/>
    <xf numFmtId="0" fontId="11" fillId="0" borderId="12" xfId="4" applyFont="1" applyBorder="1" applyAlignment="1">
      <alignment horizontal="center"/>
    </xf>
    <xf numFmtId="0" fontId="11" fillId="0" borderId="15" xfId="4" applyFont="1" applyBorder="1" applyAlignment="1">
      <alignment horizontal="center"/>
    </xf>
    <xf numFmtId="10" fontId="4" fillId="0" borderId="0" xfId="9" applyNumberFormat="1" applyFont="1"/>
    <xf numFmtId="164" fontId="0" fillId="0" borderId="0" xfId="1" applyFont="1"/>
    <xf numFmtId="0" fontId="0" fillId="0" borderId="0" xfId="1" applyNumberFormat="1" applyFont="1"/>
    <xf numFmtId="0" fontId="0" fillId="0" borderId="0" xfId="0" applyAlignment="1">
      <alignment horizontal="center"/>
    </xf>
    <xf numFmtId="0" fontId="5" fillId="0" borderId="0" xfId="1" applyNumberFormat="1" applyFont="1" applyAlignment="1">
      <alignment wrapText="1"/>
    </xf>
    <xf numFmtId="0" fontId="5" fillId="0" borderId="0" xfId="0" applyFont="1"/>
    <xf numFmtId="164" fontId="0" fillId="0" borderId="27" xfId="1" applyFont="1" applyBorder="1"/>
    <xf numFmtId="0" fontId="5" fillId="0" borderId="0" xfId="0" applyFont="1" applyAlignment="1">
      <alignment wrapText="1"/>
    </xf>
    <xf numFmtId="9" fontId="0" fillId="0" borderId="0" xfId="3" applyFont="1"/>
    <xf numFmtId="164" fontId="0" fillId="0" borderId="4" xfId="1" applyFont="1" applyBorder="1"/>
    <xf numFmtId="0" fontId="14" fillId="0" borderId="0" xfId="0" applyFont="1"/>
    <xf numFmtId="9" fontId="14" fillId="7" borderId="0" xfId="3" applyFont="1" applyFill="1"/>
    <xf numFmtId="0" fontId="14" fillId="7" borderId="0" xfId="0" applyFont="1" applyFill="1"/>
    <xf numFmtId="0" fontId="14" fillId="0" borderId="0" xfId="0" applyFont="1" applyAlignment="1">
      <alignment horizontal="left"/>
    </xf>
    <xf numFmtId="9" fontId="15" fillId="0" borderId="0" xfId="3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177" fontId="14" fillId="0" borderId="0" xfId="0" applyNumberFormat="1" applyFont="1" applyAlignment="1">
      <alignment horizontal="center"/>
    </xf>
    <xf numFmtId="0" fontId="15" fillId="7" borderId="28" xfId="0" applyFont="1" applyFill="1" applyBorder="1" applyAlignment="1">
      <alignment horizontal="center" vertical="center"/>
    </xf>
    <xf numFmtId="15" fontId="14" fillId="7" borderId="29" xfId="0" applyNumberFormat="1" applyFont="1" applyFill="1" applyBorder="1" applyAlignment="1">
      <alignment horizontal="center" vertical="center"/>
    </xf>
    <xf numFmtId="9" fontId="15" fillId="0" borderId="30" xfId="3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/>
    <xf numFmtId="9" fontId="15" fillId="0" borderId="0" xfId="3" applyFont="1" applyAlignment="1">
      <alignment horizontal="center"/>
    </xf>
    <xf numFmtId="0" fontId="15" fillId="0" borderId="0" xfId="0" applyFont="1" applyAlignment="1">
      <alignment horizontal="left"/>
    </xf>
    <xf numFmtId="3" fontId="19" fillId="0" borderId="32" xfId="0" applyNumberFormat="1" applyFont="1" applyBorder="1" applyAlignment="1">
      <alignment horizontal="left" vertical="center"/>
    </xf>
    <xf numFmtId="9" fontId="19" fillId="0" borderId="32" xfId="3" applyFont="1" applyBorder="1" applyAlignment="1">
      <alignment horizontal="center"/>
    </xf>
    <xf numFmtId="3" fontId="19" fillId="0" borderId="32" xfId="0" applyNumberFormat="1" applyFont="1" applyBorder="1" applyAlignment="1">
      <alignment horizontal="left"/>
    </xf>
    <xf numFmtId="177" fontId="19" fillId="0" borderId="32" xfId="0" applyNumberFormat="1" applyFont="1" applyBorder="1" applyAlignment="1">
      <alignment horizontal="center"/>
    </xf>
    <xf numFmtId="177" fontId="19" fillId="0" borderId="32" xfId="3" applyNumberFormat="1" applyFont="1" applyBorder="1" applyAlignment="1">
      <alignment horizontal="center"/>
    </xf>
    <xf numFmtId="0" fontId="16" fillId="12" borderId="0" xfId="0" applyFont="1" applyFill="1" applyAlignment="1">
      <alignment vertical="top" textRotation="90" readingOrder="1"/>
    </xf>
    <xf numFmtId="3" fontId="19" fillId="0" borderId="34" xfId="0" applyNumberFormat="1" applyFont="1" applyBorder="1" applyAlignment="1">
      <alignment horizontal="left" vertical="center"/>
    </xf>
    <xf numFmtId="9" fontId="19" fillId="0" borderId="34" xfId="3" applyFont="1" applyBorder="1" applyAlignment="1">
      <alignment horizontal="center"/>
    </xf>
    <xf numFmtId="3" fontId="19" fillId="0" borderId="34" xfId="0" applyNumberFormat="1" applyFont="1" applyBorder="1" applyAlignment="1">
      <alignment horizontal="left"/>
    </xf>
    <xf numFmtId="177" fontId="19" fillId="0" borderId="34" xfId="0" applyNumberFormat="1" applyFont="1" applyBorder="1" applyAlignment="1">
      <alignment horizontal="center"/>
    </xf>
    <xf numFmtId="177" fontId="19" fillId="0" borderId="35" xfId="3" applyNumberFormat="1" applyFont="1" applyBorder="1" applyAlignment="1">
      <alignment horizontal="center"/>
    </xf>
    <xf numFmtId="0" fontId="16" fillId="13" borderId="26" xfId="0" applyFont="1" applyFill="1" applyBorder="1" applyAlignment="1">
      <alignment horizontal="left" vertical="center"/>
    </xf>
    <xf numFmtId="9" fontId="16" fillId="13" borderId="26" xfId="3" applyFont="1" applyFill="1" applyBorder="1" applyAlignment="1">
      <alignment horizontal="center"/>
    </xf>
    <xf numFmtId="177" fontId="16" fillId="12" borderId="26" xfId="0" applyNumberFormat="1" applyFont="1" applyFill="1" applyBorder="1" applyAlignment="1">
      <alignment horizontal="center"/>
    </xf>
    <xf numFmtId="177" fontId="16" fillId="12" borderId="28" xfId="0" applyNumberFormat="1" applyFont="1" applyFill="1" applyBorder="1" applyAlignment="1">
      <alignment horizontal="center"/>
    </xf>
    <xf numFmtId="177" fontId="16" fillId="14" borderId="26" xfId="0" applyNumberFormat="1" applyFont="1" applyFill="1" applyBorder="1" applyAlignment="1">
      <alignment horizontal="center"/>
    </xf>
    <xf numFmtId="177" fontId="16" fillId="14" borderId="28" xfId="0" applyNumberFormat="1" applyFont="1" applyFill="1" applyBorder="1" applyAlignment="1">
      <alignment horizontal="center"/>
    </xf>
    <xf numFmtId="9" fontId="14" fillId="0" borderId="0" xfId="3" applyFont="1" applyAlignment="1">
      <alignment horizontal="center"/>
    </xf>
    <xf numFmtId="3" fontId="14" fillId="0" borderId="0" xfId="0" applyNumberFormat="1" applyFont="1" applyAlignment="1">
      <alignment horizontal="left"/>
    </xf>
    <xf numFmtId="3" fontId="19" fillId="0" borderId="19" xfId="3" applyNumberFormat="1" applyFont="1" applyBorder="1" applyAlignment="1">
      <alignment horizontal="left"/>
    </xf>
    <xf numFmtId="177" fontId="19" fillId="0" borderId="19" xfId="3" applyNumberFormat="1" applyFont="1" applyBorder="1" applyAlignment="1">
      <alignment horizontal="center"/>
    </xf>
    <xf numFmtId="3" fontId="19" fillId="0" borderId="35" xfId="0" applyNumberFormat="1" applyFont="1" applyBorder="1" applyAlignment="1">
      <alignment horizontal="left" vertical="center"/>
    </xf>
    <xf numFmtId="3" fontId="19" fillId="0" borderId="8" xfId="3" applyNumberFormat="1" applyFont="1" applyBorder="1" applyAlignment="1">
      <alignment horizontal="left"/>
    </xf>
    <xf numFmtId="177" fontId="19" fillId="0" borderId="8" xfId="3" applyNumberFormat="1" applyFont="1" applyBorder="1" applyAlignment="1">
      <alignment horizontal="center"/>
    </xf>
    <xf numFmtId="3" fontId="19" fillId="0" borderId="36" xfId="3" applyNumberFormat="1" applyFont="1" applyBorder="1" applyAlignment="1">
      <alignment horizontal="left"/>
    </xf>
    <xf numFmtId="9" fontId="15" fillId="0" borderId="6" xfId="3" applyFont="1" applyBorder="1" applyAlignment="1">
      <alignment horizontal="center" vertical="center" wrapText="1"/>
    </xf>
    <xf numFmtId="0" fontId="14" fillId="0" borderId="2" xfId="0" applyFont="1" applyBorder="1"/>
    <xf numFmtId="0" fontId="16" fillId="12" borderId="0" xfId="0" applyFont="1" applyFill="1" applyAlignment="1">
      <alignment horizontal="center" vertical="top" wrapText="1" readingOrder="1"/>
    </xf>
    <xf numFmtId="9" fontId="15" fillId="0" borderId="0" xfId="3" applyFont="1" applyAlignment="1">
      <alignment vertical="top"/>
    </xf>
    <xf numFmtId="177" fontId="20" fillId="9" borderId="34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8" fontId="0" fillId="0" borderId="0" xfId="1" applyNumberFormat="1" applyFont="1"/>
    <xf numFmtId="173" fontId="0" fillId="0" borderId="0" xfId="0" applyNumberFormat="1" applyFill="1"/>
    <xf numFmtId="0" fontId="0" fillId="0" borderId="0" xfId="0" applyAlignment="1">
      <alignment horizontal="right"/>
    </xf>
    <xf numFmtId="0" fontId="21" fillId="0" borderId="0" xfId="0" applyFont="1"/>
    <xf numFmtId="165" fontId="21" fillId="0" borderId="0" xfId="1" applyNumberFormat="1" applyFont="1"/>
    <xf numFmtId="165" fontId="0" fillId="0" borderId="12" xfId="1" applyNumberFormat="1" applyFont="1" applyFill="1" applyBorder="1" applyAlignment="1">
      <alignment horizontal="right" vertical="center"/>
    </xf>
    <xf numFmtId="173" fontId="0" fillId="0" borderId="0" xfId="0" applyNumberFormat="1"/>
    <xf numFmtId="165" fontId="21" fillId="0" borderId="0" xfId="0" applyNumberFormat="1" applyFont="1"/>
    <xf numFmtId="0" fontId="12" fillId="0" borderId="0" xfId="0" applyFont="1"/>
    <xf numFmtId="165" fontId="12" fillId="0" borderId="0" xfId="1" applyNumberFormat="1" applyFont="1"/>
    <xf numFmtId="165" fontId="12" fillId="0" borderId="0" xfId="0" applyNumberFormat="1" applyFont="1"/>
    <xf numFmtId="9" fontId="0" fillId="0" borderId="0" xfId="0" applyNumberForma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79" fontId="0" fillId="0" borderId="0" xfId="0" applyNumberFormat="1"/>
    <xf numFmtId="174" fontId="10" fillId="9" borderId="0" xfId="8" applyNumberFormat="1" applyFont="1" applyFill="1"/>
    <xf numFmtId="0" fontId="0" fillId="0" borderId="11" xfId="0" applyBorder="1" applyAlignment="1">
      <alignment vertical="center"/>
    </xf>
    <xf numFmtId="0" fontId="5" fillId="0" borderId="12" xfId="0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4" fillId="0" borderId="12" xfId="4" applyNumberFormat="1" applyBorder="1"/>
    <xf numFmtId="170" fontId="0" fillId="0" borderId="12" xfId="3" applyNumberFormat="1" applyFont="1" applyBorder="1" applyAlignment="1">
      <alignment vertical="top"/>
    </xf>
    <xf numFmtId="165" fontId="0" fillId="0" borderId="15" xfId="0" applyNumberFormat="1" applyBorder="1" applyAlignment="1">
      <alignment vertical="top"/>
    </xf>
    <xf numFmtId="0" fontId="0" fillId="0" borderId="16" xfId="0" applyBorder="1" applyAlignment="1">
      <alignment wrapText="1"/>
    </xf>
    <xf numFmtId="165" fontId="0" fillId="0" borderId="17" xfId="0" applyNumberFormat="1" applyBorder="1"/>
    <xf numFmtId="170" fontId="0" fillId="0" borderId="17" xfId="3" applyNumberFormat="1" applyFont="1" applyBorder="1" applyAlignment="1">
      <alignment vertical="top"/>
    </xf>
    <xf numFmtId="165" fontId="0" fillId="0" borderId="17" xfId="1" applyNumberFormat="1" applyFont="1" applyBorder="1"/>
    <xf numFmtId="165" fontId="0" fillId="0" borderId="18" xfId="1" applyNumberFormat="1" applyFont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5" fontId="0" fillId="0" borderId="11" xfId="0" applyNumberFormat="1" applyBorder="1" applyAlignment="1">
      <alignment vertical="top"/>
    </xf>
    <xf numFmtId="165" fontId="0" fillId="0" borderId="16" xfId="1" applyNumberFormat="1" applyFont="1" applyBorder="1"/>
    <xf numFmtId="1" fontId="6" fillId="0" borderId="0" xfId="0" applyNumberFormat="1" applyFont="1"/>
    <xf numFmtId="0" fontId="11" fillId="11" borderId="19" xfId="4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28" xfId="0" applyFont="1" applyBorder="1" applyAlignment="1">
      <alignment horizontal="left" vertical="center"/>
    </xf>
    <xf numFmtId="0" fontId="18" fillId="0" borderId="29" xfId="0" applyFont="1" applyBorder="1"/>
    <xf numFmtId="0" fontId="1" fillId="0" borderId="0" xfId="5" applyAlignment="1">
      <alignment horizontal="center"/>
    </xf>
    <xf numFmtId="0" fontId="1" fillId="0" borderId="0" xfId="5"/>
    <xf numFmtId="0" fontId="4" fillId="7" borderId="0" xfId="4" applyFill="1" applyAlignment="1">
      <alignment horizontal="center"/>
    </xf>
    <xf numFmtId="0" fontId="4" fillId="0" borderId="0" xfId="4" applyFont="1" applyAlignment="1">
      <alignment horizontal="center" wrapText="1"/>
    </xf>
    <xf numFmtId="0" fontId="4" fillId="0" borderId="0" xfId="4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5" fontId="5" fillId="0" borderId="13" xfId="0" applyNumberFormat="1" applyFont="1" applyBorder="1" applyAlignment="1">
      <alignment horizontal="center" wrapText="1"/>
    </xf>
    <xf numFmtId="175" fontId="5" fillId="0" borderId="37" xfId="0" applyNumberFormat="1" applyFont="1" applyBorder="1" applyAlignment="1">
      <alignment horizontal="center" wrapText="1"/>
    </xf>
    <xf numFmtId="175" fontId="5" fillId="0" borderId="19" xfId="0" applyNumberFormat="1" applyFont="1" applyBorder="1" applyAlignment="1">
      <alignment horizontal="center" wrapText="1"/>
    </xf>
    <xf numFmtId="175" fontId="5" fillId="0" borderId="5" xfId="0" applyNumberFormat="1" applyFont="1" applyBorder="1" applyAlignment="1">
      <alignment horizontal="center" wrapText="1"/>
    </xf>
    <xf numFmtId="175" fontId="5" fillId="0" borderId="20" xfId="0" applyNumberFormat="1" applyFont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175" fontId="5" fillId="0" borderId="13" xfId="0" applyNumberFormat="1" applyFont="1" applyFill="1" applyBorder="1" applyAlignment="1">
      <alignment horizontal="center" wrapText="1"/>
    </xf>
    <xf numFmtId="175" fontId="5" fillId="0" borderId="4" xfId="0" applyNumberFormat="1" applyFont="1" applyFill="1" applyBorder="1" applyAlignment="1">
      <alignment horizontal="center" wrapText="1"/>
    </xf>
    <xf numFmtId="175" fontId="5" fillId="0" borderId="14" xfId="0" applyNumberFormat="1" applyFont="1" applyFill="1" applyBorder="1" applyAlignment="1">
      <alignment horizontal="center" wrapText="1"/>
    </xf>
  </cellXfs>
  <cellStyles count="10">
    <cellStyle name="Comma" xfId="1" builtinId="3"/>
    <cellStyle name="Comma 5 14" xfId="8" xr:uid="{002851DA-EB34-4FC1-9C8B-49990C851CB2}"/>
    <cellStyle name="Normal" xfId="0" builtinId="0"/>
    <cellStyle name="Normal 2 2 2 2 2" xfId="4" xr:uid="{2540A714-001A-4DB5-A8D4-717ADFCC4C6A}"/>
    <cellStyle name="Normal 3" xfId="5" xr:uid="{D71B6391-4F3D-4943-8EEF-08518E69975F}"/>
    <cellStyle name="Normal 67" xfId="2" xr:uid="{B45B8227-F340-4CE2-8962-26BA30A16BDA}"/>
    <cellStyle name="Percent" xfId="3" builtinId="5"/>
    <cellStyle name="Percent 2 21" xfId="9" xr:uid="{3C5DAFE3-81C6-4526-AF2F-9F846FABFE30}"/>
    <cellStyle name="Percent 3" xfId="6" xr:uid="{6CF5DBCF-3E30-4AE1-86CC-DE113BDC33B7}"/>
    <cellStyle name="Percent 5 3" xfId="7" xr:uid="{F726A8FE-B23F-4F9C-AB0D-27182C5E535F}"/>
  </cellStyles>
  <dxfs count="0"/>
  <tableStyles count="0" defaultTableStyle="TableStyleMedium2" defaultPivotStyle="PivotStyleLight16"/>
  <colors>
    <mruColors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Data'!$AZ$2:$AZ$121</c:f>
              <c:numCache>
                <c:formatCode>General</c:formatCode>
                <c:ptCount val="120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</c:numCache>
            </c:numRef>
          </c:xVal>
          <c:yVal>
            <c:numRef>
              <c:f>'Monthly Data'!$F$2:$F$121</c:f>
              <c:numCache>
                <c:formatCode>_(* #,##0_);_(* \(#,##0\);_(* "-"??_);_(@_)</c:formatCode>
                <c:ptCount val="120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40665495.776216261</c:v>
                </c:pt>
                <c:pt idx="97">
                  <c:v>35835338.971478321</c:v>
                </c:pt>
                <c:pt idx="98">
                  <c:v>36982490.233870454</c:v>
                </c:pt>
                <c:pt idx="99">
                  <c:v>29592477.093809966</c:v>
                </c:pt>
                <c:pt idx="100">
                  <c:v>25688647.81987134</c:v>
                </c:pt>
                <c:pt idx="101">
                  <c:v>23936399.302858047</c:v>
                </c:pt>
                <c:pt idx="102">
                  <c:v>25931001.793505821</c:v>
                </c:pt>
                <c:pt idx="103">
                  <c:v>25025126.831834104</c:v>
                </c:pt>
                <c:pt idx="104">
                  <c:v>24421648.322529171</c:v>
                </c:pt>
                <c:pt idx="105">
                  <c:v>26908845.948192</c:v>
                </c:pt>
                <c:pt idx="106">
                  <c:v>33550334.063558049</c:v>
                </c:pt>
                <c:pt idx="107">
                  <c:v>44460998.570491321</c:v>
                </c:pt>
                <c:pt idx="108">
                  <c:v>45839763.746384479</c:v>
                </c:pt>
                <c:pt idx="109">
                  <c:v>37769715.834900685</c:v>
                </c:pt>
                <c:pt idx="110">
                  <c:v>36876238.000398323</c:v>
                </c:pt>
                <c:pt idx="111">
                  <c:v>32020694.965203572</c:v>
                </c:pt>
                <c:pt idx="112">
                  <c:v>26274547.779771313</c:v>
                </c:pt>
                <c:pt idx="113">
                  <c:v>26416093.884430967</c:v>
                </c:pt>
                <c:pt idx="114">
                  <c:v>30132803.565601192</c:v>
                </c:pt>
                <c:pt idx="115">
                  <c:v>28927607.24357808</c:v>
                </c:pt>
                <c:pt idx="116">
                  <c:v>25781691.875161666</c:v>
                </c:pt>
                <c:pt idx="117">
                  <c:v>30000757.366145015</c:v>
                </c:pt>
                <c:pt idx="118">
                  <c:v>35647024.828302473</c:v>
                </c:pt>
                <c:pt idx="119">
                  <c:v>41349272.371662356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74-4063-B51A-8B92CA4E1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'Monthly Data'!$K$1</c:f>
              <c:strCache>
                <c:ptCount val="1"/>
                <c:pt idx="0">
                  <c:v> GS_lt_50_Customers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Data'!$K$2:$K$121</c:f>
              <c:numCache>
                <c:formatCode>_(* #,##0_);_(* \(#,##0\);_(* "-"??_);_(@_)</c:formatCode>
                <c:ptCount val="120"/>
                <c:pt idx="0">
                  <c:v>3911</c:v>
                </c:pt>
                <c:pt idx="1">
                  <c:v>3911</c:v>
                </c:pt>
                <c:pt idx="2">
                  <c:v>3911</c:v>
                </c:pt>
                <c:pt idx="3">
                  <c:v>3911</c:v>
                </c:pt>
                <c:pt idx="4">
                  <c:v>3911</c:v>
                </c:pt>
                <c:pt idx="5">
                  <c:v>3911</c:v>
                </c:pt>
                <c:pt idx="6">
                  <c:v>3911</c:v>
                </c:pt>
                <c:pt idx="7">
                  <c:v>3911</c:v>
                </c:pt>
                <c:pt idx="8">
                  <c:v>3911</c:v>
                </c:pt>
                <c:pt idx="9">
                  <c:v>3911</c:v>
                </c:pt>
                <c:pt idx="10">
                  <c:v>3911</c:v>
                </c:pt>
                <c:pt idx="11">
                  <c:v>3911</c:v>
                </c:pt>
                <c:pt idx="12">
                  <c:v>3920</c:v>
                </c:pt>
                <c:pt idx="13">
                  <c:v>3920</c:v>
                </c:pt>
                <c:pt idx="14">
                  <c:v>3920</c:v>
                </c:pt>
                <c:pt idx="15">
                  <c:v>3920</c:v>
                </c:pt>
                <c:pt idx="16">
                  <c:v>3920</c:v>
                </c:pt>
                <c:pt idx="17">
                  <c:v>3920</c:v>
                </c:pt>
                <c:pt idx="18">
                  <c:v>3920</c:v>
                </c:pt>
                <c:pt idx="19">
                  <c:v>3920</c:v>
                </c:pt>
                <c:pt idx="20">
                  <c:v>3920</c:v>
                </c:pt>
                <c:pt idx="21">
                  <c:v>3920</c:v>
                </c:pt>
                <c:pt idx="22">
                  <c:v>3920</c:v>
                </c:pt>
                <c:pt idx="23">
                  <c:v>3920</c:v>
                </c:pt>
                <c:pt idx="24">
                  <c:v>3940</c:v>
                </c:pt>
                <c:pt idx="25">
                  <c:v>3940</c:v>
                </c:pt>
                <c:pt idx="26">
                  <c:v>3940</c:v>
                </c:pt>
                <c:pt idx="27">
                  <c:v>3940</c:v>
                </c:pt>
                <c:pt idx="28">
                  <c:v>3940</c:v>
                </c:pt>
                <c:pt idx="29">
                  <c:v>3940</c:v>
                </c:pt>
                <c:pt idx="30">
                  <c:v>3940</c:v>
                </c:pt>
                <c:pt idx="31">
                  <c:v>3940</c:v>
                </c:pt>
                <c:pt idx="32">
                  <c:v>3940</c:v>
                </c:pt>
                <c:pt idx="33">
                  <c:v>3940</c:v>
                </c:pt>
                <c:pt idx="34">
                  <c:v>3940</c:v>
                </c:pt>
                <c:pt idx="35">
                  <c:v>3940</c:v>
                </c:pt>
                <c:pt idx="36">
                  <c:v>3938</c:v>
                </c:pt>
                <c:pt idx="37">
                  <c:v>3938</c:v>
                </c:pt>
                <c:pt idx="38">
                  <c:v>3938</c:v>
                </c:pt>
                <c:pt idx="39">
                  <c:v>3909</c:v>
                </c:pt>
                <c:pt idx="40">
                  <c:v>3909</c:v>
                </c:pt>
                <c:pt idx="41">
                  <c:v>3909</c:v>
                </c:pt>
                <c:pt idx="42">
                  <c:v>3917</c:v>
                </c:pt>
                <c:pt idx="43">
                  <c:v>3917</c:v>
                </c:pt>
                <c:pt idx="44">
                  <c:v>3917</c:v>
                </c:pt>
                <c:pt idx="45">
                  <c:v>3917</c:v>
                </c:pt>
                <c:pt idx="46">
                  <c:v>3917</c:v>
                </c:pt>
                <c:pt idx="47">
                  <c:v>3917</c:v>
                </c:pt>
                <c:pt idx="48">
                  <c:v>3954</c:v>
                </c:pt>
                <c:pt idx="49">
                  <c:v>3954</c:v>
                </c:pt>
                <c:pt idx="50">
                  <c:v>3954</c:v>
                </c:pt>
                <c:pt idx="51">
                  <c:v>3948</c:v>
                </c:pt>
                <c:pt idx="52">
                  <c:v>3948</c:v>
                </c:pt>
                <c:pt idx="53">
                  <c:v>3948</c:v>
                </c:pt>
                <c:pt idx="54">
                  <c:v>3957</c:v>
                </c:pt>
                <c:pt idx="55">
                  <c:v>3957</c:v>
                </c:pt>
                <c:pt idx="56">
                  <c:v>3957</c:v>
                </c:pt>
                <c:pt idx="57">
                  <c:v>3956</c:v>
                </c:pt>
                <c:pt idx="58">
                  <c:v>3956</c:v>
                </c:pt>
                <c:pt idx="59">
                  <c:v>3956</c:v>
                </c:pt>
                <c:pt idx="60">
                  <c:v>3985</c:v>
                </c:pt>
                <c:pt idx="61">
                  <c:v>3985</c:v>
                </c:pt>
                <c:pt idx="62">
                  <c:v>3985</c:v>
                </c:pt>
                <c:pt idx="63">
                  <c:v>3986</c:v>
                </c:pt>
                <c:pt idx="64">
                  <c:v>3986</c:v>
                </c:pt>
                <c:pt idx="65">
                  <c:v>3986</c:v>
                </c:pt>
                <c:pt idx="66">
                  <c:v>3987</c:v>
                </c:pt>
                <c:pt idx="67">
                  <c:v>3987</c:v>
                </c:pt>
                <c:pt idx="68">
                  <c:v>3987</c:v>
                </c:pt>
                <c:pt idx="69">
                  <c:v>3996</c:v>
                </c:pt>
                <c:pt idx="70">
                  <c:v>3996</c:v>
                </c:pt>
                <c:pt idx="71">
                  <c:v>3996</c:v>
                </c:pt>
                <c:pt idx="72">
                  <c:v>4004</c:v>
                </c:pt>
                <c:pt idx="73">
                  <c:v>4004</c:v>
                </c:pt>
                <c:pt idx="74">
                  <c:v>4004</c:v>
                </c:pt>
                <c:pt idx="75">
                  <c:v>4012</c:v>
                </c:pt>
                <c:pt idx="76">
                  <c:v>4012</c:v>
                </c:pt>
                <c:pt idx="77">
                  <c:v>4012</c:v>
                </c:pt>
                <c:pt idx="78">
                  <c:v>4012</c:v>
                </c:pt>
                <c:pt idx="79">
                  <c:v>4012</c:v>
                </c:pt>
                <c:pt idx="80">
                  <c:v>4012</c:v>
                </c:pt>
                <c:pt idx="81">
                  <c:v>4032</c:v>
                </c:pt>
                <c:pt idx="82">
                  <c:v>4032</c:v>
                </c:pt>
                <c:pt idx="83">
                  <c:v>4032</c:v>
                </c:pt>
                <c:pt idx="84">
                  <c:v>4055</c:v>
                </c:pt>
                <c:pt idx="85">
                  <c:v>4055</c:v>
                </c:pt>
                <c:pt idx="86">
                  <c:v>4055</c:v>
                </c:pt>
                <c:pt idx="87">
                  <c:v>4048</c:v>
                </c:pt>
                <c:pt idx="88">
                  <c:v>4048</c:v>
                </c:pt>
                <c:pt idx="89">
                  <c:v>4048</c:v>
                </c:pt>
                <c:pt idx="90">
                  <c:v>4053</c:v>
                </c:pt>
                <c:pt idx="91">
                  <c:v>4053</c:v>
                </c:pt>
                <c:pt idx="92">
                  <c:v>4053</c:v>
                </c:pt>
                <c:pt idx="93">
                  <c:v>4047</c:v>
                </c:pt>
                <c:pt idx="94">
                  <c:v>4047</c:v>
                </c:pt>
                <c:pt idx="95">
                  <c:v>4047</c:v>
                </c:pt>
                <c:pt idx="96">
                  <c:v>4052</c:v>
                </c:pt>
                <c:pt idx="97">
                  <c:v>4052</c:v>
                </c:pt>
                <c:pt idx="98">
                  <c:v>4052</c:v>
                </c:pt>
                <c:pt idx="99">
                  <c:v>4052</c:v>
                </c:pt>
                <c:pt idx="100">
                  <c:v>4052</c:v>
                </c:pt>
                <c:pt idx="101">
                  <c:v>4052</c:v>
                </c:pt>
                <c:pt idx="102">
                  <c:v>4080</c:v>
                </c:pt>
                <c:pt idx="103">
                  <c:v>4080</c:v>
                </c:pt>
                <c:pt idx="104">
                  <c:v>4080</c:v>
                </c:pt>
                <c:pt idx="105">
                  <c:v>4100</c:v>
                </c:pt>
                <c:pt idx="106">
                  <c:v>4100</c:v>
                </c:pt>
                <c:pt idx="107">
                  <c:v>4100</c:v>
                </c:pt>
                <c:pt idx="108">
                  <c:v>4111</c:v>
                </c:pt>
                <c:pt idx="109">
                  <c:v>4111</c:v>
                </c:pt>
                <c:pt idx="110">
                  <c:v>4111</c:v>
                </c:pt>
                <c:pt idx="111">
                  <c:v>4135</c:v>
                </c:pt>
                <c:pt idx="112">
                  <c:v>4135</c:v>
                </c:pt>
                <c:pt idx="113">
                  <c:v>4135</c:v>
                </c:pt>
                <c:pt idx="114">
                  <c:v>4135</c:v>
                </c:pt>
                <c:pt idx="115">
                  <c:v>4135</c:v>
                </c:pt>
                <c:pt idx="116">
                  <c:v>4135</c:v>
                </c:pt>
                <c:pt idx="117">
                  <c:v>4146</c:v>
                </c:pt>
                <c:pt idx="118">
                  <c:v>4146</c:v>
                </c:pt>
                <c:pt idx="119">
                  <c:v>4146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3D42-41A5-955B-D2D8704E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D42-41A5-955B-D2D8704E43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D42-41A5-955B-D2D8704E43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D42-41A5-955B-D2D8704E43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D42-41A5-955B-D2D8704E430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D42-41A5-955B-D2D8704E430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D42-41A5-955B-D2D8704E430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D42-41A5-955B-D2D8704E430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D42-41A5-955B-D2D8704E430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D42-41A5-955B-D2D8704E430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D42-41A5-955B-D2D8704E430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D42-41A5-955B-D2D8704E430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D42-41A5-955B-D2D8704E430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D42-41A5-955B-D2D8704E430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D42-41A5-955B-D2D8704E430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D42-41A5-955B-D2D8704E430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D42-41A5-955B-D2D8704E430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'Monthly Data'!$L$1</c:f>
              <c:strCache>
                <c:ptCount val="1"/>
                <c:pt idx="0">
                  <c:v> GS_gt_50_kWh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Data'!$L$2:$L$121</c:f>
              <c:numCache>
                <c:formatCode>_(* #,##0.00_);_(* \(#,##0.00\);_(* "-"??_);_(@_)</c:formatCode>
                <c:ptCount val="120"/>
                <c:pt idx="0">
                  <c:v>35174335.885705493</c:v>
                </c:pt>
                <c:pt idx="1">
                  <c:v>37185158.091851048</c:v>
                </c:pt>
                <c:pt idx="2">
                  <c:v>34347654.174380973</c:v>
                </c:pt>
                <c:pt idx="3">
                  <c:v>34549169.411848828</c:v>
                </c:pt>
                <c:pt idx="4">
                  <c:v>26901953.35001076</c:v>
                </c:pt>
                <c:pt idx="5">
                  <c:v>28321783.307333384</c:v>
                </c:pt>
                <c:pt idx="6">
                  <c:v>31791456.590397708</c:v>
                </c:pt>
                <c:pt idx="7">
                  <c:v>30246386.037029769</c:v>
                </c:pt>
                <c:pt idx="8">
                  <c:v>30777533.123830311</c:v>
                </c:pt>
                <c:pt idx="9">
                  <c:v>29658767.158616759</c:v>
                </c:pt>
                <c:pt idx="10">
                  <c:v>33178865.567170732</c:v>
                </c:pt>
                <c:pt idx="11">
                  <c:v>37791038.241603076</c:v>
                </c:pt>
                <c:pt idx="12">
                  <c:v>38633234.025442451</c:v>
                </c:pt>
                <c:pt idx="13">
                  <c:v>33593737.172821701</c:v>
                </c:pt>
                <c:pt idx="14">
                  <c:v>33211471.811866377</c:v>
                </c:pt>
                <c:pt idx="15">
                  <c:v>31018620.814121254</c:v>
                </c:pt>
                <c:pt idx="16">
                  <c:v>29670955.487265714</c:v>
                </c:pt>
                <c:pt idx="17">
                  <c:v>31001959.565862857</c:v>
                </c:pt>
                <c:pt idx="18">
                  <c:v>31325060.350372702</c:v>
                </c:pt>
                <c:pt idx="19">
                  <c:v>31800578.938314978</c:v>
                </c:pt>
                <c:pt idx="20">
                  <c:v>28426840.026063103</c:v>
                </c:pt>
                <c:pt idx="21">
                  <c:v>28464080.434964269</c:v>
                </c:pt>
                <c:pt idx="22">
                  <c:v>30323746.156694569</c:v>
                </c:pt>
                <c:pt idx="23">
                  <c:v>34864468.122738294</c:v>
                </c:pt>
                <c:pt idx="24">
                  <c:v>35662398.016608715</c:v>
                </c:pt>
                <c:pt idx="25">
                  <c:v>37508267.311465755</c:v>
                </c:pt>
                <c:pt idx="26">
                  <c:v>34565510.86899212</c:v>
                </c:pt>
                <c:pt idx="27">
                  <c:v>31027696.269299895</c:v>
                </c:pt>
                <c:pt idx="28">
                  <c:v>29252031.353753202</c:v>
                </c:pt>
                <c:pt idx="29">
                  <c:v>29011847.934925426</c:v>
                </c:pt>
                <c:pt idx="30">
                  <c:v>32539288.250586111</c:v>
                </c:pt>
                <c:pt idx="31">
                  <c:v>30951242.248781227</c:v>
                </c:pt>
                <c:pt idx="32">
                  <c:v>30484897.119494628</c:v>
                </c:pt>
                <c:pt idx="33">
                  <c:v>28295982.814853229</c:v>
                </c:pt>
                <c:pt idx="34">
                  <c:v>30716927.280034192</c:v>
                </c:pt>
                <c:pt idx="35">
                  <c:v>32950988.719982892</c:v>
                </c:pt>
                <c:pt idx="36">
                  <c:v>36066520.297462687</c:v>
                </c:pt>
                <c:pt idx="37">
                  <c:v>33336506.871762816</c:v>
                </c:pt>
                <c:pt idx="38">
                  <c:v>32947733.97095241</c:v>
                </c:pt>
                <c:pt idx="39">
                  <c:v>29122570.031087972</c:v>
                </c:pt>
                <c:pt idx="40">
                  <c:v>29572265.598022848</c:v>
                </c:pt>
                <c:pt idx="41">
                  <c:v>29297025.198399115</c:v>
                </c:pt>
                <c:pt idx="42">
                  <c:v>31244905.756138891</c:v>
                </c:pt>
                <c:pt idx="43">
                  <c:v>30008341.703317862</c:v>
                </c:pt>
                <c:pt idx="44">
                  <c:v>28535808.50061851</c:v>
                </c:pt>
                <c:pt idx="45">
                  <c:v>29179801.117395923</c:v>
                </c:pt>
                <c:pt idx="46">
                  <c:v>31148113.218187049</c:v>
                </c:pt>
                <c:pt idx="47">
                  <c:v>33457226.831661951</c:v>
                </c:pt>
                <c:pt idx="48">
                  <c:v>35976573.813757844</c:v>
                </c:pt>
                <c:pt idx="49">
                  <c:v>31891241.742830921</c:v>
                </c:pt>
                <c:pt idx="50">
                  <c:v>32645465.677217547</c:v>
                </c:pt>
                <c:pt idx="51">
                  <c:v>30585690.4139832</c:v>
                </c:pt>
                <c:pt idx="52">
                  <c:v>27657718.26883382</c:v>
                </c:pt>
                <c:pt idx="53">
                  <c:v>27057003.58305135</c:v>
                </c:pt>
                <c:pt idx="54">
                  <c:v>29159488.320412271</c:v>
                </c:pt>
                <c:pt idx="55">
                  <c:v>29151433.569025677</c:v>
                </c:pt>
                <c:pt idx="56">
                  <c:v>27938646.800186019</c:v>
                </c:pt>
                <c:pt idx="57">
                  <c:v>30084132.665918387</c:v>
                </c:pt>
                <c:pt idx="58">
                  <c:v>33465705.347606603</c:v>
                </c:pt>
                <c:pt idx="59">
                  <c:v>36320546.00320638</c:v>
                </c:pt>
                <c:pt idx="60">
                  <c:v>37824332.456469558</c:v>
                </c:pt>
                <c:pt idx="61">
                  <c:v>33982095.533818133</c:v>
                </c:pt>
                <c:pt idx="62">
                  <c:v>36090706.761883967</c:v>
                </c:pt>
                <c:pt idx="63">
                  <c:v>30998705.850172173</c:v>
                </c:pt>
                <c:pt idx="64">
                  <c:v>29077828.031337366</c:v>
                </c:pt>
                <c:pt idx="65">
                  <c:v>27920269.231459297</c:v>
                </c:pt>
                <c:pt idx="66">
                  <c:v>27860486.925324831</c:v>
                </c:pt>
                <c:pt idx="67">
                  <c:v>27969559.419198349</c:v>
                </c:pt>
                <c:pt idx="68">
                  <c:v>28259066.069258932</c:v>
                </c:pt>
                <c:pt idx="69">
                  <c:v>30650228.528282408</c:v>
                </c:pt>
                <c:pt idx="70">
                  <c:v>32624106.072655495</c:v>
                </c:pt>
                <c:pt idx="71">
                  <c:v>34752028.161274001</c:v>
                </c:pt>
                <c:pt idx="72">
                  <c:v>37151226.00113786</c:v>
                </c:pt>
                <c:pt idx="73">
                  <c:v>34029362.201537922</c:v>
                </c:pt>
                <c:pt idx="74">
                  <c:v>34772180.453177564</c:v>
                </c:pt>
                <c:pt idx="75">
                  <c:v>28869057.523803413</c:v>
                </c:pt>
                <c:pt idx="76">
                  <c:v>27546876.457056116</c:v>
                </c:pt>
                <c:pt idx="77">
                  <c:v>27143762.528781489</c:v>
                </c:pt>
                <c:pt idx="78">
                  <c:v>28513321.914981727</c:v>
                </c:pt>
                <c:pt idx="79">
                  <c:v>27800129.374247089</c:v>
                </c:pt>
                <c:pt idx="80">
                  <c:v>27586014.300152719</c:v>
                </c:pt>
                <c:pt idx="81">
                  <c:v>28180179.325923011</c:v>
                </c:pt>
                <c:pt idx="82">
                  <c:v>29535179.096457187</c:v>
                </c:pt>
                <c:pt idx="83">
                  <c:v>31672344.136065371</c:v>
                </c:pt>
                <c:pt idx="84">
                  <c:v>34463637.435847543</c:v>
                </c:pt>
                <c:pt idx="85">
                  <c:v>31642636.084239524</c:v>
                </c:pt>
                <c:pt idx="86">
                  <c:v>31545143.069663849</c:v>
                </c:pt>
                <c:pt idx="87">
                  <c:v>28057902.761508156</c:v>
                </c:pt>
                <c:pt idx="88">
                  <c:v>26463366.651918966</c:v>
                </c:pt>
                <c:pt idx="89">
                  <c:v>26486150.076166298</c:v>
                </c:pt>
                <c:pt idx="90">
                  <c:v>28337127.955361649</c:v>
                </c:pt>
                <c:pt idx="91">
                  <c:v>28853298.381097414</c:v>
                </c:pt>
                <c:pt idx="92">
                  <c:v>26583230.017995082</c:v>
                </c:pt>
                <c:pt idx="93">
                  <c:v>27189487.124417316</c:v>
                </c:pt>
                <c:pt idx="94">
                  <c:v>28512555.759896304</c:v>
                </c:pt>
                <c:pt idx="95">
                  <c:v>32089981.034069311</c:v>
                </c:pt>
                <c:pt idx="96">
                  <c:v>32605346.748568937</c:v>
                </c:pt>
                <c:pt idx="97">
                  <c:v>29628301.685792487</c:v>
                </c:pt>
                <c:pt idx="98">
                  <c:v>32296856.777361013</c:v>
                </c:pt>
                <c:pt idx="99">
                  <c:v>26954451.815236881</c:v>
                </c:pt>
                <c:pt idx="100">
                  <c:v>26098101.681442216</c:v>
                </c:pt>
                <c:pt idx="101">
                  <c:v>25695923.560246497</c:v>
                </c:pt>
                <c:pt idx="102">
                  <c:v>28705770.325291783</c:v>
                </c:pt>
                <c:pt idx="103">
                  <c:v>28455777.023806155</c:v>
                </c:pt>
                <c:pt idx="104">
                  <c:v>27847918.014235981</c:v>
                </c:pt>
                <c:pt idx="105">
                  <c:v>28379622.601520408</c:v>
                </c:pt>
                <c:pt idx="106">
                  <c:v>30967881.518586181</c:v>
                </c:pt>
                <c:pt idx="107">
                  <c:v>34731435.156052463</c:v>
                </c:pt>
                <c:pt idx="108">
                  <c:v>35412999.449903227</c:v>
                </c:pt>
                <c:pt idx="109">
                  <c:v>30967285.122607682</c:v>
                </c:pt>
                <c:pt idx="110">
                  <c:v>32026897.594194725</c:v>
                </c:pt>
                <c:pt idx="111">
                  <c:v>28915892.91626839</c:v>
                </c:pt>
                <c:pt idx="112">
                  <c:v>27583041.481710307</c:v>
                </c:pt>
                <c:pt idx="113">
                  <c:v>27322389.893385421</c:v>
                </c:pt>
                <c:pt idx="114">
                  <c:v>29907288.116602711</c:v>
                </c:pt>
                <c:pt idx="115">
                  <c:v>29368453.399217535</c:v>
                </c:pt>
                <c:pt idx="116">
                  <c:v>27031779.650758974</c:v>
                </c:pt>
                <c:pt idx="117">
                  <c:v>28708830.983670939</c:v>
                </c:pt>
                <c:pt idx="118">
                  <c:v>30776403.025795076</c:v>
                </c:pt>
                <c:pt idx="119">
                  <c:v>32533317.938790657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67F0-4DF2-A7B0-5BA72159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F0-4DF2-A7B0-5BA721595F3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7F0-4DF2-A7B0-5BA721595F3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7F0-4DF2-A7B0-5BA721595F3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7F0-4DF2-A7B0-5BA721595F3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F0-4DF2-A7B0-5BA721595F32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7F0-4DF2-A7B0-5BA721595F32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F0-4DF2-A7B0-5BA721595F32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7F0-4DF2-A7B0-5BA721595F32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7F0-4DF2-A7B0-5BA721595F32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F0-4DF2-A7B0-5BA721595F32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7F0-4DF2-A7B0-5BA721595F32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7F0-4DF2-A7B0-5BA721595F32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7F0-4DF2-A7B0-5BA721595F32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7F0-4DF2-A7B0-5BA721595F32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7F0-4DF2-A7B0-5BA721595F32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7F0-4DF2-A7B0-5BA721595F32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7"/>
          <c:order val="7"/>
          <c:tx>
            <c:strRef>
              <c:f>'Monthly Data'!$O$1</c:f>
              <c:strCache>
                <c:ptCount val="1"/>
                <c:pt idx="0">
                  <c:v> GS_gt_50_kW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Data'!$O$2:$O$121</c:f>
              <c:numCache>
                <c:formatCode>_(* #,##0.00_);_(* \(#,##0.00\);_(* "-"??_);_(@_)</c:formatCode>
                <c:ptCount val="120"/>
                <c:pt idx="0">
                  <c:v>87409.75</c:v>
                </c:pt>
                <c:pt idx="1">
                  <c:v>88281.78</c:v>
                </c:pt>
                <c:pt idx="2">
                  <c:v>85066.180000000008</c:v>
                </c:pt>
                <c:pt idx="3">
                  <c:v>81392.710000000006</c:v>
                </c:pt>
                <c:pt idx="4">
                  <c:v>76291.17</c:v>
                </c:pt>
                <c:pt idx="5">
                  <c:v>74452.81</c:v>
                </c:pt>
                <c:pt idx="6">
                  <c:v>83616.75</c:v>
                </c:pt>
                <c:pt idx="7">
                  <c:v>76840.33</c:v>
                </c:pt>
                <c:pt idx="8">
                  <c:v>76928.369999999908</c:v>
                </c:pt>
                <c:pt idx="9">
                  <c:v>77190.789999999994</c:v>
                </c:pt>
                <c:pt idx="10">
                  <c:v>77106.840000000011</c:v>
                </c:pt>
                <c:pt idx="11">
                  <c:v>82975.520000000106</c:v>
                </c:pt>
                <c:pt idx="12">
                  <c:v>85714.11</c:v>
                </c:pt>
                <c:pt idx="13">
                  <c:v>86063.62</c:v>
                </c:pt>
                <c:pt idx="14">
                  <c:v>85446.429999999906</c:v>
                </c:pt>
                <c:pt idx="15">
                  <c:v>78749.05</c:v>
                </c:pt>
                <c:pt idx="16">
                  <c:v>77454.399999999994</c:v>
                </c:pt>
                <c:pt idx="17">
                  <c:v>81463.039999999994</c:v>
                </c:pt>
                <c:pt idx="18">
                  <c:v>79240.350000000006</c:v>
                </c:pt>
                <c:pt idx="19">
                  <c:v>79547.5600000001</c:v>
                </c:pt>
                <c:pt idx="20">
                  <c:v>83285</c:v>
                </c:pt>
                <c:pt idx="21">
                  <c:v>65076.009999999995</c:v>
                </c:pt>
                <c:pt idx="22">
                  <c:v>78548.28</c:v>
                </c:pt>
                <c:pt idx="23">
                  <c:v>84754.150000000096</c:v>
                </c:pt>
                <c:pt idx="24">
                  <c:v>84771.87</c:v>
                </c:pt>
                <c:pt idx="25">
                  <c:v>85957.46</c:v>
                </c:pt>
                <c:pt idx="26">
                  <c:v>81159.360000000001</c:v>
                </c:pt>
                <c:pt idx="27">
                  <c:v>78770.8</c:v>
                </c:pt>
                <c:pt idx="28">
                  <c:v>78903.710000000006</c:v>
                </c:pt>
                <c:pt idx="29">
                  <c:v>80395.709000000003</c:v>
                </c:pt>
                <c:pt idx="30">
                  <c:v>77415.72</c:v>
                </c:pt>
                <c:pt idx="31">
                  <c:v>73795.1899999999</c:v>
                </c:pt>
                <c:pt idx="32">
                  <c:v>82834.45</c:v>
                </c:pt>
                <c:pt idx="33">
                  <c:v>78378.2</c:v>
                </c:pt>
                <c:pt idx="34">
                  <c:v>76495.53</c:v>
                </c:pt>
                <c:pt idx="35">
                  <c:v>78316.999999999898</c:v>
                </c:pt>
                <c:pt idx="36">
                  <c:v>88114.291218138431</c:v>
                </c:pt>
                <c:pt idx="37">
                  <c:v>81444.582135100849</c:v>
                </c:pt>
                <c:pt idx="38">
                  <c:v>80494.769169580613</c:v>
                </c:pt>
                <c:pt idx="39">
                  <c:v>71149.492537000988</c:v>
                </c:pt>
                <c:pt idx="40">
                  <c:v>72248.145964545358</c:v>
                </c:pt>
                <c:pt idx="41">
                  <c:v>71575.704805059591</c:v>
                </c:pt>
                <c:pt idx="42">
                  <c:v>76334.581272965122</c:v>
                </c:pt>
                <c:pt idx="43">
                  <c:v>73313.525619092718</c:v>
                </c:pt>
                <c:pt idx="44">
                  <c:v>69715.972587059383</c:v>
                </c:pt>
                <c:pt idx="45">
                  <c:v>71289.314082414217</c:v>
                </c:pt>
                <c:pt idx="46">
                  <c:v>76098.106952556918</c:v>
                </c:pt>
                <c:pt idx="47">
                  <c:v>81739.513656485855</c:v>
                </c:pt>
                <c:pt idx="48">
                  <c:v>89958.254115174088</c:v>
                </c:pt>
                <c:pt idx="49">
                  <c:v>79743.013984642967</c:v>
                </c:pt>
                <c:pt idx="50">
                  <c:v>81628.926431462794</c:v>
                </c:pt>
                <c:pt idx="51">
                  <c:v>76478.525297952787</c:v>
                </c:pt>
                <c:pt idx="52">
                  <c:v>69157.226064761926</c:v>
                </c:pt>
                <c:pt idx="53">
                  <c:v>67655.158507298445</c:v>
                </c:pt>
                <c:pt idx="54">
                  <c:v>72912.35329343623</c:v>
                </c:pt>
                <c:pt idx="55">
                  <c:v>72892.212649254245</c:v>
                </c:pt>
                <c:pt idx="56">
                  <c:v>69859.678731389125</c:v>
                </c:pt>
                <c:pt idx="57">
                  <c:v>75224.396442119527</c:v>
                </c:pt>
                <c:pt idx="58">
                  <c:v>83679.909081622449</c:v>
                </c:pt>
                <c:pt idx="59">
                  <c:v>90818.345400885446</c:v>
                </c:pt>
                <c:pt idx="60">
                  <c:v>93719.857809971902</c:v>
                </c:pt>
                <c:pt idx="61">
                  <c:v>84199.692491058944</c:v>
                </c:pt>
                <c:pt idx="62">
                  <c:v>89424.338417018676</c:v>
                </c:pt>
                <c:pt idx="63">
                  <c:v>76807.549952527159</c:v>
                </c:pt>
                <c:pt idx="64">
                  <c:v>72048.063548934719</c:v>
                </c:pt>
                <c:pt idx="65">
                  <c:v>69179.903317525313</c:v>
                </c:pt>
                <c:pt idx="66">
                  <c:v>69031.776731631893</c:v>
                </c:pt>
                <c:pt idx="67">
                  <c:v>69302.032885618741</c:v>
                </c:pt>
                <c:pt idx="68">
                  <c:v>70019.362718470249</c:v>
                </c:pt>
                <c:pt idx="69">
                  <c:v>75944.104573944613</c:v>
                </c:pt>
                <c:pt idx="70">
                  <c:v>80834.911913527976</c:v>
                </c:pt>
                <c:pt idx="71">
                  <c:v>86107.405639769902</c:v>
                </c:pt>
                <c:pt idx="72">
                  <c:v>93207.456493874954</c:v>
                </c:pt>
                <c:pt idx="73">
                  <c:v>85375.117817565799</c:v>
                </c:pt>
                <c:pt idx="74">
                  <c:v>87238.749447661598</c:v>
                </c:pt>
                <c:pt idx="75">
                  <c:v>72428.603650567733</c:v>
                </c:pt>
                <c:pt idx="76">
                  <c:v>69111.428215977779</c:v>
                </c:pt>
                <c:pt idx="77">
                  <c:v>68100.069292571541</c:v>
                </c:pt>
                <c:pt idx="78">
                  <c:v>71536.110593096237</c:v>
                </c:pt>
                <c:pt idx="79">
                  <c:v>69746.805908770504</c:v>
                </c:pt>
                <c:pt idx="80">
                  <c:v>69209.619829023839</c:v>
                </c:pt>
                <c:pt idx="81">
                  <c:v>70700.300400049149</c:v>
                </c:pt>
                <c:pt idx="82">
                  <c:v>74099.813572438317</c:v>
                </c:pt>
                <c:pt idx="83">
                  <c:v>79461.674778402536</c:v>
                </c:pt>
                <c:pt idx="84">
                  <c:v>87992.458221885143</c:v>
                </c:pt>
                <c:pt idx="85">
                  <c:v>80789.885828378698</c:v>
                </c:pt>
                <c:pt idx="86">
                  <c:v>80540.966948938192</c:v>
                </c:pt>
                <c:pt idx="87">
                  <c:v>71637.355201737897</c:v>
                </c:pt>
                <c:pt idx="88">
                  <c:v>67566.190274138789</c:v>
                </c:pt>
                <c:pt idx="89">
                  <c:v>67624.360846237192</c:v>
                </c:pt>
                <c:pt idx="90">
                  <c:v>72350.272149358032</c:v>
                </c:pt>
                <c:pt idx="91">
                  <c:v>73668.156969452044</c:v>
                </c:pt>
                <c:pt idx="92">
                  <c:v>67872.225069549459</c:v>
                </c:pt>
                <c:pt idx="93">
                  <c:v>69420.118939077336</c:v>
                </c:pt>
                <c:pt idx="94">
                  <c:v>72798.17390639706</c:v>
                </c:pt>
                <c:pt idx="95">
                  <c:v>81932.045644850237</c:v>
                </c:pt>
                <c:pt idx="96">
                  <c:v>81658.604816549007</c:v>
                </c:pt>
                <c:pt idx="97">
                  <c:v>74202.731147210085</c:v>
                </c:pt>
                <c:pt idx="98">
                  <c:v>80886.005744286667</c:v>
                </c:pt>
                <c:pt idx="99">
                  <c:v>67506.196017490482</c:v>
                </c:pt>
                <c:pt idx="100">
                  <c:v>65361.506138883167</c:v>
                </c:pt>
                <c:pt idx="101">
                  <c:v>64354.269365177497</c:v>
                </c:pt>
                <c:pt idx="102">
                  <c:v>71892.29340278382</c:v>
                </c:pt>
                <c:pt idx="103">
                  <c:v>71266.196573628171</c:v>
                </c:pt>
                <c:pt idx="104">
                  <c:v>69743.841389693553</c:v>
                </c:pt>
                <c:pt idx="105">
                  <c:v>71075.471294046918</c:v>
                </c:pt>
                <c:pt idx="106">
                  <c:v>77557.647781891181</c:v>
                </c:pt>
                <c:pt idx="107">
                  <c:v>86983.296328359516</c:v>
                </c:pt>
                <c:pt idx="108">
                  <c:v>87133.77324431295</c:v>
                </c:pt>
                <c:pt idx="109">
                  <c:v>76195.082082284833</c:v>
                </c:pt>
                <c:pt idx="110">
                  <c:v>78802.26120464984</c:v>
                </c:pt>
                <c:pt idx="111">
                  <c:v>71147.626455286052</c:v>
                </c:pt>
                <c:pt idx="112">
                  <c:v>67868.142184787226</c:v>
                </c:pt>
                <c:pt idx="113">
                  <c:v>67226.808303284211</c:v>
                </c:pt>
                <c:pt idx="114">
                  <c:v>73586.956812027885</c:v>
                </c:pt>
                <c:pt idx="115">
                  <c:v>72261.152649428739</c:v>
                </c:pt>
                <c:pt idx="116">
                  <c:v>66511.76107834329</c:v>
                </c:pt>
                <c:pt idx="117">
                  <c:v>70638.150055016755</c:v>
                </c:pt>
                <c:pt idx="118">
                  <c:v>75725.416208215131</c:v>
                </c:pt>
                <c:pt idx="119">
                  <c:v>80048.309722363003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F1A6-4131-85C1-94AA2D67D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1A6-4131-85C1-94AA2D67D45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1A6-4131-85C1-94AA2D67D45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1A6-4131-85C1-94AA2D67D45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1A6-4131-85C1-94AA2D67D45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1A6-4131-85C1-94AA2D67D45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1A6-4131-85C1-94AA2D67D45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1A6-4131-85C1-94AA2D67D45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1A6-4131-85C1-94AA2D67D45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1A6-4131-85C1-94AA2D67D45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1A6-4131-85C1-94AA2D67D45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1A6-4131-85C1-94AA2D67D45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1A6-4131-85C1-94AA2D67D45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1A6-4131-85C1-94AA2D67D45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1A6-4131-85C1-94AA2D67D45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1A6-4131-85C1-94AA2D67D45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1A6-4131-85C1-94AA2D67D45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8"/>
          <c:tx>
            <c:strRef>
              <c:f>'Monthly Data'!$R$1</c:f>
              <c:strCache>
                <c:ptCount val="1"/>
                <c:pt idx="0">
                  <c:v> GS_gt_50_Customers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Data'!$R$2:$R$121</c:f>
              <c:numCache>
                <c:formatCode>_(* #,##0_);_(* \(#,##0\);_(* "-"??_);_(@_)</c:formatCode>
                <c:ptCount val="120"/>
                <c:pt idx="0">
                  <c:v>512</c:v>
                </c:pt>
                <c:pt idx="1">
                  <c:v>512</c:v>
                </c:pt>
                <c:pt idx="2">
                  <c:v>512</c:v>
                </c:pt>
                <c:pt idx="3">
                  <c:v>512</c:v>
                </c:pt>
                <c:pt idx="4">
                  <c:v>512</c:v>
                </c:pt>
                <c:pt idx="5">
                  <c:v>512</c:v>
                </c:pt>
                <c:pt idx="6">
                  <c:v>512</c:v>
                </c:pt>
                <c:pt idx="7">
                  <c:v>512</c:v>
                </c:pt>
                <c:pt idx="8">
                  <c:v>512</c:v>
                </c:pt>
                <c:pt idx="9">
                  <c:v>512</c:v>
                </c:pt>
                <c:pt idx="10">
                  <c:v>512</c:v>
                </c:pt>
                <c:pt idx="11">
                  <c:v>512</c:v>
                </c:pt>
                <c:pt idx="12">
                  <c:v>524</c:v>
                </c:pt>
                <c:pt idx="13">
                  <c:v>524</c:v>
                </c:pt>
                <c:pt idx="14">
                  <c:v>524</c:v>
                </c:pt>
                <c:pt idx="15">
                  <c:v>524</c:v>
                </c:pt>
                <c:pt idx="16">
                  <c:v>524</c:v>
                </c:pt>
                <c:pt idx="17">
                  <c:v>524</c:v>
                </c:pt>
                <c:pt idx="18">
                  <c:v>524</c:v>
                </c:pt>
                <c:pt idx="19">
                  <c:v>524</c:v>
                </c:pt>
                <c:pt idx="20">
                  <c:v>524</c:v>
                </c:pt>
                <c:pt idx="21">
                  <c:v>524</c:v>
                </c:pt>
                <c:pt idx="22">
                  <c:v>524</c:v>
                </c:pt>
                <c:pt idx="23">
                  <c:v>524</c:v>
                </c:pt>
                <c:pt idx="24">
                  <c:v>529</c:v>
                </c:pt>
                <c:pt idx="25">
                  <c:v>529</c:v>
                </c:pt>
                <c:pt idx="26">
                  <c:v>529</c:v>
                </c:pt>
                <c:pt idx="27">
                  <c:v>529</c:v>
                </c:pt>
                <c:pt idx="28">
                  <c:v>529</c:v>
                </c:pt>
                <c:pt idx="29">
                  <c:v>529</c:v>
                </c:pt>
                <c:pt idx="30">
                  <c:v>529</c:v>
                </c:pt>
                <c:pt idx="31">
                  <c:v>529</c:v>
                </c:pt>
                <c:pt idx="32">
                  <c:v>529</c:v>
                </c:pt>
                <c:pt idx="33">
                  <c:v>529</c:v>
                </c:pt>
                <c:pt idx="34">
                  <c:v>529</c:v>
                </c:pt>
                <c:pt idx="35">
                  <c:v>529</c:v>
                </c:pt>
                <c:pt idx="36">
                  <c:v>530</c:v>
                </c:pt>
                <c:pt idx="37">
                  <c:v>530</c:v>
                </c:pt>
                <c:pt idx="38">
                  <c:v>530</c:v>
                </c:pt>
                <c:pt idx="39">
                  <c:v>531</c:v>
                </c:pt>
                <c:pt idx="40">
                  <c:v>531</c:v>
                </c:pt>
                <c:pt idx="41">
                  <c:v>531</c:v>
                </c:pt>
                <c:pt idx="42">
                  <c:v>533</c:v>
                </c:pt>
                <c:pt idx="43">
                  <c:v>533</c:v>
                </c:pt>
                <c:pt idx="44">
                  <c:v>533</c:v>
                </c:pt>
                <c:pt idx="45">
                  <c:v>538</c:v>
                </c:pt>
                <c:pt idx="46">
                  <c:v>538</c:v>
                </c:pt>
                <c:pt idx="47">
                  <c:v>538</c:v>
                </c:pt>
                <c:pt idx="48">
                  <c:v>510</c:v>
                </c:pt>
                <c:pt idx="49">
                  <c:v>510</c:v>
                </c:pt>
                <c:pt idx="50">
                  <c:v>510</c:v>
                </c:pt>
                <c:pt idx="51">
                  <c:v>511</c:v>
                </c:pt>
                <c:pt idx="52">
                  <c:v>511</c:v>
                </c:pt>
                <c:pt idx="53">
                  <c:v>511</c:v>
                </c:pt>
                <c:pt idx="54">
                  <c:v>515</c:v>
                </c:pt>
                <c:pt idx="55">
                  <c:v>515</c:v>
                </c:pt>
                <c:pt idx="56">
                  <c:v>515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506</c:v>
                </c:pt>
                <c:pt idx="61">
                  <c:v>506</c:v>
                </c:pt>
                <c:pt idx="62">
                  <c:v>506</c:v>
                </c:pt>
                <c:pt idx="63">
                  <c:v>506</c:v>
                </c:pt>
                <c:pt idx="64">
                  <c:v>506</c:v>
                </c:pt>
                <c:pt idx="65">
                  <c:v>506</c:v>
                </c:pt>
                <c:pt idx="66">
                  <c:v>509</c:v>
                </c:pt>
                <c:pt idx="67">
                  <c:v>509</c:v>
                </c:pt>
                <c:pt idx="68">
                  <c:v>509</c:v>
                </c:pt>
                <c:pt idx="69">
                  <c:v>511</c:v>
                </c:pt>
                <c:pt idx="70">
                  <c:v>511</c:v>
                </c:pt>
                <c:pt idx="71">
                  <c:v>511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520</c:v>
                </c:pt>
                <c:pt idx="82">
                  <c:v>520</c:v>
                </c:pt>
                <c:pt idx="83">
                  <c:v>520</c:v>
                </c:pt>
                <c:pt idx="84">
                  <c:v>498</c:v>
                </c:pt>
                <c:pt idx="85">
                  <c:v>498</c:v>
                </c:pt>
                <c:pt idx="86">
                  <c:v>498</c:v>
                </c:pt>
                <c:pt idx="87">
                  <c:v>508</c:v>
                </c:pt>
                <c:pt idx="88">
                  <c:v>508</c:v>
                </c:pt>
                <c:pt idx="89">
                  <c:v>508</c:v>
                </c:pt>
                <c:pt idx="90">
                  <c:v>509</c:v>
                </c:pt>
                <c:pt idx="91">
                  <c:v>509</c:v>
                </c:pt>
                <c:pt idx="92">
                  <c:v>509</c:v>
                </c:pt>
                <c:pt idx="93">
                  <c:v>515</c:v>
                </c:pt>
                <c:pt idx="94">
                  <c:v>515</c:v>
                </c:pt>
                <c:pt idx="95">
                  <c:v>515</c:v>
                </c:pt>
                <c:pt idx="96">
                  <c:v>517</c:v>
                </c:pt>
                <c:pt idx="97">
                  <c:v>517</c:v>
                </c:pt>
                <c:pt idx="98">
                  <c:v>517</c:v>
                </c:pt>
                <c:pt idx="99">
                  <c:v>517</c:v>
                </c:pt>
                <c:pt idx="100">
                  <c:v>517</c:v>
                </c:pt>
                <c:pt idx="101">
                  <c:v>517</c:v>
                </c:pt>
                <c:pt idx="102">
                  <c:v>499</c:v>
                </c:pt>
                <c:pt idx="103">
                  <c:v>499</c:v>
                </c:pt>
                <c:pt idx="104">
                  <c:v>499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504</c:v>
                </c:pt>
                <c:pt idx="109">
                  <c:v>504</c:v>
                </c:pt>
                <c:pt idx="110">
                  <c:v>504</c:v>
                </c:pt>
                <c:pt idx="111">
                  <c:v>490</c:v>
                </c:pt>
                <c:pt idx="112">
                  <c:v>490</c:v>
                </c:pt>
                <c:pt idx="113">
                  <c:v>490</c:v>
                </c:pt>
                <c:pt idx="114">
                  <c:v>490</c:v>
                </c:pt>
                <c:pt idx="115">
                  <c:v>490</c:v>
                </c:pt>
                <c:pt idx="116">
                  <c:v>490</c:v>
                </c:pt>
                <c:pt idx="117">
                  <c:v>498</c:v>
                </c:pt>
                <c:pt idx="118">
                  <c:v>498</c:v>
                </c:pt>
                <c:pt idx="119">
                  <c:v>498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2503-489B-8FD7-65E8E0DE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503-489B-8FD7-65E8E0DEBF6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503-489B-8FD7-65E8E0DEBF6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03-489B-8FD7-65E8E0DEBF6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03-489B-8FD7-65E8E0DEBF6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03-489B-8FD7-65E8E0DEBF6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503-489B-8FD7-65E8E0DEBF6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503-489B-8FD7-65E8E0DEBF6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503-489B-8FD7-65E8E0DEBF6B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503-489B-8FD7-65E8E0DEBF6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503-489B-8FD7-65E8E0DEBF6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503-489B-8FD7-65E8E0DEBF6B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503-489B-8FD7-65E8E0DEBF6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503-489B-8FD7-65E8E0DEBF6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503-489B-8FD7-65E8E0DEBF6B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503-489B-8FD7-65E8E0DEBF6B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503-489B-8FD7-65E8E0DEBF6B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9"/>
          <c:tx>
            <c:strRef>
              <c:f>'Monthly Data'!$S$1</c:f>
              <c:strCache>
                <c:ptCount val="1"/>
                <c:pt idx="0">
                  <c:v> Streetlights_kWh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Data'!$S$2:$S$121</c:f>
              <c:numCache>
                <c:formatCode>_(* #,##0.00_);_(* \(#,##0.00\);_(* "-"??_);_(@_)</c:formatCode>
                <c:ptCount val="120"/>
                <c:pt idx="0">
                  <c:v>954926.55128000001</c:v>
                </c:pt>
                <c:pt idx="1">
                  <c:v>928608.44173000008</c:v>
                </c:pt>
                <c:pt idx="2">
                  <c:v>764991.67677000002</c:v>
                </c:pt>
                <c:pt idx="3">
                  <c:v>748118.90941999992</c:v>
                </c:pt>
                <c:pt idx="4">
                  <c:v>624201.13133</c:v>
                </c:pt>
                <c:pt idx="5">
                  <c:v>555875.70930999995</c:v>
                </c:pt>
                <c:pt idx="6">
                  <c:v>495030.60921999998</c:v>
                </c:pt>
                <c:pt idx="7">
                  <c:v>535170.12749999994</c:v>
                </c:pt>
                <c:pt idx="8">
                  <c:v>613492.12771000003</c:v>
                </c:pt>
                <c:pt idx="9">
                  <c:v>689429.37226999993</c:v>
                </c:pt>
                <c:pt idx="10">
                  <c:v>815945.46000000008</c:v>
                </c:pt>
                <c:pt idx="11">
                  <c:v>876167.22672000004</c:v>
                </c:pt>
                <c:pt idx="12">
                  <c:v>958453.74262999999</c:v>
                </c:pt>
                <c:pt idx="13">
                  <c:v>932151.42189999996</c:v>
                </c:pt>
                <c:pt idx="14">
                  <c:v>771701.97375</c:v>
                </c:pt>
                <c:pt idx="15">
                  <c:v>755489.29645000002</c:v>
                </c:pt>
                <c:pt idx="16">
                  <c:v>629764.17008999991</c:v>
                </c:pt>
                <c:pt idx="17">
                  <c:v>561656.59389999998</c:v>
                </c:pt>
                <c:pt idx="18">
                  <c:v>498860.65797</c:v>
                </c:pt>
                <c:pt idx="19">
                  <c:v>538937.11192000005</c:v>
                </c:pt>
                <c:pt idx="20">
                  <c:v>617806.83279999997</c:v>
                </c:pt>
                <c:pt idx="21">
                  <c:v>694477.40604000003</c:v>
                </c:pt>
                <c:pt idx="22">
                  <c:v>805479.05369999993</c:v>
                </c:pt>
                <c:pt idx="23">
                  <c:v>862014.20299999998</c:v>
                </c:pt>
                <c:pt idx="24">
                  <c:v>928466.81571198197</c:v>
                </c:pt>
                <c:pt idx="25">
                  <c:v>769915.26873753057</c:v>
                </c:pt>
                <c:pt idx="26">
                  <c:v>753440.49149805005</c:v>
                </c:pt>
                <c:pt idx="27">
                  <c:v>628743.14372565551</c:v>
                </c:pt>
                <c:pt idx="28">
                  <c:v>560501.96048257034</c:v>
                </c:pt>
                <c:pt idx="29">
                  <c:v>497676.91070580622</c:v>
                </c:pt>
                <c:pt idx="30">
                  <c:v>542603.39165954327</c:v>
                </c:pt>
                <c:pt idx="31">
                  <c:v>615378.06611570588</c:v>
                </c:pt>
                <c:pt idx="32">
                  <c:v>691694.80051297124</c:v>
                </c:pt>
                <c:pt idx="33">
                  <c:v>817982.58164719865</c:v>
                </c:pt>
                <c:pt idx="34">
                  <c:v>880286.87147336092</c:v>
                </c:pt>
                <c:pt idx="35">
                  <c:v>960483.75340363709</c:v>
                </c:pt>
                <c:pt idx="36">
                  <c:v>931973.92789373815</c:v>
                </c:pt>
                <c:pt idx="37">
                  <c:v>796421.04364326363</c:v>
                </c:pt>
                <c:pt idx="38">
                  <c:v>750454.14611005678</c:v>
                </c:pt>
                <c:pt idx="39">
                  <c:v>626166.22390891844</c:v>
                </c:pt>
                <c:pt idx="40">
                  <c:v>557386.05313092982</c:v>
                </c:pt>
                <c:pt idx="41">
                  <c:v>495494.174573055</c:v>
                </c:pt>
                <c:pt idx="42">
                  <c:v>535829.15559772297</c:v>
                </c:pt>
                <c:pt idx="43">
                  <c:v>611026.98292220104</c:v>
                </c:pt>
                <c:pt idx="44">
                  <c:v>685043.09297912719</c:v>
                </c:pt>
                <c:pt idx="45">
                  <c:v>807979.81024667935</c:v>
                </c:pt>
                <c:pt idx="46">
                  <c:v>867098.11195445911</c:v>
                </c:pt>
                <c:pt idx="47">
                  <c:v>914884.67741935491</c:v>
                </c:pt>
                <c:pt idx="48">
                  <c:v>888207.8842504744</c:v>
                </c:pt>
                <c:pt idx="49">
                  <c:v>703710.81593927881</c:v>
                </c:pt>
                <c:pt idx="50">
                  <c:v>686698.74762808345</c:v>
                </c:pt>
                <c:pt idx="51">
                  <c:v>571353.42504743824</c:v>
                </c:pt>
                <c:pt idx="52">
                  <c:v>508469.25047438324</c:v>
                </c:pt>
                <c:pt idx="53">
                  <c:v>451498.58633776091</c:v>
                </c:pt>
                <c:pt idx="54">
                  <c:v>487177.63757115748</c:v>
                </c:pt>
                <c:pt idx="55">
                  <c:v>557644.99051233393</c:v>
                </c:pt>
                <c:pt idx="56">
                  <c:v>624629.70588235289</c:v>
                </c:pt>
                <c:pt idx="57">
                  <c:v>736147.62808349135</c:v>
                </c:pt>
                <c:pt idx="58">
                  <c:v>789829.19354838715</c:v>
                </c:pt>
                <c:pt idx="59">
                  <c:v>857308.36812144215</c:v>
                </c:pt>
                <c:pt idx="60">
                  <c:v>830284.03225806449</c:v>
                </c:pt>
                <c:pt idx="61">
                  <c:v>684360.44592030346</c:v>
                </c:pt>
                <c:pt idx="62">
                  <c:v>668958.88994307397</c:v>
                </c:pt>
                <c:pt idx="63">
                  <c:v>557969.61100569251</c:v>
                </c:pt>
                <c:pt idx="64">
                  <c:v>496538.68121442117</c:v>
                </c:pt>
                <c:pt idx="65">
                  <c:v>441254.29791271343</c:v>
                </c:pt>
                <c:pt idx="66">
                  <c:v>475239.9715370019</c:v>
                </c:pt>
                <c:pt idx="67">
                  <c:v>544861.80265654647</c:v>
                </c:pt>
                <c:pt idx="68">
                  <c:v>611810.1707779885</c:v>
                </c:pt>
                <c:pt idx="69">
                  <c:v>722551.77419354825</c:v>
                </c:pt>
                <c:pt idx="70">
                  <c:v>776164.90512333962</c:v>
                </c:pt>
                <c:pt idx="71">
                  <c:v>844367.95066413668</c:v>
                </c:pt>
                <c:pt idx="72">
                  <c:v>820735.71157495247</c:v>
                </c:pt>
                <c:pt idx="73">
                  <c:v>677145.63567362423</c:v>
                </c:pt>
                <c:pt idx="74">
                  <c:v>660438.41555977229</c:v>
                </c:pt>
                <c:pt idx="75">
                  <c:v>547594.4117647059</c:v>
                </c:pt>
                <c:pt idx="76">
                  <c:v>488062.6755218216</c:v>
                </c:pt>
                <c:pt idx="77">
                  <c:v>433606.3092979127</c:v>
                </c:pt>
                <c:pt idx="78">
                  <c:v>467111.63187855791</c:v>
                </c:pt>
                <c:pt idx="79">
                  <c:v>535312.40986717271</c:v>
                </c:pt>
                <c:pt idx="80">
                  <c:v>601981.93548387091</c:v>
                </c:pt>
                <c:pt idx="81">
                  <c:v>711292.7039848197</c:v>
                </c:pt>
                <c:pt idx="82">
                  <c:v>765442.14421252371</c:v>
                </c:pt>
                <c:pt idx="83">
                  <c:v>832919.84819734341</c:v>
                </c:pt>
                <c:pt idx="84">
                  <c:v>809287.85578747629</c:v>
                </c:pt>
                <c:pt idx="85">
                  <c:v>691606.22390891844</c:v>
                </c:pt>
                <c:pt idx="86">
                  <c:v>651198.43453510432</c:v>
                </c:pt>
                <c:pt idx="87">
                  <c:v>543312.32447817829</c:v>
                </c:pt>
                <c:pt idx="88">
                  <c:v>484418.74762808345</c:v>
                </c:pt>
                <c:pt idx="89">
                  <c:v>431381.74573055026</c:v>
                </c:pt>
                <c:pt idx="90">
                  <c:v>466956.11954459199</c:v>
                </c:pt>
                <c:pt idx="91">
                  <c:v>535679.53510436427</c:v>
                </c:pt>
                <c:pt idx="92">
                  <c:v>601690.30360531318</c:v>
                </c:pt>
                <c:pt idx="93">
                  <c:v>711172.6470588235</c:v>
                </c:pt>
                <c:pt idx="94">
                  <c:v>764444.39278937376</c:v>
                </c:pt>
                <c:pt idx="95">
                  <c:v>829693.79506641359</c:v>
                </c:pt>
                <c:pt idx="96">
                  <c:v>805506.00569259957</c:v>
                </c:pt>
                <c:pt idx="97">
                  <c:v>664922.79886148009</c:v>
                </c:pt>
                <c:pt idx="98">
                  <c:v>650224.85768500948</c:v>
                </c:pt>
                <c:pt idx="99">
                  <c:v>542531.92599620495</c:v>
                </c:pt>
                <c:pt idx="100">
                  <c:v>483557.79886148003</c:v>
                </c:pt>
                <c:pt idx="101">
                  <c:v>430204.53510436433</c:v>
                </c:pt>
                <c:pt idx="102">
                  <c:v>465110.07590132824</c:v>
                </c:pt>
                <c:pt idx="103">
                  <c:v>533603.44402277039</c:v>
                </c:pt>
                <c:pt idx="104">
                  <c:v>599167.87476280832</c:v>
                </c:pt>
                <c:pt idx="105">
                  <c:v>708028.95635673625</c:v>
                </c:pt>
                <c:pt idx="106">
                  <c:v>760894.02277039853</c:v>
                </c:pt>
                <c:pt idx="107">
                  <c:v>828080.42694497155</c:v>
                </c:pt>
                <c:pt idx="108">
                  <c:v>806449.87666034151</c:v>
                </c:pt>
                <c:pt idx="109">
                  <c:v>666040.46489563561</c:v>
                </c:pt>
                <c:pt idx="110">
                  <c:v>651063.17836812139</c:v>
                </c:pt>
                <c:pt idx="111">
                  <c:v>543105.57874762814</c:v>
                </c:pt>
                <c:pt idx="112">
                  <c:v>484001.11005692597</c:v>
                </c:pt>
                <c:pt idx="113">
                  <c:v>429581.22390891839</c:v>
                </c:pt>
                <c:pt idx="114">
                  <c:v>464113.58633776085</c:v>
                </c:pt>
                <c:pt idx="115">
                  <c:v>532044.01328273246</c:v>
                </c:pt>
                <c:pt idx="116">
                  <c:v>598572.90322580654</c:v>
                </c:pt>
                <c:pt idx="117">
                  <c:v>707453.66223908903</c:v>
                </c:pt>
                <c:pt idx="118">
                  <c:v>760899.74383301707</c:v>
                </c:pt>
                <c:pt idx="119">
                  <c:v>827759.66793168883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9-FBEE-45DC-A3B0-D072A7CD9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BEE-45DC-A3B0-D072A7CD9D0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BEE-45DC-A3B0-D072A7CD9D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BEE-45DC-A3B0-D072A7CD9D0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BEE-45DC-A3B0-D072A7CD9D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BEE-45DC-A3B0-D072A7CD9D0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BEE-45DC-A3B0-D072A7CD9D0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BEE-45DC-A3B0-D072A7CD9D0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BEE-45DC-A3B0-D072A7CD9D0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BEE-45DC-A3B0-D072A7CD9D0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BEE-45DC-A3B0-D072A7CD9D08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BEE-45DC-A3B0-D072A7CD9D08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BEE-45DC-A3B0-D072A7CD9D0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BEE-45DC-A3B0-D072A7CD9D0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BEE-45DC-A3B0-D072A7CD9D0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BEE-45DC-A3B0-D072A7CD9D0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BEE-45DC-A3B0-D072A7CD9D08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'Monthly Data'!$V$1</c:f>
              <c:strCache>
                <c:ptCount val="1"/>
                <c:pt idx="0">
                  <c:v> Streetlights_kW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Data'!$V$2:$V$121</c:f>
              <c:numCache>
                <c:formatCode>_(* #,##0.00_);_(* \(#,##0.00\);_(* "-"??_);_(@_)</c:formatCode>
                <c:ptCount val="120"/>
                <c:pt idx="0">
                  <c:v>2008.365</c:v>
                </c:pt>
                <c:pt idx="1">
                  <c:v>2007.125</c:v>
                </c:pt>
                <c:pt idx="2">
                  <c:v>2002.33</c:v>
                </c:pt>
                <c:pt idx="3">
                  <c:v>2002.2729999999999</c:v>
                </c:pt>
                <c:pt idx="4">
                  <c:v>2002.213</c:v>
                </c:pt>
                <c:pt idx="5">
                  <c:v>1999.2079999999999</c:v>
                </c:pt>
                <c:pt idx="6">
                  <c:v>2002.8689999999999</c:v>
                </c:pt>
                <c:pt idx="7">
                  <c:v>2002.04</c:v>
                </c:pt>
                <c:pt idx="8">
                  <c:v>2001.9099999999999</c:v>
                </c:pt>
                <c:pt idx="9">
                  <c:v>2001.85</c:v>
                </c:pt>
                <c:pt idx="10">
                  <c:v>2004.36</c:v>
                </c:pt>
                <c:pt idx="11">
                  <c:v>2003.46</c:v>
                </c:pt>
                <c:pt idx="12">
                  <c:v>2004.421</c:v>
                </c:pt>
                <c:pt idx="13">
                  <c:v>2004.8810000000001</c:v>
                </c:pt>
                <c:pt idx="14">
                  <c:v>2009.2510000000002</c:v>
                </c:pt>
                <c:pt idx="15">
                  <c:v>2010.741</c:v>
                </c:pt>
                <c:pt idx="16">
                  <c:v>2009.5650000000001</c:v>
                </c:pt>
                <c:pt idx="17">
                  <c:v>2008.9840000000002</c:v>
                </c:pt>
                <c:pt idx="18">
                  <c:v>2008.604</c:v>
                </c:pt>
                <c:pt idx="19">
                  <c:v>2009.4340000000002</c:v>
                </c:pt>
                <c:pt idx="20">
                  <c:v>2009.674</c:v>
                </c:pt>
                <c:pt idx="21">
                  <c:v>2009.2150000000001</c:v>
                </c:pt>
                <c:pt idx="22">
                  <c:v>2012.91</c:v>
                </c:pt>
                <c:pt idx="23">
                  <c:v>2013.3200000000002</c:v>
                </c:pt>
                <c:pt idx="24">
                  <c:v>2009.8700000000001</c:v>
                </c:pt>
                <c:pt idx="25">
                  <c:v>2009.75</c:v>
                </c:pt>
                <c:pt idx="26">
                  <c:v>2012.25</c:v>
                </c:pt>
                <c:pt idx="27">
                  <c:v>2013.02</c:v>
                </c:pt>
                <c:pt idx="28">
                  <c:v>2013.01</c:v>
                </c:pt>
                <c:pt idx="29">
                  <c:v>2013.14</c:v>
                </c:pt>
                <c:pt idx="30">
                  <c:v>2012.96</c:v>
                </c:pt>
                <c:pt idx="31">
                  <c:v>2012.6000000000001</c:v>
                </c:pt>
                <c:pt idx="32">
                  <c:v>2014.6000000000001</c:v>
                </c:pt>
                <c:pt idx="33">
                  <c:v>2014.6000000000001</c:v>
                </c:pt>
                <c:pt idx="34">
                  <c:v>2014.6000000000001</c:v>
                </c:pt>
                <c:pt idx="35">
                  <c:v>2014.6000000000001</c:v>
                </c:pt>
                <c:pt idx="36">
                  <c:v>1987.7100876051695</c:v>
                </c:pt>
                <c:pt idx="37">
                  <c:v>1987.7100876051695</c:v>
                </c:pt>
                <c:pt idx="38">
                  <c:v>1987.7100876051695</c:v>
                </c:pt>
                <c:pt idx="39">
                  <c:v>1987.7100876051695</c:v>
                </c:pt>
                <c:pt idx="40">
                  <c:v>1987.7100876051695</c:v>
                </c:pt>
                <c:pt idx="41">
                  <c:v>1987.7100876051695</c:v>
                </c:pt>
                <c:pt idx="42">
                  <c:v>1995.1904935380344</c:v>
                </c:pt>
                <c:pt idx="43">
                  <c:v>1995.1904935380344</c:v>
                </c:pt>
                <c:pt idx="44">
                  <c:v>1995.1904935380344</c:v>
                </c:pt>
                <c:pt idx="45">
                  <c:v>2014.7226645849596</c:v>
                </c:pt>
                <c:pt idx="46">
                  <c:v>2014.7226645849596</c:v>
                </c:pt>
                <c:pt idx="47">
                  <c:v>2014.7226645849596</c:v>
                </c:pt>
                <c:pt idx="48">
                  <c:v>1828.5321568020365</c:v>
                </c:pt>
                <c:pt idx="49">
                  <c:v>1828.5321568020365</c:v>
                </c:pt>
                <c:pt idx="50">
                  <c:v>1828.5321568020365</c:v>
                </c:pt>
                <c:pt idx="51">
                  <c:v>1828.1542047233261</c:v>
                </c:pt>
                <c:pt idx="52">
                  <c:v>1828.1542047233261</c:v>
                </c:pt>
                <c:pt idx="53">
                  <c:v>1828.1542047233261</c:v>
                </c:pt>
                <c:pt idx="54">
                  <c:v>1833.2565577859195</c:v>
                </c:pt>
                <c:pt idx="55">
                  <c:v>1833.2565577859195</c:v>
                </c:pt>
                <c:pt idx="56">
                  <c:v>1833.2565577859195</c:v>
                </c:pt>
                <c:pt idx="57">
                  <c:v>1834.3904140220513</c:v>
                </c:pt>
                <c:pt idx="58">
                  <c:v>1834.3904140220513</c:v>
                </c:pt>
                <c:pt idx="59">
                  <c:v>1834.3904140220513</c:v>
                </c:pt>
                <c:pt idx="60">
                  <c:v>1781.5349219391949</c:v>
                </c:pt>
                <c:pt idx="61">
                  <c:v>1781.5349219391949</c:v>
                </c:pt>
                <c:pt idx="62">
                  <c:v>1781.5349219391949</c:v>
                </c:pt>
                <c:pt idx="63">
                  <c:v>1781.5349219391949</c:v>
                </c:pt>
                <c:pt idx="64">
                  <c:v>1781.5349219391949</c:v>
                </c:pt>
                <c:pt idx="65">
                  <c:v>1781.5349219391949</c:v>
                </c:pt>
                <c:pt idx="66">
                  <c:v>1784.4650780608054</c:v>
                </c:pt>
                <c:pt idx="67">
                  <c:v>1784.4650780608054</c:v>
                </c:pt>
                <c:pt idx="68">
                  <c:v>1784.4650780608054</c:v>
                </c:pt>
                <c:pt idx="69">
                  <c:v>1784.4650780608054</c:v>
                </c:pt>
                <c:pt idx="70">
                  <c:v>1784.4650780608054</c:v>
                </c:pt>
                <c:pt idx="71">
                  <c:v>1784.4650780608054</c:v>
                </c:pt>
                <c:pt idx="72">
                  <c:v>1758.72593750801</c:v>
                </c:pt>
                <c:pt idx="73">
                  <c:v>1758.72593750801</c:v>
                </c:pt>
                <c:pt idx="74">
                  <c:v>1758.72593750801</c:v>
                </c:pt>
                <c:pt idx="75">
                  <c:v>1758.72593750801</c:v>
                </c:pt>
                <c:pt idx="76">
                  <c:v>1758.72593750801</c:v>
                </c:pt>
                <c:pt idx="77">
                  <c:v>1758.72593750801</c:v>
                </c:pt>
                <c:pt idx="78">
                  <c:v>1752.6036193063849</c:v>
                </c:pt>
                <c:pt idx="79">
                  <c:v>1752.6036193063849</c:v>
                </c:pt>
                <c:pt idx="80">
                  <c:v>1752.6036193063849</c:v>
                </c:pt>
                <c:pt idx="81">
                  <c:v>1754.9445056775946</c:v>
                </c:pt>
                <c:pt idx="82">
                  <c:v>1754.9445056775946</c:v>
                </c:pt>
                <c:pt idx="83">
                  <c:v>1754.9445056775946</c:v>
                </c:pt>
                <c:pt idx="84">
                  <c:v>1744.7108369667437</c:v>
                </c:pt>
                <c:pt idx="85">
                  <c:v>1744.7108369667437</c:v>
                </c:pt>
                <c:pt idx="86">
                  <c:v>1744.7108369667437</c:v>
                </c:pt>
                <c:pt idx="87">
                  <c:v>1744.7108369667437</c:v>
                </c:pt>
                <c:pt idx="88">
                  <c:v>1744.7108369667437</c:v>
                </c:pt>
                <c:pt idx="89">
                  <c:v>1744.7108369667437</c:v>
                </c:pt>
                <c:pt idx="90">
                  <c:v>1745.4271300333419</c:v>
                </c:pt>
                <c:pt idx="91">
                  <c:v>1745.4271300333419</c:v>
                </c:pt>
                <c:pt idx="92">
                  <c:v>1745.4271300333419</c:v>
                </c:pt>
                <c:pt idx="93">
                  <c:v>1747.2178626998375</c:v>
                </c:pt>
                <c:pt idx="94">
                  <c:v>1747.2178626998375</c:v>
                </c:pt>
                <c:pt idx="95">
                  <c:v>1747.2178626998375</c:v>
                </c:pt>
                <c:pt idx="96">
                  <c:v>1738.616007970774</c:v>
                </c:pt>
                <c:pt idx="97">
                  <c:v>1738.616007970774</c:v>
                </c:pt>
                <c:pt idx="98">
                  <c:v>1738.616007970774</c:v>
                </c:pt>
                <c:pt idx="99">
                  <c:v>1739.3273893160974</c:v>
                </c:pt>
                <c:pt idx="100">
                  <c:v>1739.3273893160974</c:v>
                </c:pt>
                <c:pt idx="101">
                  <c:v>1739.3273893160974</c:v>
                </c:pt>
                <c:pt idx="102">
                  <c:v>1741.6393786883991</c:v>
                </c:pt>
                <c:pt idx="103">
                  <c:v>1741.6393786883991</c:v>
                </c:pt>
                <c:pt idx="104">
                  <c:v>1741.6393786883991</c:v>
                </c:pt>
                <c:pt idx="105">
                  <c:v>1741.81722402473</c:v>
                </c:pt>
                <c:pt idx="106">
                  <c:v>1741.81722402473</c:v>
                </c:pt>
                <c:pt idx="107">
                  <c:v>1741.81722402473</c:v>
                </c:pt>
                <c:pt idx="108">
                  <c:v>1738.2813116333309</c:v>
                </c:pt>
                <c:pt idx="109">
                  <c:v>1738.2813116333309</c:v>
                </c:pt>
                <c:pt idx="110">
                  <c:v>1738.2813116333309</c:v>
                </c:pt>
                <c:pt idx="111">
                  <c:v>1738.4577331609503</c:v>
                </c:pt>
                <c:pt idx="112">
                  <c:v>1738.4577331609503</c:v>
                </c:pt>
                <c:pt idx="113">
                  <c:v>1738.4577331609503</c:v>
                </c:pt>
                <c:pt idx="114">
                  <c:v>1738.4577331609503</c:v>
                </c:pt>
                <c:pt idx="115">
                  <c:v>1738.4577331609503</c:v>
                </c:pt>
                <c:pt idx="116">
                  <c:v>1738.4577331609503</c:v>
                </c:pt>
                <c:pt idx="117">
                  <c:v>1744.1032220447689</c:v>
                </c:pt>
                <c:pt idx="118">
                  <c:v>1744.1032220447689</c:v>
                </c:pt>
                <c:pt idx="119">
                  <c:v>1744.1032220447689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A-942C-4CC0-A246-13E3EB788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42C-4CC0-A246-13E3EB788C2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42C-4CC0-A246-13E3EB788C2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42C-4CC0-A246-13E3EB788C2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42C-4CC0-A246-13E3EB788C2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42C-4CC0-A246-13E3EB788C2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42C-4CC0-A246-13E3EB788C2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42C-4CC0-A246-13E3EB788C2F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42C-4CC0-A246-13E3EB788C2F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42C-4CC0-A246-13E3EB788C2F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42C-4CC0-A246-13E3EB788C2F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42C-4CC0-A246-13E3EB788C2F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42C-4CC0-A246-13E3EB788C2F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42C-4CC0-A246-13E3EB788C2F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42C-4CC0-A246-13E3EB788C2F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42C-4CC0-A246-13E3EB788C2F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42C-4CC0-A246-13E3EB788C2F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1"/>
          <c:order val="11"/>
          <c:tx>
            <c:strRef>
              <c:f>'Monthly Data'!$Y$1</c:f>
              <c:strCache>
                <c:ptCount val="1"/>
                <c:pt idx="0">
                  <c:v> Streetlights_Connections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Data'!$Y$2:$Y$121</c:f>
              <c:numCache>
                <c:formatCode>_(* #,##0_);_(* \(#,##0\);_(* "-"??_);_(@_)</c:formatCode>
                <c:ptCount val="120"/>
                <c:pt idx="0">
                  <c:v>9513</c:v>
                </c:pt>
                <c:pt idx="1">
                  <c:v>9513</c:v>
                </c:pt>
                <c:pt idx="2">
                  <c:v>9513</c:v>
                </c:pt>
                <c:pt idx="3">
                  <c:v>9513</c:v>
                </c:pt>
                <c:pt idx="4">
                  <c:v>9513</c:v>
                </c:pt>
                <c:pt idx="5">
                  <c:v>9513</c:v>
                </c:pt>
                <c:pt idx="6">
                  <c:v>9513</c:v>
                </c:pt>
                <c:pt idx="7">
                  <c:v>9513</c:v>
                </c:pt>
                <c:pt idx="8">
                  <c:v>9513</c:v>
                </c:pt>
                <c:pt idx="9">
                  <c:v>9513</c:v>
                </c:pt>
                <c:pt idx="10">
                  <c:v>9513</c:v>
                </c:pt>
                <c:pt idx="11">
                  <c:v>9513</c:v>
                </c:pt>
                <c:pt idx="12">
                  <c:v>9513</c:v>
                </c:pt>
                <c:pt idx="13">
                  <c:v>9513</c:v>
                </c:pt>
                <c:pt idx="14">
                  <c:v>9513</c:v>
                </c:pt>
                <c:pt idx="15">
                  <c:v>9513</c:v>
                </c:pt>
                <c:pt idx="16">
                  <c:v>9513</c:v>
                </c:pt>
                <c:pt idx="17">
                  <c:v>9513</c:v>
                </c:pt>
                <c:pt idx="18">
                  <c:v>9513</c:v>
                </c:pt>
                <c:pt idx="19">
                  <c:v>9513</c:v>
                </c:pt>
                <c:pt idx="20">
                  <c:v>9513</c:v>
                </c:pt>
                <c:pt idx="21">
                  <c:v>9513</c:v>
                </c:pt>
                <c:pt idx="22">
                  <c:v>9513</c:v>
                </c:pt>
                <c:pt idx="23">
                  <c:v>9513</c:v>
                </c:pt>
                <c:pt idx="24">
                  <c:v>9566</c:v>
                </c:pt>
                <c:pt idx="25">
                  <c:v>9566</c:v>
                </c:pt>
                <c:pt idx="26">
                  <c:v>9566</c:v>
                </c:pt>
                <c:pt idx="27">
                  <c:v>9566</c:v>
                </c:pt>
                <c:pt idx="28">
                  <c:v>9566</c:v>
                </c:pt>
                <c:pt idx="29">
                  <c:v>9566</c:v>
                </c:pt>
                <c:pt idx="30">
                  <c:v>9566</c:v>
                </c:pt>
                <c:pt idx="31">
                  <c:v>9566</c:v>
                </c:pt>
                <c:pt idx="32">
                  <c:v>9566</c:v>
                </c:pt>
                <c:pt idx="33">
                  <c:v>9566</c:v>
                </c:pt>
                <c:pt idx="34">
                  <c:v>9566</c:v>
                </c:pt>
                <c:pt idx="35">
                  <c:v>9566</c:v>
                </c:pt>
                <c:pt idx="36">
                  <c:v>9566</c:v>
                </c:pt>
                <c:pt idx="37">
                  <c:v>9566</c:v>
                </c:pt>
                <c:pt idx="38">
                  <c:v>9566</c:v>
                </c:pt>
                <c:pt idx="39">
                  <c:v>9566</c:v>
                </c:pt>
                <c:pt idx="40">
                  <c:v>9566</c:v>
                </c:pt>
                <c:pt idx="41">
                  <c:v>9566</c:v>
                </c:pt>
                <c:pt idx="42">
                  <c:v>9602</c:v>
                </c:pt>
                <c:pt idx="43">
                  <c:v>9602</c:v>
                </c:pt>
                <c:pt idx="44">
                  <c:v>9602</c:v>
                </c:pt>
                <c:pt idx="45">
                  <c:v>9696</c:v>
                </c:pt>
                <c:pt idx="46">
                  <c:v>9696</c:v>
                </c:pt>
                <c:pt idx="47">
                  <c:v>9696</c:v>
                </c:pt>
                <c:pt idx="48">
                  <c:v>9676</c:v>
                </c:pt>
                <c:pt idx="49">
                  <c:v>9676</c:v>
                </c:pt>
                <c:pt idx="50">
                  <c:v>9676</c:v>
                </c:pt>
                <c:pt idx="51">
                  <c:v>9674</c:v>
                </c:pt>
                <c:pt idx="52">
                  <c:v>9674</c:v>
                </c:pt>
                <c:pt idx="53">
                  <c:v>9674</c:v>
                </c:pt>
                <c:pt idx="54">
                  <c:v>9701</c:v>
                </c:pt>
                <c:pt idx="55">
                  <c:v>9701</c:v>
                </c:pt>
                <c:pt idx="56">
                  <c:v>9701</c:v>
                </c:pt>
                <c:pt idx="57">
                  <c:v>9707</c:v>
                </c:pt>
                <c:pt idx="58">
                  <c:v>9707</c:v>
                </c:pt>
                <c:pt idx="59">
                  <c:v>9707</c:v>
                </c:pt>
                <c:pt idx="60">
                  <c:v>9728</c:v>
                </c:pt>
                <c:pt idx="61">
                  <c:v>9728</c:v>
                </c:pt>
                <c:pt idx="62">
                  <c:v>9728</c:v>
                </c:pt>
                <c:pt idx="63">
                  <c:v>9728</c:v>
                </c:pt>
                <c:pt idx="64">
                  <c:v>9728</c:v>
                </c:pt>
                <c:pt idx="65">
                  <c:v>9728</c:v>
                </c:pt>
                <c:pt idx="66">
                  <c:v>9744</c:v>
                </c:pt>
                <c:pt idx="67">
                  <c:v>9744</c:v>
                </c:pt>
                <c:pt idx="68">
                  <c:v>9744</c:v>
                </c:pt>
                <c:pt idx="69">
                  <c:v>9744</c:v>
                </c:pt>
                <c:pt idx="70">
                  <c:v>9744</c:v>
                </c:pt>
                <c:pt idx="71">
                  <c:v>9744</c:v>
                </c:pt>
                <c:pt idx="72">
                  <c:v>9767</c:v>
                </c:pt>
                <c:pt idx="73">
                  <c:v>9767</c:v>
                </c:pt>
                <c:pt idx="74">
                  <c:v>9767</c:v>
                </c:pt>
                <c:pt idx="75">
                  <c:v>9767</c:v>
                </c:pt>
                <c:pt idx="76">
                  <c:v>9767</c:v>
                </c:pt>
                <c:pt idx="77">
                  <c:v>9767</c:v>
                </c:pt>
                <c:pt idx="78">
                  <c:v>9733</c:v>
                </c:pt>
                <c:pt idx="79">
                  <c:v>9733</c:v>
                </c:pt>
                <c:pt idx="80">
                  <c:v>9733</c:v>
                </c:pt>
                <c:pt idx="81">
                  <c:v>9746</c:v>
                </c:pt>
                <c:pt idx="82">
                  <c:v>9746</c:v>
                </c:pt>
                <c:pt idx="83">
                  <c:v>9746</c:v>
                </c:pt>
                <c:pt idx="84">
                  <c:v>9743</c:v>
                </c:pt>
                <c:pt idx="85">
                  <c:v>9743</c:v>
                </c:pt>
                <c:pt idx="86">
                  <c:v>9743</c:v>
                </c:pt>
                <c:pt idx="87">
                  <c:v>9743</c:v>
                </c:pt>
                <c:pt idx="88">
                  <c:v>9743</c:v>
                </c:pt>
                <c:pt idx="89">
                  <c:v>9743</c:v>
                </c:pt>
                <c:pt idx="90">
                  <c:v>9747</c:v>
                </c:pt>
                <c:pt idx="91">
                  <c:v>9747</c:v>
                </c:pt>
                <c:pt idx="92">
                  <c:v>9747</c:v>
                </c:pt>
                <c:pt idx="93">
                  <c:v>9757</c:v>
                </c:pt>
                <c:pt idx="94">
                  <c:v>9757</c:v>
                </c:pt>
                <c:pt idx="95">
                  <c:v>9757</c:v>
                </c:pt>
                <c:pt idx="96">
                  <c:v>9776</c:v>
                </c:pt>
                <c:pt idx="97">
                  <c:v>9776</c:v>
                </c:pt>
                <c:pt idx="98">
                  <c:v>9776</c:v>
                </c:pt>
                <c:pt idx="99">
                  <c:v>9780</c:v>
                </c:pt>
                <c:pt idx="100">
                  <c:v>9780</c:v>
                </c:pt>
                <c:pt idx="101">
                  <c:v>9780</c:v>
                </c:pt>
                <c:pt idx="102">
                  <c:v>9793</c:v>
                </c:pt>
                <c:pt idx="103">
                  <c:v>9793</c:v>
                </c:pt>
                <c:pt idx="104">
                  <c:v>9793</c:v>
                </c:pt>
                <c:pt idx="105">
                  <c:v>9794</c:v>
                </c:pt>
                <c:pt idx="106">
                  <c:v>9794</c:v>
                </c:pt>
                <c:pt idx="107">
                  <c:v>9794</c:v>
                </c:pt>
                <c:pt idx="108">
                  <c:v>9853</c:v>
                </c:pt>
                <c:pt idx="109">
                  <c:v>9853</c:v>
                </c:pt>
                <c:pt idx="110">
                  <c:v>9853</c:v>
                </c:pt>
                <c:pt idx="111">
                  <c:v>9854</c:v>
                </c:pt>
                <c:pt idx="112">
                  <c:v>9854</c:v>
                </c:pt>
                <c:pt idx="113">
                  <c:v>9854</c:v>
                </c:pt>
                <c:pt idx="114">
                  <c:v>9854</c:v>
                </c:pt>
                <c:pt idx="115">
                  <c:v>9854</c:v>
                </c:pt>
                <c:pt idx="116">
                  <c:v>9854</c:v>
                </c:pt>
                <c:pt idx="117">
                  <c:v>9886</c:v>
                </c:pt>
                <c:pt idx="118">
                  <c:v>9886</c:v>
                </c:pt>
                <c:pt idx="119">
                  <c:v>9886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B-0326-4C7D-8EC4-A3F8567D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326-4C7D-8EC4-A3F8567DD75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26-4C7D-8EC4-A3F8567DD75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26-4C7D-8EC4-A3F8567DD75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26-4C7D-8EC4-A3F8567DD75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326-4C7D-8EC4-A3F8567DD75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326-4C7D-8EC4-A3F8567DD75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326-4C7D-8EC4-A3F8567DD75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326-4C7D-8EC4-A3F8567DD75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326-4C7D-8EC4-A3F8567DD75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326-4C7D-8EC4-A3F8567DD75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326-4C7D-8EC4-A3F8567DD75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326-4C7D-8EC4-A3F8567DD75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326-4C7D-8EC4-A3F8567DD75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326-4C7D-8EC4-A3F8567DD75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326-4C7D-8EC4-A3F8567DD75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326-4C7D-8EC4-A3F8567DD75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2"/>
          <c:order val="12"/>
          <c:tx>
            <c:strRef>
              <c:f>'Monthly Data'!$Z$1</c:f>
              <c:strCache>
                <c:ptCount val="1"/>
                <c:pt idx="0">
                  <c:v> Sentinel_kWh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Data'!$Z$2:$Z$121</c:f>
              <c:numCache>
                <c:formatCode>_(* #,##0.00_);_(* \(#,##0.00\);_(* "-"??_);_(@_)</c:formatCode>
                <c:ptCount val="120"/>
                <c:pt idx="0">
                  <c:v>43597.906666666669</c:v>
                </c:pt>
                <c:pt idx="1">
                  <c:v>43597.906666666669</c:v>
                </c:pt>
                <c:pt idx="2">
                  <c:v>43597.906666666669</c:v>
                </c:pt>
                <c:pt idx="3">
                  <c:v>43597.906666666669</c:v>
                </c:pt>
                <c:pt idx="4">
                  <c:v>43597.906666666669</c:v>
                </c:pt>
                <c:pt idx="5">
                  <c:v>43597.906666666669</c:v>
                </c:pt>
                <c:pt idx="6">
                  <c:v>43597.906666666669</c:v>
                </c:pt>
                <c:pt idx="7">
                  <c:v>43597.906666666669</c:v>
                </c:pt>
                <c:pt idx="8">
                  <c:v>43597.906666666669</c:v>
                </c:pt>
                <c:pt idx="9">
                  <c:v>43597.906666666669</c:v>
                </c:pt>
                <c:pt idx="10">
                  <c:v>43597.906666666669</c:v>
                </c:pt>
                <c:pt idx="11">
                  <c:v>43597.906666666669</c:v>
                </c:pt>
                <c:pt idx="12">
                  <c:v>39711</c:v>
                </c:pt>
                <c:pt idx="13">
                  <c:v>39711</c:v>
                </c:pt>
                <c:pt idx="14">
                  <c:v>39711</c:v>
                </c:pt>
                <c:pt idx="15">
                  <c:v>39711</c:v>
                </c:pt>
                <c:pt idx="16">
                  <c:v>39711</c:v>
                </c:pt>
                <c:pt idx="17">
                  <c:v>39711</c:v>
                </c:pt>
                <c:pt idx="18">
                  <c:v>39711</c:v>
                </c:pt>
                <c:pt idx="19">
                  <c:v>39711</c:v>
                </c:pt>
                <c:pt idx="20">
                  <c:v>39711</c:v>
                </c:pt>
                <c:pt idx="21">
                  <c:v>39711</c:v>
                </c:pt>
                <c:pt idx="22">
                  <c:v>39711</c:v>
                </c:pt>
                <c:pt idx="23">
                  <c:v>39711</c:v>
                </c:pt>
                <c:pt idx="24">
                  <c:v>38923.209166666667</c:v>
                </c:pt>
                <c:pt idx="25">
                  <c:v>38923.209166666667</c:v>
                </c:pt>
                <c:pt idx="26">
                  <c:v>38923.209166666667</c:v>
                </c:pt>
                <c:pt idx="27">
                  <c:v>38923.209166666667</c:v>
                </c:pt>
                <c:pt idx="28">
                  <c:v>38923.209166666667</c:v>
                </c:pt>
                <c:pt idx="29">
                  <c:v>38923.209166666667</c:v>
                </c:pt>
                <c:pt idx="30">
                  <c:v>38923.209166666667</c:v>
                </c:pt>
                <c:pt idx="31">
                  <c:v>38923.209166666667</c:v>
                </c:pt>
                <c:pt idx="32">
                  <c:v>38923.209166666667</c:v>
                </c:pt>
                <c:pt idx="33">
                  <c:v>38923.209166666667</c:v>
                </c:pt>
                <c:pt idx="34">
                  <c:v>38923.209166666667</c:v>
                </c:pt>
                <c:pt idx="35">
                  <c:v>38923.209166666667</c:v>
                </c:pt>
                <c:pt idx="36">
                  <c:v>39287.628083491378</c:v>
                </c:pt>
                <c:pt idx="37">
                  <c:v>36748.567362428847</c:v>
                </c:pt>
                <c:pt idx="38">
                  <c:v>39287.628083491378</c:v>
                </c:pt>
                <c:pt idx="39">
                  <c:v>37482.286527514269</c:v>
                </c:pt>
                <c:pt idx="40">
                  <c:v>38734.02950358075</c:v>
                </c:pt>
                <c:pt idx="41">
                  <c:v>37474.803513497005</c:v>
                </c:pt>
                <c:pt idx="42">
                  <c:v>38615.132827324407</c:v>
                </c:pt>
                <c:pt idx="43">
                  <c:v>38514.819734345263</c:v>
                </c:pt>
                <c:pt idx="44">
                  <c:v>37270.151802656575</c:v>
                </c:pt>
                <c:pt idx="45">
                  <c:v>38315.034278019135</c:v>
                </c:pt>
                <c:pt idx="46">
                  <c:v>37034.273122360311</c:v>
                </c:pt>
                <c:pt idx="47">
                  <c:v>38256.603415559759</c:v>
                </c:pt>
                <c:pt idx="48">
                  <c:v>38219.146110056914</c:v>
                </c:pt>
                <c:pt idx="49">
                  <c:v>34299.110827798846</c:v>
                </c:pt>
                <c:pt idx="50">
                  <c:v>37773.83034867172</c:v>
                </c:pt>
                <c:pt idx="51">
                  <c:v>36553.074003795111</c:v>
                </c:pt>
                <c:pt idx="52">
                  <c:v>37820.597722960178</c:v>
                </c:pt>
                <c:pt idx="53">
                  <c:v>36598.492190921046</c:v>
                </c:pt>
                <c:pt idx="54">
                  <c:v>37787.598890672911</c:v>
                </c:pt>
                <c:pt idx="55">
                  <c:v>37774.095894848906</c:v>
                </c:pt>
                <c:pt idx="56">
                  <c:v>36553.494237978441</c:v>
                </c:pt>
                <c:pt idx="57">
                  <c:v>37637.657168631617</c:v>
                </c:pt>
                <c:pt idx="58">
                  <c:v>36101.689712680767</c:v>
                </c:pt>
                <c:pt idx="59">
                  <c:v>37274.827691742707</c:v>
                </c:pt>
                <c:pt idx="60">
                  <c:v>37273.723908918437</c:v>
                </c:pt>
                <c:pt idx="61">
                  <c:v>33660.384250474403</c:v>
                </c:pt>
                <c:pt idx="62">
                  <c:v>37273.723908918437</c:v>
                </c:pt>
                <c:pt idx="63">
                  <c:v>36069.264705882379</c:v>
                </c:pt>
                <c:pt idx="64">
                  <c:v>37273.723908918437</c:v>
                </c:pt>
                <c:pt idx="65">
                  <c:v>36069.264705882386</c:v>
                </c:pt>
                <c:pt idx="66">
                  <c:v>37273.723908918422</c:v>
                </c:pt>
                <c:pt idx="67">
                  <c:v>37273.723908918422</c:v>
                </c:pt>
                <c:pt idx="68">
                  <c:v>36069.264705882386</c:v>
                </c:pt>
                <c:pt idx="69">
                  <c:v>37273.723908918422</c:v>
                </c:pt>
                <c:pt idx="70">
                  <c:v>36069.264705882386</c:v>
                </c:pt>
                <c:pt idx="71">
                  <c:v>37273.723908918437</c:v>
                </c:pt>
                <c:pt idx="72">
                  <c:v>37273.747628083518</c:v>
                </c:pt>
                <c:pt idx="73">
                  <c:v>33084.876660341564</c:v>
                </c:pt>
                <c:pt idx="74">
                  <c:v>36340.028462998132</c:v>
                </c:pt>
                <c:pt idx="75">
                  <c:v>35165.683111954422</c:v>
                </c:pt>
                <c:pt idx="76">
                  <c:v>36340.028462998132</c:v>
                </c:pt>
                <c:pt idx="77">
                  <c:v>35116.840607210601</c:v>
                </c:pt>
                <c:pt idx="78">
                  <c:v>36271.20493358637</c:v>
                </c:pt>
                <c:pt idx="79">
                  <c:v>36271.20493358637</c:v>
                </c:pt>
                <c:pt idx="80">
                  <c:v>35099.079399905087</c:v>
                </c:pt>
                <c:pt idx="81">
                  <c:v>36271.205230075931</c:v>
                </c:pt>
                <c:pt idx="82">
                  <c:v>35099.079696394663</c:v>
                </c:pt>
                <c:pt idx="83">
                  <c:v>36271.20493358637</c:v>
                </c:pt>
                <c:pt idx="84">
                  <c:v>36271.178051865936</c:v>
                </c:pt>
                <c:pt idx="85">
                  <c:v>33927.031941808986</c:v>
                </c:pt>
                <c:pt idx="86">
                  <c:v>36271.178051865936</c:v>
                </c:pt>
                <c:pt idx="87">
                  <c:v>35165.656230234039</c:v>
                </c:pt>
                <c:pt idx="88">
                  <c:v>36402.164769133487</c:v>
                </c:pt>
                <c:pt idx="89">
                  <c:v>35432.060404807096</c:v>
                </c:pt>
                <c:pt idx="90">
                  <c:v>36615.286211258725</c:v>
                </c:pt>
                <c:pt idx="91">
                  <c:v>36554.679000632532</c:v>
                </c:pt>
                <c:pt idx="92">
                  <c:v>34539.386625618004</c:v>
                </c:pt>
                <c:pt idx="93">
                  <c:v>35579.515967677427</c:v>
                </c:pt>
                <c:pt idx="94">
                  <c:v>34147.059938200575</c:v>
                </c:pt>
                <c:pt idx="95">
                  <c:v>35287.430890388969</c:v>
                </c:pt>
                <c:pt idx="96">
                  <c:v>35340.578747628118</c:v>
                </c:pt>
                <c:pt idx="97">
                  <c:v>31868.396584440248</c:v>
                </c:pt>
                <c:pt idx="98">
                  <c:v>35145.037950664162</c:v>
                </c:pt>
                <c:pt idx="99">
                  <c:v>33988.083491461111</c:v>
                </c:pt>
                <c:pt idx="100">
                  <c:v>35121.03415559775</c:v>
                </c:pt>
                <c:pt idx="101">
                  <c:v>33955.683111954488</c:v>
                </c:pt>
                <c:pt idx="102">
                  <c:v>35121.034155597736</c:v>
                </c:pt>
                <c:pt idx="103">
                  <c:v>34948.055028463015</c:v>
                </c:pt>
                <c:pt idx="104">
                  <c:v>33820.68311195448</c:v>
                </c:pt>
                <c:pt idx="105">
                  <c:v>34948.055028463015</c:v>
                </c:pt>
                <c:pt idx="106">
                  <c:v>33811.802656546512</c:v>
                </c:pt>
                <c:pt idx="107">
                  <c:v>34879.231499051268</c:v>
                </c:pt>
                <c:pt idx="108">
                  <c:v>34879.231499051268</c:v>
                </c:pt>
                <c:pt idx="109">
                  <c:v>31568.385980578212</c:v>
                </c:pt>
                <c:pt idx="110">
                  <c:v>35087.553298359227</c:v>
                </c:pt>
                <c:pt idx="111">
                  <c:v>33955.685424573072</c:v>
                </c:pt>
                <c:pt idx="112">
                  <c:v>35009.845884724898</c:v>
                </c:pt>
                <c:pt idx="113">
                  <c:v>33755.882352941197</c:v>
                </c:pt>
                <c:pt idx="114">
                  <c:v>34832.248576850121</c:v>
                </c:pt>
                <c:pt idx="115">
                  <c:v>34812.267552182195</c:v>
                </c:pt>
                <c:pt idx="116">
                  <c:v>33444.480981542198</c:v>
                </c:pt>
                <c:pt idx="117">
                  <c:v>33181.287519406629</c:v>
                </c:pt>
                <c:pt idx="118">
                  <c:v>31298.870967741957</c:v>
                </c:pt>
                <c:pt idx="119">
                  <c:v>31845.559772296048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C-8774-4005-84DE-AC9C0A071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774-4005-84DE-AC9C0A07130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74-4005-84DE-AC9C0A07130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774-4005-84DE-AC9C0A07130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774-4005-84DE-AC9C0A07130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774-4005-84DE-AC9C0A07130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774-4005-84DE-AC9C0A07130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774-4005-84DE-AC9C0A07130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774-4005-84DE-AC9C0A07130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774-4005-84DE-AC9C0A071306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774-4005-84DE-AC9C0A07130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774-4005-84DE-AC9C0A071306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774-4005-84DE-AC9C0A07130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774-4005-84DE-AC9C0A07130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774-4005-84DE-AC9C0A071306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774-4005-84DE-AC9C0A07130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774-4005-84DE-AC9C0A071306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'Monthly Data'!$AC$1</c:f>
              <c:strCache>
                <c:ptCount val="1"/>
                <c:pt idx="0">
                  <c:v> Sentinel_kW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Data'!$AC$2:$AC$121</c:f>
              <c:numCache>
                <c:formatCode>_(* #,##0.00_);_(* \(#,##0.00\);_(* "-"??_);_(@_)</c:formatCode>
                <c:ptCount val="120"/>
                <c:pt idx="0">
                  <c:v>104.58333333333333</c:v>
                </c:pt>
                <c:pt idx="1">
                  <c:v>104.58333333333333</c:v>
                </c:pt>
                <c:pt idx="2">
                  <c:v>104.58333333333333</c:v>
                </c:pt>
                <c:pt idx="3">
                  <c:v>104.58333333333333</c:v>
                </c:pt>
                <c:pt idx="4">
                  <c:v>104.58333333333333</c:v>
                </c:pt>
                <c:pt idx="5">
                  <c:v>104.58333333333333</c:v>
                </c:pt>
                <c:pt idx="6">
                  <c:v>104.58333333333333</c:v>
                </c:pt>
                <c:pt idx="7">
                  <c:v>104.58333333333333</c:v>
                </c:pt>
                <c:pt idx="8">
                  <c:v>104.58333333333333</c:v>
                </c:pt>
                <c:pt idx="9">
                  <c:v>104.58333333333333</c:v>
                </c:pt>
                <c:pt idx="10">
                  <c:v>104.58333333333333</c:v>
                </c:pt>
                <c:pt idx="11">
                  <c:v>104.58333333333333</c:v>
                </c:pt>
                <c:pt idx="12">
                  <c:v>96.083333333333329</c:v>
                </c:pt>
                <c:pt idx="13">
                  <c:v>96.083333333333329</c:v>
                </c:pt>
                <c:pt idx="14">
                  <c:v>96.083333333333329</c:v>
                </c:pt>
                <c:pt idx="15">
                  <c:v>96.083333333333329</c:v>
                </c:pt>
                <c:pt idx="16">
                  <c:v>96.083333333333329</c:v>
                </c:pt>
                <c:pt idx="17">
                  <c:v>96.083333333333329</c:v>
                </c:pt>
                <c:pt idx="18">
                  <c:v>96.083333333333329</c:v>
                </c:pt>
                <c:pt idx="19">
                  <c:v>96.083333333333329</c:v>
                </c:pt>
                <c:pt idx="20">
                  <c:v>96.083333333333329</c:v>
                </c:pt>
                <c:pt idx="21">
                  <c:v>96.083333333333329</c:v>
                </c:pt>
                <c:pt idx="22">
                  <c:v>96.083333333333329</c:v>
                </c:pt>
                <c:pt idx="23">
                  <c:v>96.083333333333329</c:v>
                </c:pt>
                <c:pt idx="24">
                  <c:v>107.25</c:v>
                </c:pt>
                <c:pt idx="25">
                  <c:v>107.25</c:v>
                </c:pt>
                <c:pt idx="26">
                  <c:v>107.25</c:v>
                </c:pt>
                <c:pt idx="27">
                  <c:v>107.25</c:v>
                </c:pt>
                <c:pt idx="28">
                  <c:v>107.25</c:v>
                </c:pt>
                <c:pt idx="29">
                  <c:v>107.25</c:v>
                </c:pt>
                <c:pt idx="30">
                  <c:v>107.25</c:v>
                </c:pt>
                <c:pt idx="31">
                  <c:v>107.25</c:v>
                </c:pt>
                <c:pt idx="32">
                  <c:v>107.25</c:v>
                </c:pt>
                <c:pt idx="33">
                  <c:v>107.25</c:v>
                </c:pt>
                <c:pt idx="34">
                  <c:v>107.25</c:v>
                </c:pt>
                <c:pt idx="35">
                  <c:v>107.25</c:v>
                </c:pt>
                <c:pt idx="36">
                  <c:v>105.08333333333333</c:v>
                </c:pt>
                <c:pt idx="37">
                  <c:v>105.08333333333333</c:v>
                </c:pt>
                <c:pt idx="38">
                  <c:v>105.08333333333333</c:v>
                </c:pt>
                <c:pt idx="39">
                  <c:v>105.08333333333333</c:v>
                </c:pt>
                <c:pt idx="40">
                  <c:v>105.08333333333333</c:v>
                </c:pt>
                <c:pt idx="41">
                  <c:v>105.08333333333333</c:v>
                </c:pt>
                <c:pt idx="42">
                  <c:v>105.08333333333333</c:v>
                </c:pt>
                <c:pt idx="43">
                  <c:v>105.08333333333333</c:v>
                </c:pt>
                <c:pt idx="44">
                  <c:v>105.08333333333333</c:v>
                </c:pt>
                <c:pt idx="45">
                  <c:v>105.08333333333333</c:v>
                </c:pt>
                <c:pt idx="46">
                  <c:v>105.08333333333333</c:v>
                </c:pt>
                <c:pt idx="47">
                  <c:v>105.08333333333333</c:v>
                </c:pt>
                <c:pt idx="48">
                  <c:v>102.85935637663886</c:v>
                </c:pt>
                <c:pt idx="49">
                  <c:v>102.85935637663886</c:v>
                </c:pt>
                <c:pt idx="50">
                  <c:v>102.85935637663886</c:v>
                </c:pt>
                <c:pt idx="51">
                  <c:v>102.6156138259833</c:v>
                </c:pt>
                <c:pt idx="52">
                  <c:v>102.6156138259833</c:v>
                </c:pt>
                <c:pt idx="53">
                  <c:v>102.6156138259833</c:v>
                </c:pt>
                <c:pt idx="54">
                  <c:v>102.6156138259833</c:v>
                </c:pt>
                <c:pt idx="55">
                  <c:v>102.6156138259833</c:v>
                </c:pt>
                <c:pt idx="56">
                  <c:v>102.6156138259833</c:v>
                </c:pt>
                <c:pt idx="57">
                  <c:v>100.90941597139452</c:v>
                </c:pt>
                <c:pt idx="58">
                  <c:v>100.90941597139452</c:v>
                </c:pt>
                <c:pt idx="59">
                  <c:v>100.90941597139452</c:v>
                </c:pt>
                <c:pt idx="60">
                  <c:v>101.18464351005484</c:v>
                </c:pt>
                <c:pt idx="61">
                  <c:v>101.18464351005484</c:v>
                </c:pt>
                <c:pt idx="62">
                  <c:v>101.18464351005484</c:v>
                </c:pt>
                <c:pt idx="63">
                  <c:v>101.18464351005484</c:v>
                </c:pt>
                <c:pt idx="64">
                  <c:v>101.18464351005484</c:v>
                </c:pt>
                <c:pt idx="65">
                  <c:v>101.18464351005484</c:v>
                </c:pt>
                <c:pt idx="66">
                  <c:v>101.18464351005484</c:v>
                </c:pt>
                <c:pt idx="67">
                  <c:v>101.18464351005484</c:v>
                </c:pt>
                <c:pt idx="68">
                  <c:v>101.18464351005484</c:v>
                </c:pt>
                <c:pt idx="69">
                  <c:v>100.44606946983546</c:v>
                </c:pt>
                <c:pt idx="70">
                  <c:v>100.44606946983546</c:v>
                </c:pt>
                <c:pt idx="71">
                  <c:v>100.44606946983546</c:v>
                </c:pt>
                <c:pt idx="72">
                  <c:v>102.27655562539285</c:v>
                </c:pt>
                <c:pt idx="73">
                  <c:v>102.27655562539285</c:v>
                </c:pt>
                <c:pt idx="74">
                  <c:v>102.27655562539285</c:v>
                </c:pt>
                <c:pt idx="75">
                  <c:v>98.066624764299178</c:v>
                </c:pt>
                <c:pt idx="76">
                  <c:v>98.066624764299178</c:v>
                </c:pt>
                <c:pt idx="77">
                  <c:v>98.066624764299178</c:v>
                </c:pt>
                <c:pt idx="78">
                  <c:v>97.32369578881206</c:v>
                </c:pt>
                <c:pt idx="79">
                  <c:v>97.32369578881206</c:v>
                </c:pt>
                <c:pt idx="80">
                  <c:v>97.32369578881206</c:v>
                </c:pt>
                <c:pt idx="81">
                  <c:v>96.333123821495917</c:v>
                </c:pt>
                <c:pt idx="82">
                  <c:v>96.333123821495917</c:v>
                </c:pt>
                <c:pt idx="83">
                  <c:v>96.333123821495917</c:v>
                </c:pt>
                <c:pt idx="84">
                  <c:v>91.124835351604005</c:v>
                </c:pt>
                <c:pt idx="85">
                  <c:v>91.124835351604005</c:v>
                </c:pt>
                <c:pt idx="86">
                  <c:v>91.124835351604005</c:v>
                </c:pt>
                <c:pt idx="87">
                  <c:v>90.437964733375821</c:v>
                </c:pt>
                <c:pt idx="88">
                  <c:v>90.437964733375821</c:v>
                </c:pt>
                <c:pt idx="89">
                  <c:v>90.437964733375821</c:v>
                </c:pt>
                <c:pt idx="90">
                  <c:v>89.98005098789038</c:v>
                </c:pt>
                <c:pt idx="91">
                  <c:v>89.98005098789038</c:v>
                </c:pt>
                <c:pt idx="92">
                  <c:v>89.98005098789038</c:v>
                </c:pt>
                <c:pt idx="93">
                  <c:v>87.690482260463142</c:v>
                </c:pt>
                <c:pt idx="94">
                  <c:v>87.690482260463142</c:v>
                </c:pt>
                <c:pt idx="95">
                  <c:v>87.690482260463142</c:v>
                </c:pt>
                <c:pt idx="96">
                  <c:v>94.649470198675488</c:v>
                </c:pt>
                <c:pt idx="97">
                  <c:v>94.649470198675488</c:v>
                </c:pt>
                <c:pt idx="98">
                  <c:v>94.649470198675488</c:v>
                </c:pt>
                <c:pt idx="99">
                  <c:v>96.406887417218542</c:v>
                </c:pt>
                <c:pt idx="100">
                  <c:v>96.406887417218542</c:v>
                </c:pt>
                <c:pt idx="101">
                  <c:v>96.406887417218542</c:v>
                </c:pt>
                <c:pt idx="102">
                  <c:v>94.147350993377486</c:v>
                </c:pt>
                <c:pt idx="103">
                  <c:v>94.147350993377486</c:v>
                </c:pt>
                <c:pt idx="104">
                  <c:v>94.147350993377486</c:v>
                </c:pt>
                <c:pt idx="105">
                  <c:v>93.896291390728479</c:v>
                </c:pt>
                <c:pt idx="106">
                  <c:v>93.896291390728479</c:v>
                </c:pt>
                <c:pt idx="107">
                  <c:v>93.896291390728479</c:v>
                </c:pt>
                <c:pt idx="108">
                  <c:v>93.962471960520404</c:v>
                </c:pt>
                <c:pt idx="109">
                  <c:v>93.962471960520404</c:v>
                </c:pt>
                <c:pt idx="110">
                  <c:v>93.962471960520404</c:v>
                </c:pt>
                <c:pt idx="111">
                  <c:v>93.713234634365179</c:v>
                </c:pt>
                <c:pt idx="112">
                  <c:v>93.713234634365179</c:v>
                </c:pt>
                <c:pt idx="113">
                  <c:v>93.713234634365179</c:v>
                </c:pt>
                <c:pt idx="114">
                  <c:v>92.217810677433818</c:v>
                </c:pt>
                <c:pt idx="115">
                  <c:v>92.217810677433818</c:v>
                </c:pt>
                <c:pt idx="116">
                  <c:v>92.217810677433818</c:v>
                </c:pt>
                <c:pt idx="117">
                  <c:v>90.473149394347246</c:v>
                </c:pt>
                <c:pt idx="118">
                  <c:v>90.473149394347246</c:v>
                </c:pt>
                <c:pt idx="119">
                  <c:v>90.473149394347246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D-5B3C-482B-B90C-BDF2F46E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B3C-482B-B90C-BDF2F46E8C6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B3C-482B-B90C-BDF2F46E8C6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3C-482B-B90C-BDF2F46E8C6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3C-482B-B90C-BDF2F46E8C6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3C-482B-B90C-BDF2F46E8C6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3C-482B-B90C-BDF2F46E8C6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3C-482B-B90C-BDF2F46E8C6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3C-482B-B90C-BDF2F46E8C6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3C-482B-B90C-BDF2F46E8C6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B3C-482B-B90C-BDF2F46E8C6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B3C-482B-B90C-BDF2F46E8C6A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B3C-482B-B90C-BDF2F46E8C6A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B3C-482B-B90C-BDF2F46E8C6A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B3C-482B-B90C-BDF2F46E8C6A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B3C-482B-B90C-BDF2F46E8C6A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B3C-482B-B90C-BDF2F46E8C6A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4"/>
          <c:order val="14"/>
          <c:tx>
            <c:strRef>
              <c:f>'Monthly Data'!$AF$1</c:f>
              <c:strCache>
                <c:ptCount val="1"/>
                <c:pt idx="0">
                  <c:v> Sentinel_Connections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Data'!$AF$2:$AF$121</c:f>
              <c:numCache>
                <c:formatCode>_(* #,##0_);_(* \(#,##0\);_(* "-"??_);_(@_)</c:formatCode>
                <c:ptCount val="120"/>
                <c:pt idx="0">
                  <c:v>436</c:v>
                </c:pt>
                <c:pt idx="1">
                  <c:v>436</c:v>
                </c:pt>
                <c:pt idx="2">
                  <c:v>436</c:v>
                </c:pt>
                <c:pt idx="3">
                  <c:v>436</c:v>
                </c:pt>
                <c:pt idx="4">
                  <c:v>436</c:v>
                </c:pt>
                <c:pt idx="5">
                  <c:v>436</c:v>
                </c:pt>
                <c:pt idx="6">
                  <c:v>436</c:v>
                </c:pt>
                <c:pt idx="7">
                  <c:v>436</c:v>
                </c:pt>
                <c:pt idx="8">
                  <c:v>436</c:v>
                </c:pt>
                <c:pt idx="9">
                  <c:v>436</c:v>
                </c:pt>
                <c:pt idx="10">
                  <c:v>436</c:v>
                </c:pt>
                <c:pt idx="11">
                  <c:v>436</c:v>
                </c:pt>
                <c:pt idx="12">
                  <c:v>436</c:v>
                </c:pt>
                <c:pt idx="13">
                  <c:v>436</c:v>
                </c:pt>
                <c:pt idx="14">
                  <c:v>436</c:v>
                </c:pt>
                <c:pt idx="15">
                  <c:v>436</c:v>
                </c:pt>
                <c:pt idx="16">
                  <c:v>436</c:v>
                </c:pt>
                <c:pt idx="17">
                  <c:v>436</c:v>
                </c:pt>
                <c:pt idx="18">
                  <c:v>436</c:v>
                </c:pt>
                <c:pt idx="19">
                  <c:v>436</c:v>
                </c:pt>
                <c:pt idx="20">
                  <c:v>436</c:v>
                </c:pt>
                <c:pt idx="21">
                  <c:v>436</c:v>
                </c:pt>
                <c:pt idx="22">
                  <c:v>436</c:v>
                </c:pt>
                <c:pt idx="23">
                  <c:v>436</c:v>
                </c:pt>
                <c:pt idx="24">
                  <c:v>436</c:v>
                </c:pt>
                <c:pt idx="25">
                  <c:v>436</c:v>
                </c:pt>
                <c:pt idx="26">
                  <c:v>436</c:v>
                </c:pt>
                <c:pt idx="27">
                  <c:v>436</c:v>
                </c:pt>
                <c:pt idx="28">
                  <c:v>436</c:v>
                </c:pt>
                <c:pt idx="29">
                  <c:v>436</c:v>
                </c:pt>
                <c:pt idx="30">
                  <c:v>436</c:v>
                </c:pt>
                <c:pt idx="31">
                  <c:v>436</c:v>
                </c:pt>
                <c:pt idx="32">
                  <c:v>436</c:v>
                </c:pt>
                <c:pt idx="33">
                  <c:v>436</c:v>
                </c:pt>
                <c:pt idx="34">
                  <c:v>436</c:v>
                </c:pt>
                <c:pt idx="35">
                  <c:v>436</c:v>
                </c:pt>
                <c:pt idx="36">
                  <c:v>428</c:v>
                </c:pt>
                <c:pt idx="37">
                  <c:v>428</c:v>
                </c:pt>
                <c:pt idx="38">
                  <c:v>428</c:v>
                </c:pt>
                <c:pt idx="39">
                  <c:v>428</c:v>
                </c:pt>
                <c:pt idx="40">
                  <c:v>428</c:v>
                </c:pt>
                <c:pt idx="41">
                  <c:v>428</c:v>
                </c:pt>
                <c:pt idx="42">
                  <c:v>428</c:v>
                </c:pt>
                <c:pt idx="43">
                  <c:v>428</c:v>
                </c:pt>
                <c:pt idx="44">
                  <c:v>428</c:v>
                </c:pt>
                <c:pt idx="45">
                  <c:v>428</c:v>
                </c:pt>
                <c:pt idx="46">
                  <c:v>428</c:v>
                </c:pt>
                <c:pt idx="47">
                  <c:v>428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421</c:v>
                </c:pt>
                <c:pt idx="52">
                  <c:v>421</c:v>
                </c:pt>
                <c:pt idx="53">
                  <c:v>421</c:v>
                </c:pt>
                <c:pt idx="54">
                  <c:v>421</c:v>
                </c:pt>
                <c:pt idx="55">
                  <c:v>421</c:v>
                </c:pt>
                <c:pt idx="56">
                  <c:v>421</c:v>
                </c:pt>
                <c:pt idx="57">
                  <c:v>414</c:v>
                </c:pt>
                <c:pt idx="58">
                  <c:v>414</c:v>
                </c:pt>
                <c:pt idx="59">
                  <c:v>414</c:v>
                </c:pt>
                <c:pt idx="60">
                  <c:v>411</c:v>
                </c:pt>
                <c:pt idx="61">
                  <c:v>411</c:v>
                </c:pt>
                <c:pt idx="62">
                  <c:v>411</c:v>
                </c:pt>
                <c:pt idx="63">
                  <c:v>411</c:v>
                </c:pt>
                <c:pt idx="64">
                  <c:v>411</c:v>
                </c:pt>
                <c:pt idx="65">
                  <c:v>411</c:v>
                </c:pt>
                <c:pt idx="66">
                  <c:v>411</c:v>
                </c:pt>
                <c:pt idx="67">
                  <c:v>411</c:v>
                </c:pt>
                <c:pt idx="68">
                  <c:v>411</c:v>
                </c:pt>
                <c:pt idx="69">
                  <c:v>408</c:v>
                </c:pt>
                <c:pt idx="70">
                  <c:v>408</c:v>
                </c:pt>
                <c:pt idx="71">
                  <c:v>408</c:v>
                </c:pt>
                <c:pt idx="72">
                  <c:v>413</c:v>
                </c:pt>
                <c:pt idx="73">
                  <c:v>413</c:v>
                </c:pt>
                <c:pt idx="74">
                  <c:v>413</c:v>
                </c:pt>
                <c:pt idx="75">
                  <c:v>396</c:v>
                </c:pt>
                <c:pt idx="76">
                  <c:v>396</c:v>
                </c:pt>
                <c:pt idx="77">
                  <c:v>396</c:v>
                </c:pt>
                <c:pt idx="78">
                  <c:v>393</c:v>
                </c:pt>
                <c:pt idx="79">
                  <c:v>393</c:v>
                </c:pt>
                <c:pt idx="80">
                  <c:v>393</c:v>
                </c:pt>
                <c:pt idx="81">
                  <c:v>389</c:v>
                </c:pt>
                <c:pt idx="82">
                  <c:v>389</c:v>
                </c:pt>
                <c:pt idx="83">
                  <c:v>389</c:v>
                </c:pt>
                <c:pt idx="84">
                  <c:v>398</c:v>
                </c:pt>
                <c:pt idx="85">
                  <c:v>398</c:v>
                </c:pt>
                <c:pt idx="86">
                  <c:v>398</c:v>
                </c:pt>
                <c:pt idx="87">
                  <c:v>395</c:v>
                </c:pt>
                <c:pt idx="88">
                  <c:v>395</c:v>
                </c:pt>
                <c:pt idx="89">
                  <c:v>395</c:v>
                </c:pt>
                <c:pt idx="90">
                  <c:v>393</c:v>
                </c:pt>
                <c:pt idx="91">
                  <c:v>393</c:v>
                </c:pt>
                <c:pt idx="92">
                  <c:v>393</c:v>
                </c:pt>
                <c:pt idx="93">
                  <c:v>383</c:v>
                </c:pt>
                <c:pt idx="94">
                  <c:v>383</c:v>
                </c:pt>
                <c:pt idx="95">
                  <c:v>383</c:v>
                </c:pt>
                <c:pt idx="96">
                  <c:v>377</c:v>
                </c:pt>
                <c:pt idx="97">
                  <c:v>377</c:v>
                </c:pt>
                <c:pt idx="98">
                  <c:v>377</c:v>
                </c:pt>
                <c:pt idx="99">
                  <c:v>384</c:v>
                </c:pt>
                <c:pt idx="100">
                  <c:v>384</c:v>
                </c:pt>
                <c:pt idx="101">
                  <c:v>384</c:v>
                </c:pt>
                <c:pt idx="102">
                  <c:v>375</c:v>
                </c:pt>
                <c:pt idx="103">
                  <c:v>375</c:v>
                </c:pt>
                <c:pt idx="104">
                  <c:v>375</c:v>
                </c:pt>
                <c:pt idx="105">
                  <c:v>374</c:v>
                </c:pt>
                <c:pt idx="106">
                  <c:v>374</c:v>
                </c:pt>
                <c:pt idx="107">
                  <c:v>374</c:v>
                </c:pt>
                <c:pt idx="108">
                  <c:v>377</c:v>
                </c:pt>
                <c:pt idx="109">
                  <c:v>377</c:v>
                </c:pt>
                <c:pt idx="110">
                  <c:v>377</c:v>
                </c:pt>
                <c:pt idx="111">
                  <c:v>376</c:v>
                </c:pt>
                <c:pt idx="112">
                  <c:v>376</c:v>
                </c:pt>
                <c:pt idx="113">
                  <c:v>376</c:v>
                </c:pt>
                <c:pt idx="114">
                  <c:v>370</c:v>
                </c:pt>
                <c:pt idx="115">
                  <c:v>370</c:v>
                </c:pt>
                <c:pt idx="116">
                  <c:v>370</c:v>
                </c:pt>
                <c:pt idx="117">
                  <c:v>363</c:v>
                </c:pt>
                <c:pt idx="118">
                  <c:v>363</c:v>
                </c:pt>
                <c:pt idx="119">
                  <c:v>363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E-B532-4889-A041-947BF802B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532-4889-A041-947BF802B82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532-4889-A041-947BF802B82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532-4889-A041-947BF802B82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532-4889-A041-947BF802B82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532-4889-A041-947BF802B82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532-4889-A041-947BF802B82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532-4889-A041-947BF802B82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532-4889-A041-947BF802B82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532-4889-A041-947BF802B82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532-4889-A041-947BF802B82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532-4889-A041-947BF802B82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532-4889-A041-947BF802B82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532-4889-A041-947BF802B82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532-4889-A041-947BF802B82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532-4889-A041-947BF802B82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532-4889-A041-947BF802B82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Data'!$AZ$2:$AZ$121</c:f>
              <c:numCache>
                <c:formatCode>General</c:formatCode>
                <c:ptCount val="120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</c:numCache>
            </c:numRef>
          </c:xVal>
          <c:yVal>
            <c:numRef>
              <c:f>'Monthly Data'!$J$2:$J$121</c:f>
              <c:numCache>
                <c:formatCode>_(* #,##0_);_(* \(#,##0\);_(* "-"??_);_(@_)</c:formatCode>
                <c:ptCount val="120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13926691.068502285</c:v>
                </c:pt>
                <c:pt idx="85">
                  <c:v>13143439.948261008</c:v>
                </c:pt>
                <c:pt idx="86">
                  <c:v>13180919.560376534</c:v>
                </c:pt>
                <c:pt idx="87">
                  <c:v>11740882.822084641</c:v>
                </c:pt>
                <c:pt idx="88">
                  <c:v>11119898.005725317</c:v>
                </c:pt>
                <c:pt idx="89">
                  <c:v>10888554.510610858</c:v>
                </c:pt>
                <c:pt idx="90">
                  <c:v>11547120.242828397</c:v>
                </c:pt>
                <c:pt idx="91">
                  <c:v>11415435.432426883</c:v>
                </c:pt>
                <c:pt idx="92">
                  <c:v>10563170.347429708</c:v>
                </c:pt>
                <c:pt idx="93">
                  <c:v>10801896.896309191</c:v>
                </c:pt>
                <c:pt idx="94">
                  <c:v>11421727.552509304</c:v>
                </c:pt>
                <c:pt idx="95">
                  <c:v>13234706.431492141</c:v>
                </c:pt>
                <c:pt idx="96">
                  <c:v>13562533.572855409</c:v>
                </c:pt>
                <c:pt idx="97">
                  <c:v>12287692.656857682</c:v>
                </c:pt>
                <c:pt idx="98">
                  <c:v>12941657.17700181</c:v>
                </c:pt>
                <c:pt idx="99">
                  <c:v>10979868.477893414</c:v>
                </c:pt>
                <c:pt idx="100">
                  <c:v>10453825.91205393</c:v>
                </c:pt>
                <c:pt idx="101">
                  <c:v>10154125.053008949</c:v>
                </c:pt>
                <c:pt idx="102">
                  <c:v>11003642.679824606</c:v>
                </c:pt>
                <c:pt idx="103">
                  <c:v>10697134.723443432</c:v>
                </c:pt>
                <c:pt idx="104">
                  <c:v>10397915.781045992</c:v>
                </c:pt>
                <c:pt idx="105">
                  <c:v>10814539.771960309</c:v>
                </c:pt>
                <c:pt idx="106">
                  <c:v>12037585.657386517</c:v>
                </c:pt>
                <c:pt idx="107">
                  <c:v>14214142.421286603</c:v>
                </c:pt>
                <c:pt idx="108">
                  <c:v>14860814.351967089</c:v>
                </c:pt>
                <c:pt idx="109">
                  <c:v>12863687.709758811</c:v>
                </c:pt>
                <c:pt idx="110">
                  <c:v>13090485.78510097</c:v>
                </c:pt>
                <c:pt idx="111">
                  <c:v>11837317.286590643</c:v>
                </c:pt>
                <c:pt idx="112">
                  <c:v>11036148.486504091</c:v>
                </c:pt>
                <c:pt idx="113">
                  <c:v>11031637.64021685</c:v>
                </c:pt>
                <c:pt idx="114">
                  <c:v>11950474.385114038</c:v>
                </c:pt>
                <c:pt idx="115">
                  <c:v>11571706.909955313</c:v>
                </c:pt>
                <c:pt idx="116">
                  <c:v>10508931.270161346</c:v>
                </c:pt>
                <c:pt idx="117">
                  <c:v>11237857.596006241</c:v>
                </c:pt>
                <c:pt idx="118">
                  <c:v>12492939.37460025</c:v>
                </c:pt>
                <c:pt idx="119">
                  <c:v>13550639.608001858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28-4A38-8F6D-5510EAEFA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5"/>
          <c:order val="15"/>
          <c:tx>
            <c:strRef>
              <c:f>'Monthly Data'!$AG$1</c:f>
              <c:strCache>
                <c:ptCount val="1"/>
                <c:pt idx="0">
                  <c:v> USL_kWh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Data'!$AG$2:$AG$121</c:f>
              <c:numCache>
                <c:formatCode>_(* #,##0.00_);_(* \(#,##0.00\);_(* "-"??_);_(@_)</c:formatCode>
                <c:ptCount val="120"/>
                <c:pt idx="0">
                  <c:v>187675.95583333334</c:v>
                </c:pt>
                <c:pt idx="1">
                  <c:v>187675.95583333334</c:v>
                </c:pt>
                <c:pt idx="2">
                  <c:v>187675.95583333334</c:v>
                </c:pt>
                <c:pt idx="3">
                  <c:v>187675.95583333334</c:v>
                </c:pt>
                <c:pt idx="4">
                  <c:v>187675.95583333334</c:v>
                </c:pt>
                <c:pt idx="5">
                  <c:v>187675.95583333334</c:v>
                </c:pt>
                <c:pt idx="6">
                  <c:v>187675.95583333334</c:v>
                </c:pt>
                <c:pt idx="7">
                  <c:v>187675.95583333334</c:v>
                </c:pt>
                <c:pt idx="8">
                  <c:v>187675.95583333334</c:v>
                </c:pt>
                <c:pt idx="9">
                  <c:v>187675.95583333334</c:v>
                </c:pt>
                <c:pt idx="10">
                  <c:v>187675.95583333334</c:v>
                </c:pt>
                <c:pt idx="11">
                  <c:v>187675.95583333334</c:v>
                </c:pt>
                <c:pt idx="12">
                  <c:v>190466.39249999999</c:v>
                </c:pt>
                <c:pt idx="13">
                  <c:v>190466.39249999999</c:v>
                </c:pt>
                <c:pt idx="14">
                  <c:v>190466.39249999999</c:v>
                </c:pt>
                <c:pt idx="15">
                  <c:v>190466.39249999999</c:v>
                </c:pt>
                <c:pt idx="16">
                  <c:v>190466.39249999999</c:v>
                </c:pt>
                <c:pt idx="17">
                  <c:v>190466.39249999999</c:v>
                </c:pt>
                <c:pt idx="18">
                  <c:v>190466.39249999999</c:v>
                </c:pt>
                <c:pt idx="19">
                  <c:v>190466.39249999999</c:v>
                </c:pt>
                <c:pt idx="20">
                  <c:v>190466.39249999999</c:v>
                </c:pt>
                <c:pt idx="21">
                  <c:v>190466.39249999999</c:v>
                </c:pt>
                <c:pt idx="22">
                  <c:v>190466.39249999999</c:v>
                </c:pt>
                <c:pt idx="23">
                  <c:v>190466.39249999999</c:v>
                </c:pt>
                <c:pt idx="24">
                  <c:v>192533.95416666669</c:v>
                </c:pt>
                <c:pt idx="25">
                  <c:v>192533.95416666669</c:v>
                </c:pt>
                <c:pt idx="26">
                  <c:v>192533.95416666669</c:v>
                </c:pt>
                <c:pt idx="27">
                  <c:v>192533.95416666669</c:v>
                </c:pt>
                <c:pt idx="28">
                  <c:v>192533.95416666669</c:v>
                </c:pt>
                <c:pt idx="29">
                  <c:v>192533.95416666669</c:v>
                </c:pt>
                <c:pt idx="30">
                  <c:v>192533.95416666669</c:v>
                </c:pt>
                <c:pt idx="31">
                  <c:v>192533.95416666669</c:v>
                </c:pt>
                <c:pt idx="32">
                  <c:v>192533.95416666669</c:v>
                </c:pt>
                <c:pt idx="33">
                  <c:v>192533.95416666669</c:v>
                </c:pt>
                <c:pt idx="34">
                  <c:v>192533.95416666669</c:v>
                </c:pt>
                <c:pt idx="35">
                  <c:v>192533.95416666669</c:v>
                </c:pt>
                <c:pt idx="36">
                  <c:v>133652.55581910181</c:v>
                </c:pt>
                <c:pt idx="37">
                  <c:v>120986.63898920605</c:v>
                </c:pt>
                <c:pt idx="38">
                  <c:v>133637.30075901255</c:v>
                </c:pt>
                <c:pt idx="39">
                  <c:v>127305.08049213541</c:v>
                </c:pt>
                <c:pt idx="40">
                  <c:v>133635.28058605731</c:v>
                </c:pt>
                <c:pt idx="41">
                  <c:v>127303.1254860484</c:v>
                </c:pt>
                <c:pt idx="42">
                  <c:v>133637.30075901252</c:v>
                </c:pt>
                <c:pt idx="43">
                  <c:v>134244.45602187669</c:v>
                </c:pt>
                <c:pt idx="44">
                  <c:v>127588.04564253986</c:v>
                </c:pt>
                <c:pt idx="45">
                  <c:v>133508.24311736581</c:v>
                </c:pt>
                <c:pt idx="46">
                  <c:v>126522.16678884087</c:v>
                </c:pt>
                <c:pt idx="47">
                  <c:v>132428.67761343598</c:v>
                </c:pt>
                <c:pt idx="48">
                  <c:v>123985.45088605171</c:v>
                </c:pt>
                <c:pt idx="49">
                  <c:v>111602.23412343609</c:v>
                </c:pt>
                <c:pt idx="50">
                  <c:v>123461.97012131446</c:v>
                </c:pt>
                <c:pt idx="51">
                  <c:v>118883.18168134191</c:v>
                </c:pt>
                <c:pt idx="52">
                  <c:v>122179.01319898268</c:v>
                </c:pt>
                <c:pt idx="53">
                  <c:v>117229.99059608359</c:v>
                </c:pt>
                <c:pt idx="54">
                  <c:v>121140.0000000001</c:v>
                </c:pt>
                <c:pt idx="55">
                  <c:v>121140.0000000001</c:v>
                </c:pt>
                <c:pt idx="56">
                  <c:v>116553.19119711901</c:v>
                </c:pt>
                <c:pt idx="57">
                  <c:v>118352.82398314652</c:v>
                </c:pt>
                <c:pt idx="58">
                  <c:v>113455.41730176967</c:v>
                </c:pt>
                <c:pt idx="59">
                  <c:v>116770.59787849618</c:v>
                </c:pt>
                <c:pt idx="60">
                  <c:v>116724.92721834526</c:v>
                </c:pt>
                <c:pt idx="61">
                  <c:v>104838.11832245195</c:v>
                </c:pt>
                <c:pt idx="62">
                  <c:v>115757.56602482397</c:v>
                </c:pt>
                <c:pt idx="63">
                  <c:v>111663.44915544189</c:v>
                </c:pt>
                <c:pt idx="64">
                  <c:v>115385.56412729078</c:v>
                </c:pt>
                <c:pt idx="65">
                  <c:v>111663.44915544188</c:v>
                </c:pt>
                <c:pt idx="66">
                  <c:v>114441.14449364002</c:v>
                </c:pt>
                <c:pt idx="67">
                  <c:v>114112.84981376112</c:v>
                </c:pt>
                <c:pt idx="68">
                  <c:v>110218.78149038537</c:v>
                </c:pt>
                <c:pt idx="69">
                  <c:v>112875.63081647281</c:v>
                </c:pt>
                <c:pt idx="70">
                  <c:v>108094.66156628671</c:v>
                </c:pt>
                <c:pt idx="71">
                  <c:v>111106.56908171139</c:v>
                </c:pt>
                <c:pt idx="72">
                  <c:v>111091.79708917072</c:v>
                </c:pt>
                <c:pt idx="73">
                  <c:v>100340.97801602431</c:v>
                </c:pt>
                <c:pt idx="74">
                  <c:v>111087.53657525608</c:v>
                </c:pt>
                <c:pt idx="75">
                  <c:v>106991.93960512112</c:v>
                </c:pt>
                <c:pt idx="76">
                  <c:v>108818.6952760659</c:v>
                </c:pt>
                <c:pt idx="77">
                  <c:v>105309.07312442538</c:v>
                </c:pt>
                <c:pt idx="78">
                  <c:v>108821.44420643587</c:v>
                </c:pt>
                <c:pt idx="79">
                  <c:v>107784.80629027233</c:v>
                </c:pt>
                <c:pt idx="80">
                  <c:v>102876.86668777041</c:v>
                </c:pt>
                <c:pt idx="81">
                  <c:v>105923.76224403024</c:v>
                </c:pt>
                <c:pt idx="82">
                  <c:v>102104.4834714263</c:v>
                </c:pt>
                <c:pt idx="83">
                  <c:v>104886.14546037436</c:v>
                </c:pt>
                <c:pt idx="84">
                  <c:v>104901.63826001009</c:v>
                </c:pt>
                <c:pt idx="85">
                  <c:v>97967.363414284337</c:v>
                </c:pt>
                <c:pt idx="86">
                  <c:v>104578.07430779646</c:v>
                </c:pt>
                <c:pt idx="87">
                  <c:v>101086.94466753547</c:v>
                </c:pt>
                <c:pt idx="88">
                  <c:v>104456.52824386601</c:v>
                </c:pt>
                <c:pt idx="89">
                  <c:v>100124.48693639949</c:v>
                </c:pt>
                <c:pt idx="90">
                  <c:v>102490.50759013298</c:v>
                </c:pt>
                <c:pt idx="91">
                  <c:v>102210.50759013298</c:v>
                </c:pt>
                <c:pt idx="92">
                  <c:v>98911.48007590101</c:v>
                </c:pt>
                <c:pt idx="93">
                  <c:v>102208.52941176522</c:v>
                </c:pt>
                <c:pt idx="94">
                  <c:v>98912.143637513407</c:v>
                </c:pt>
                <c:pt idx="95">
                  <c:v>101969.83928468806</c:v>
                </c:pt>
                <c:pt idx="96">
                  <c:v>101920.02846299864</c:v>
                </c:pt>
                <c:pt idx="97">
                  <c:v>91824.990512333941</c:v>
                </c:pt>
                <c:pt idx="98">
                  <c:v>101660.02846299863</c:v>
                </c:pt>
                <c:pt idx="99">
                  <c:v>97936.963946868767</c:v>
                </c:pt>
                <c:pt idx="100">
                  <c:v>101169.63577904293</c:v>
                </c:pt>
                <c:pt idx="101">
                  <c:v>97526.350938224452</c:v>
                </c:pt>
                <c:pt idx="102">
                  <c:v>100413.02656546545</c:v>
                </c:pt>
                <c:pt idx="103">
                  <c:v>100224.02460672149</c:v>
                </c:pt>
                <c:pt idx="104">
                  <c:v>96784.570972272821</c:v>
                </c:pt>
                <c:pt idx="105">
                  <c:v>98246.413908672024</c:v>
                </c:pt>
                <c:pt idx="106">
                  <c:v>94498.965844401973</c:v>
                </c:pt>
                <c:pt idx="107">
                  <c:v>97309.815668202835</c:v>
                </c:pt>
                <c:pt idx="108">
                  <c:v>97216.894641727733</c:v>
                </c:pt>
                <c:pt idx="109">
                  <c:v>87385.320050600931</c:v>
                </c:pt>
                <c:pt idx="110">
                  <c:v>96699.022770399024</c:v>
                </c:pt>
                <c:pt idx="111">
                  <c:v>93608.965844401973</c:v>
                </c:pt>
                <c:pt idx="112">
                  <c:v>96699.022770399024</c:v>
                </c:pt>
                <c:pt idx="113">
                  <c:v>93608.965844401973</c:v>
                </c:pt>
                <c:pt idx="114">
                  <c:v>96409.022770399009</c:v>
                </c:pt>
                <c:pt idx="115">
                  <c:v>96039.022770399009</c:v>
                </c:pt>
                <c:pt idx="116">
                  <c:v>92708.965844401988</c:v>
                </c:pt>
                <c:pt idx="117">
                  <c:v>95769.022770399009</c:v>
                </c:pt>
                <c:pt idx="118">
                  <c:v>92708.965844401988</c:v>
                </c:pt>
                <c:pt idx="119">
                  <c:v>95769.022770399009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F-C915-484B-9968-24298888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915-484B-9968-24298888C2B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915-484B-9968-24298888C2B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915-484B-9968-24298888C2B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915-484B-9968-24298888C2B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915-484B-9968-24298888C2B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915-484B-9968-24298888C2B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915-484B-9968-24298888C2B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915-484B-9968-24298888C2B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915-484B-9968-24298888C2B6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915-484B-9968-24298888C2B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915-484B-9968-24298888C2B6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915-484B-9968-24298888C2B6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915-484B-9968-24298888C2B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915-484B-9968-24298888C2B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915-484B-9968-24298888C2B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915-484B-9968-24298888C2B6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6"/>
          <c:order val="16"/>
          <c:tx>
            <c:strRef>
              <c:f>'Monthly Data'!$AH$1</c:f>
              <c:strCache>
                <c:ptCount val="1"/>
                <c:pt idx="0">
                  <c:v> USL_Connections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Data'!$AH$2:$AH$121</c:f>
              <c:numCache>
                <c:formatCode>General</c:formatCode>
                <c:ptCount val="120"/>
                <c:pt idx="0">
                  <c:v>338</c:v>
                </c:pt>
                <c:pt idx="1">
                  <c:v>338</c:v>
                </c:pt>
                <c:pt idx="2" formatCode="#,##0">
                  <c:v>338</c:v>
                </c:pt>
                <c:pt idx="3">
                  <c:v>338</c:v>
                </c:pt>
                <c:pt idx="4">
                  <c:v>338</c:v>
                </c:pt>
                <c:pt idx="5" formatCode="#,##0">
                  <c:v>338</c:v>
                </c:pt>
                <c:pt idx="6">
                  <c:v>338</c:v>
                </c:pt>
                <c:pt idx="7">
                  <c:v>338</c:v>
                </c:pt>
                <c:pt idx="8" formatCode="#,##0">
                  <c:v>338</c:v>
                </c:pt>
                <c:pt idx="9">
                  <c:v>338</c:v>
                </c:pt>
                <c:pt idx="10">
                  <c:v>338</c:v>
                </c:pt>
                <c:pt idx="11" formatCode="#,##0">
                  <c:v>338</c:v>
                </c:pt>
                <c:pt idx="12">
                  <c:v>338</c:v>
                </c:pt>
                <c:pt idx="13">
                  <c:v>338</c:v>
                </c:pt>
                <c:pt idx="14" formatCode="#,##0">
                  <c:v>338</c:v>
                </c:pt>
                <c:pt idx="15">
                  <c:v>338</c:v>
                </c:pt>
                <c:pt idx="16">
                  <c:v>338</c:v>
                </c:pt>
                <c:pt idx="17" formatCode="#,##0">
                  <c:v>338</c:v>
                </c:pt>
                <c:pt idx="18">
                  <c:v>338</c:v>
                </c:pt>
                <c:pt idx="19">
                  <c:v>338</c:v>
                </c:pt>
                <c:pt idx="20" formatCode="#,##0">
                  <c:v>338</c:v>
                </c:pt>
                <c:pt idx="21">
                  <c:v>338</c:v>
                </c:pt>
                <c:pt idx="22">
                  <c:v>338</c:v>
                </c:pt>
                <c:pt idx="23" formatCode="#,##0">
                  <c:v>338</c:v>
                </c:pt>
                <c:pt idx="24">
                  <c:v>352</c:v>
                </c:pt>
                <c:pt idx="25">
                  <c:v>352</c:v>
                </c:pt>
                <c:pt idx="26" formatCode="#,##0">
                  <c:v>352</c:v>
                </c:pt>
                <c:pt idx="27">
                  <c:v>352</c:v>
                </c:pt>
                <c:pt idx="28">
                  <c:v>352</c:v>
                </c:pt>
                <c:pt idx="29" formatCode="#,##0">
                  <c:v>352</c:v>
                </c:pt>
                <c:pt idx="30">
                  <c:v>352</c:v>
                </c:pt>
                <c:pt idx="31">
                  <c:v>352</c:v>
                </c:pt>
                <c:pt idx="32" formatCode="#,##0">
                  <c:v>352</c:v>
                </c:pt>
                <c:pt idx="33">
                  <c:v>352</c:v>
                </c:pt>
                <c:pt idx="34">
                  <c:v>352</c:v>
                </c:pt>
                <c:pt idx="35" formatCode="#,##0">
                  <c:v>352</c:v>
                </c:pt>
                <c:pt idx="36" formatCode="#,##0">
                  <c:v>350</c:v>
                </c:pt>
                <c:pt idx="37" formatCode="#,##0">
                  <c:v>350</c:v>
                </c:pt>
                <c:pt idx="38" formatCode="#,##0">
                  <c:v>350</c:v>
                </c:pt>
                <c:pt idx="39" formatCode="#,##0">
                  <c:v>350</c:v>
                </c:pt>
                <c:pt idx="40" formatCode="#,##0">
                  <c:v>350</c:v>
                </c:pt>
                <c:pt idx="41" formatCode="#,##0">
                  <c:v>350</c:v>
                </c:pt>
                <c:pt idx="42" formatCode="#,##0">
                  <c:v>350</c:v>
                </c:pt>
                <c:pt idx="43" formatCode="#,##0">
                  <c:v>350</c:v>
                </c:pt>
                <c:pt idx="44" formatCode="#,##0">
                  <c:v>350</c:v>
                </c:pt>
                <c:pt idx="45" formatCode="#,##0">
                  <c:v>350</c:v>
                </c:pt>
                <c:pt idx="46" formatCode="#,##0">
                  <c:v>350</c:v>
                </c:pt>
                <c:pt idx="47" formatCode="#,##0">
                  <c:v>350</c:v>
                </c:pt>
                <c:pt idx="48" formatCode="#,##0">
                  <c:v>349</c:v>
                </c:pt>
                <c:pt idx="49" formatCode="#,##0">
                  <c:v>349</c:v>
                </c:pt>
                <c:pt idx="50" formatCode="#,##0">
                  <c:v>349</c:v>
                </c:pt>
                <c:pt idx="51" formatCode="#,##0">
                  <c:v>347</c:v>
                </c:pt>
                <c:pt idx="52" formatCode="#,##0">
                  <c:v>347</c:v>
                </c:pt>
                <c:pt idx="53" formatCode="#,##0">
                  <c:v>347</c:v>
                </c:pt>
                <c:pt idx="54" formatCode="#,##0">
                  <c:v>347</c:v>
                </c:pt>
                <c:pt idx="55" formatCode="#,##0">
                  <c:v>347</c:v>
                </c:pt>
                <c:pt idx="56" formatCode="#,##0">
                  <c:v>347</c:v>
                </c:pt>
                <c:pt idx="57" formatCode="#,##0">
                  <c:v>340</c:v>
                </c:pt>
                <c:pt idx="58" formatCode="#,##0">
                  <c:v>340</c:v>
                </c:pt>
                <c:pt idx="59" formatCode="#,##0">
                  <c:v>340</c:v>
                </c:pt>
                <c:pt idx="60" formatCode="#,##0">
                  <c:v>334</c:v>
                </c:pt>
                <c:pt idx="61" formatCode="#,##0">
                  <c:v>334</c:v>
                </c:pt>
                <c:pt idx="62" formatCode="#,##0">
                  <c:v>334</c:v>
                </c:pt>
                <c:pt idx="63" formatCode="#,##0">
                  <c:v>334</c:v>
                </c:pt>
                <c:pt idx="64" formatCode="#,##0">
                  <c:v>334</c:v>
                </c:pt>
                <c:pt idx="65" formatCode="#,##0">
                  <c:v>334</c:v>
                </c:pt>
                <c:pt idx="66" formatCode="#,##0">
                  <c:v>333</c:v>
                </c:pt>
                <c:pt idx="67" formatCode="#,##0">
                  <c:v>333</c:v>
                </c:pt>
                <c:pt idx="68" formatCode="#,##0">
                  <c:v>333</c:v>
                </c:pt>
                <c:pt idx="69" formatCode="#,##0">
                  <c:v>328</c:v>
                </c:pt>
                <c:pt idx="70" formatCode="#,##0">
                  <c:v>328</c:v>
                </c:pt>
                <c:pt idx="71" formatCode="#,##0">
                  <c:v>328</c:v>
                </c:pt>
                <c:pt idx="72" formatCode="#,##0">
                  <c:v>328</c:v>
                </c:pt>
                <c:pt idx="73" formatCode="#,##0">
                  <c:v>328</c:v>
                </c:pt>
                <c:pt idx="74" formatCode="#,##0">
                  <c:v>328</c:v>
                </c:pt>
                <c:pt idx="75" formatCode="#,##0">
                  <c:v>322</c:v>
                </c:pt>
                <c:pt idx="76" formatCode="#,##0">
                  <c:v>322</c:v>
                </c:pt>
                <c:pt idx="77" formatCode="#,##0">
                  <c:v>322</c:v>
                </c:pt>
                <c:pt idx="78" formatCode="#,##0">
                  <c:v>322</c:v>
                </c:pt>
                <c:pt idx="79" formatCode="#,##0">
                  <c:v>322</c:v>
                </c:pt>
                <c:pt idx="80" formatCode="#,##0">
                  <c:v>322</c:v>
                </c:pt>
                <c:pt idx="81" formatCode="#,##0">
                  <c:v>315</c:v>
                </c:pt>
                <c:pt idx="82" formatCode="#,##0">
                  <c:v>315</c:v>
                </c:pt>
                <c:pt idx="83" formatCode="#,##0">
                  <c:v>315</c:v>
                </c:pt>
                <c:pt idx="84" formatCode="#,##0">
                  <c:v>316</c:v>
                </c:pt>
                <c:pt idx="85" formatCode="#,##0">
                  <c:v>316</c:v>
                </c:pt>
                <c:pt idx="86" formatCode="#,##0">
                  <c:v>316</c:v>
                </c:pt>
                <c:pt idx="87" formatCode="#,##0">
                  <c:v>312</c:v>
                </c:pt>
                <c:pt idx="88" formatCode="#,##0">
                  <c:v>312</c:v>
                </c:pt>
                <c:pt idx="89" formatCode="#,##0">
                  <c:v>312</c:v>
                </c:pt>
                <c:pt idx="90" formatCode="#,##0">
                  <c:v>308</c:v>
                </c:pt>
                <c:pt idx="91" formatCode="#,##0">
                  <c:v>308</c:v>
                </c:pt>
                <c:pt idx="92" formatCode="#,##0">
                  <c:v>308</c:v>
                </c:pt>
                <c:pt idx="93" formatCode="#,##0">
                  <c:v>308</c:v>
                </c:pt>
                <c:pt idx="94" formatCode="#,##0">
                  <c:v>308</c:v>
                </c:pt>
                <c:pt idx="95" formatCode="#,##0">
                  <c:v>308</c:v>
                </c:pt>
                <c:pt idx="96" formatCode="#,##0">
                  <c:v>306</c:v>
                </c:pt>
                <c:pt idx="97" formatCode="#,##0">
                  <c:v>306</c:v>
                </c:pt>
                <c:pt idx="98" formatCode="#,##0">
                  <c:v>306</c:v>
                </c:pt>
                <c:pt idx="99" formatCode="#,##0">
                  <c:v>307</c:v>
                </c:pt>
                <c:pt idx="100" formatCode="#,##0">
                  <c:v>307</c:v>
                </c:pt>
                <c:pt idx="101" formatCode="#,##0">
                  <c:v>307</c:v>
                </c:pt>
                <c:pt idx="102" formatCode="#,##0">
                  <c:v>301</c:v>
                </c:pt>
                <c:pt idx="103" formatCode="#,##0">
                  <c:v>301</c:v>
                </c:pt>
                <c:pt idx="104" formatCode="#,##0">
                  <c:v>301</c:v>
                </c:pt>
                <c:pt idx="105" formatCode="#,##0">
                  <c:v>296</c:v>
                </c:pt>
                <c:pt idx="106" formatCode="#,##0">
                  <c:v>296</c:v>
                </c:pt>
                <c:pt idx="107" formatCode="#,##0">
                  <c:v>296</c:v>
                </c:pt>
                <c:pt idx="108" formatCode="#,##0">
                  <c:v>293</c:v>
                </c:pt>
                <c:pt idx="109" formatCode="#,##0">
                  <c:v>293</c:v>
                </c:pt>
                <c:pt idx="110" formatCode="#,##0">
                  <c:v>293</c:v>
                </c:pt>
                <c:pt idx="111" formatCode="#,##0">
                  <c:v>293</c:v>
                </c:pt>
                <c:pt idx="112" formatCode="#,##0">
                  <c:v>293</c:v>
                </c:pt>
                <c:pt idx="113" formatCode="#,##0">
                  <c:v>293</c:v>
                </c:pt>
                <c:pt idx="114" formatCode="#,##0">
                  <c:v>292</c:v>
                </c:pt>
                <c:pt idx="115" formatCode="#,##0">
                  <c:v>292</c:v>
                </c:pt>
                <c:pt idx="116" formatCode="#,##0">
                  <c:v>292</c:v>
                </c:pt>
                <c:pt idx="117" formatCode="#,##0">
                  <c:v>290</c:v>
                </c:pt>
                <c:pt idx="118" formatCode="#,##0">
                  <c:v>290</c:v>
                </c:pt>
                <c:pt idx="119" formatCode="#,##0">
                  <c:v>290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10-71F9-49B3-BAA2-0DB475F7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1F9-49B3-BAA2-0DB475F7132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1F9-49B3-BAA2-0DB475F7132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F9-49B3-BAA2-0DB475F7132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F9-49B3-BAA2-0DB475F7132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1F9-49B3-BAA2-0DB475F7132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1F9-49B3-BAA2-0DB475F7132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1F9-49B3-BAA2-0DB475F7132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1F9-49B3-BAA2-0DB475F7132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1F9-49B3-BAA2-0DB475F7132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1F9-49B3-BAA2-0DB475F7132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1F9-49B3-BAA2-0DB475F7132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1F9-49B3-BAA2-0DB475F7132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1F9-49B3-BAA2-0DB475F7132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1F9-49B3-BAA2-0DB475F7132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1F9-49B3-BAA2-0DB475F7132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1F9-49B3-BAA2-0DB475F7132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Residential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Monthly'!$D$1</c:f>
              <c:strCache>
                <c:ptCount val="1"/>
                <c:pt idx="0">
                  <c:v> Res_NoCDM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'Res Predicted Monthly'!$D$2:$D$146</c:f>
              <c:numCache>
                <c:formatCode>_(* #,##0_);_(* \(#,##0\);_(* "-"??_);_(@_)</c:formatCode>
                <c:ptCount val="145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40665495.776216261</c:v>
                </c:pt>
                <c:pt idx="97">
                  <c:v>35835338.971478321</c:v>
                </c:pt>
                <c:pt idx="98">
                  <c:v>36982490.233870454</c:v>
                </c:pt>
                <c:pt idx="99">
                  <c:v>29592477.093809966</c:v>
                </c:pt>
                <c:pt idx="100">
                  <c:v>25688647.81987134</c:v>
                </c:pt>
                <c:pt idx="101">
                  <c:v>23936399.302858047</c:v>
                </c:pt>
                <c:pt idx="102">
                  <c:v>25931001.793505821</c:v>
                </c:pt>
                <c:pt idx="103">
                  <c:v>25025126.831834104</c:v>
                </c:pt>
                <c:pt idx="104">
                  <c:v>24421648.322529171</c:v>
                </c:pt>
                <c:pt idx="105">
                  <c:v>26908845.948192</c:v>
                </c:pt>
                <c:pt idx="106">
                  <c:v>33550334.063558049</c:v>
                </c:pt>
                <c:pt idx="107">
                  <c:v>44460998.570491321</c:v>
                </c:pt>
                <c:pt idx="108">
                  <c:v>45839763.746384479</c:v>
                </c:pt>
                <c:pt idx="109">
                  <c:v>37769715.834900685</c:v>
                </c:pt>
                <c:pt idx="110">
                  <c:v>36876238.000398323</c:v>
                </c:pt>
                <c:pt idx="111">
                  <c:v>32020694.965203572</c:v>
                </c:pt>
                <c:pt idx="112">
                  <c:v>26274547.779771313</c:v>
                </c:pt>
                <c:pt idx="113">
                  <c:v>26416093.884430967</c:v>
                </c:pt>
                <c:pt idx="114">
                  <c:v>30132803.565601192</c:v>
                </c:pt>
                <c:pt idx="115">
                  <c:v>28927607.24357808</c:v>
                </c:pt>
                <c:pt idx="116">
                  <c:v>25781691.875161666</c:v>
                </c:pt>
                <c:pt idx="117">
                  <c:v>30000757.366145015</c:v>
                </c:pt>
                <c:pt idx="118">
                  <c:v>35647024.828302473</c:v>
                </c:pt>
                <c:pt idx="119">
                  <c:v>41349272.371662356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C-4D9E-B6E1-7EB57A97D43E}"/>
            </c:ext>
          </c:extLst>
        </c:ser>
        <c:ser>
          <c:idx val="1"/>
          <c:order val="1"/>
          <c:tx>
            <c:strRef>
              <c:f>'Res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'Res Predicted Monthly'!$Q$2:$Q$146</c:f>
              <c:numCache>
                <c:formatCode>_(* #,##0_);_(* \(#,##0\);_(* "-"??_);_(@_)</c:formatCode>
                <c:ptCount val="145"/>
                <c:pt idx="0">
                  <c:v>52461163.85202007</c:v>
                </c:pt>
                <c:pt idx="1">
                  <c:v>41220938.093135484</c:v>
                </c:pt>
                <c:pt idx="2">
                  <c:v>40756856.760521606</c:v>
                </c:pt>
                <c:pt idx="3">
                  <c:v>31921339.089989945</c:v>
                </c:pt>
                <c:pt idx="4">
                  <c:v>28438483.57861251</c:v>
                </c:pt>
                <c:pt idx="5">
                  <c:v>26398198.094107367</c:v>
                </c:pt>
                <c:pt idx="6">
                  <c:v>26466723.370558225</c:v>
                </c:pt>
                <c:pt idx="7">
                  <c:v>27415455.102392547</c:v>
                </c:pt>
                <c:pt idx="8">
                  <c:v>25823582.999721248</c:v>
                </c:pt>
                <c:pt idx="9">
                  <c:v>32847055.12179026</c:v>
                </c:pt>
                <c:pt idx="10">
                  <c:v>32744770.028955098</c:v>
                </c:pt>
                <c:pt idx="11">
                  <c:v>44699544.062938288</c:v>
                </c:pt>
                <c:pt idx="12">
                  <c:v>45886933.857349746</c:v>
                </c:pt>
                <c:pt idx="13">
                  <c:v>38765887.134915575</c:v>
                </c:pt>
                <c:pt idx="14">
                  <c:v>34140348.931356847</c:v>
                </c:pt>
                <c:pt idx="15">
                  <c:v>28300656.302595183</c:v>
                </c:pt>
                <c:pt idx="16">
                  <c:v>28007627.080318566</c:v>
                </c:pt>
                <c:pt idx="17">
                  <c:v>25351662.879405487</c:v>
                </c:pt>
                <c:pt idx="18">
                  <c:v>29636679.386383787</c:v>
                </c:pt>
                <c:pt idx="19">
                  <c:v>28843780.17920763</c:v>
                </c:pt>
                <c:pt idx="20">
                  <c:v>26452830.743282091</c:v>
                </c:pt>
                <c:pt idx="21">
                  <c:v>31234244.949775957</c:v>
                </c:pt>
                <c:pt idx="22">
                  <c:v>34584614.864379063</c:v>
                </c:pt>
                <c:pt idx="23">
                  <c:v>44003817.439625531</c:v>
                </c:pt>
                <c:pt idx="24">
                  <c:v>49725874.122078843</c:v>
                </c:pt>
                <c:pt idx="25">
                  <c:v>40307932.130480997</c:v>
                </c:pt>
                <c:pt idx="26">
                  <c:v>41708185.235590227</c:v>
                </c:pt>
                <c:pt idx="27">
                  <c:v>31987241.18361713</c:v>
                </c:pt>
                <c:pt idx="28">
                  <c:v>27371058.720313117</c:v>
                </c:pt>
                <c:pt idx="29">
                  <c:v>25594738.522594661</c:v>
                </c:pt>
                <c:pt idx="30">
                  <c:v>29696587.774892271</c:v>
                </c:pt>
                <c:pt idx="31">
                  <c:v>28145604.954522237</c:v>
                </c:pt>
                <c:pt idx="32">
                  <c:v>26426603.917780384</c:v>
                </c:pt>
                <c:pt idx="33">
                  <c:v>30293097.726989292</c:v>
                </c:pt>
                <c:pt idx="34">
                  <c:v>33216683.253134005</c:v>
                </c:pt>
                <c:pt idx="35">
                  <c:v>42142637.109826297</c:v>
                </c:pt>
                <c:pt idx="36">
                  <c:v>44997990.946558416</c:v>
                </c:pt>
                <c:pt idx="37">
                  <c:v>38425512.178167276</c:v>
                </c:pt>
                <c:pt idx="38">
                  <c:v>34726566.122132838</c:v>
                </c:pt>
                <c:pt idx="39">
                  <c:v>30449909.616237361</c:v>
                </c:pt>
                <c:pt idx="40">
                  <c:v>26076544.469065841</c:v>
                </c:pt>
                <c:pt idx="41">
                  <c:v>25739759.375513032</c:v>
                </c:pt>
                <c:pt idx="42">
                  <c:v>28557866.70857399</c:v>
                </c:pt>
                <c:pt idx="43">
                  <c:v>27217163.909146488</c:v>
                </c:pt>
                <c:pt idx="44">
                  <c:v>25972573.348840218</c:v>
                </c:pt>
                <c:pt idx="45">
                  <c:v>30315649.232957926</c:v>
                </c:pt>
                <c:pt idx="46">
                  <c:v>35333651.065101646</c:v>
                </c:pt>
                <c:pt idx="47">
                  <c:v>42392335.136990055</c:v>
                </c:pt>
                <c:pt idx="48">
                  <c:v>46248595.514456362</c:v>
                </c:pt>
                <c:pt idx="49">
                  <c:v>39951391.138161555</c:v>
                </c:pt>
                <c:pt idx="50">
                  <c:v>39000298.295848578</c:v>
                </c:pt>
                <c:pt idx="51">
                  <c:v>32783999.544555746</c:v>
                </c:pt>
                <c:pt idx="52">
                  <c:v>27079685.796446834</c:v>
                </c:pt>
                <c:pt idx="53">
                  <c:v>25012173.557243906</c:v>
                </c:pt>
                <c:pt idx="54">
                  <c:v>27621973.90214394</c:v>
                </c:pt>
                <c:pt idx="55">
                  <c:v>26875612.103877377</c:v>
                </c:pt>
                <c:pt idx="56">
                  <c:v>25571562.659538209</c:v>
                </c:pt>
                <c:pt idx="57">
                  <c:v>29900656.347637326</c:v>
                </c:pt>
                <c:pt idx="58">
                  <c:v>36987228.599160977</c:v>
                </c:pt>
                <c:pt idx="59">
                  <c:v>48452147.428866334</c:v>
                </c:pt>
                <c:pt idx="60">
                  <c:v>49561236.005757987</c:v>
                </c:pt>
                <c:pt idx="61">
                  <c:v>41735690.838247448</c:v>
                </c:pt>
                <c:pt idx="62">
                  <c:v>44425302.236483023</c:v>
                </c:pt>
                <c:pt idx="63">
                  <c:v>32222196.722892091</c:v>
                </c:pt>
                <c:pt idx="64">
                  <c:v>26626023.230379548</c:v>
                </c:pt>
                <c:pt idx="65">
                  <c:v>24342406.598187376</c:v>
                </c:pt>
                <c:pt idx="66">
                  <c:v>25703675.534500405</c:v>
                </c:pt>
                <c:pt idx="67">
                  <c:v>25931529.451611422</c:v>
                </c:pt>
                <c:pt idx="68">
                  <c:v>25554658.745433308</c:v>
                </c:pt>
                <c:pt idx="69">
                  <c:v>30265799.696434945</c:v>
                </c:pt>
                <c:pt idx="70">
                  <c:v>37919819.813396692</c:v>
                </c:pt>
                <c:pt idx="71">
                  <c:v>41797814.898904167</c:v>
                </c:pt>
                <c:pt idx="72">
                  <c:v>48892428.636930823</c:v>
                </c:pt>
                <c:pt idx="73">
                  <c:v>45666614.377226934</c:v>
                </c:pt>
                <c:pt idx="74">
                  <c:v>40807245.896494865</c:v>
                </c:pt>
                <c:pt idx="75">
                  <c:v>29643949.734391872</c:v>
                </c:pt>
                <c:pt idx="76">
                  <c:v>25182785.301143423</c:v>
                </c:pt>
                <c:pt idx="77">
                  <c:v>23347796.945274815</c:v>
                </c:pt>
                <c:pt idx="78">
                  <c:v>26426419.770961799</c:v>
                </c:pt>
                <c:pt idx="79">
                  <c:v>25987452.675942428</c:v>
                </c:pt>
                <c:pt idx="80">
                  <c:v>24679471.728803772</c:v>
                </c:pt>
                <c:pt idx="81">
                  <c:v>30221886.872307785</c:v>
                </c:pt>
                <c:pt idx="82">
                  <c:v>31565356.873019367</c:v>
                </c:pt>
                <c:pt idx="83">
                  <c:v>35829142.249546833</c:v>
                </c:pt>
                <c:pt idx="84">
                  <c:v>43937904.460632965</c:v>
                </c:pt>
                <c:pt idx="85">
                  <c:v>40848949.718376987</c:v>
                </c:pt>
                <c:pt idx="86">
                  <c:v>36729438.447468467</c:v>
                </c:pt>
                <c:pt idx="87">
                  <c:v>32350576.408851974</c:v>
                </c:pt>
                <c:pt idx="88">
                  <c:v>25622863.801066801</c:v>
                </c:pt>
                <c:pt idx="89">
                  <c:v>23902790.490438417</c:v>
                </c:pt>
                <c:pt idx="90">
                  <c:v>26402345.408691779</c:v>
                </c:pt>
                <c:pt idx="91">
                  <c:v>26273502.866804831</c:v>
                </c:pt>
                <c:pt idx="92">
                  <c:v>23032345.930761188</c:v>
                </c:pt>
                <c:pt idx="93">
                  <c:v>28327527.309326783</c:v>
                </c:pt>
                <c:pt idx="94">
                  <c:v>30590949.914317533</c:v>
                </c:pt>
                <c:pt idx="95">
                  <c:v>41514170.370612092</c:v>
                </c:pt>
                <c:pt idx="96">
                  <c:v>41106338.136893138</c:v>
                </c:pt>
                <c:pt idx="97">
                  <c:v>35464574.668355666</c:v>
                </c:pt>
                <c:pt idx="98">
                  <c:v>39883998.289343357</c:v>
                </c:pt>
                <c:pt idx="99">
                  <c:v>28162356.694674958</c:v>
                </c:pt>
                <c:pt idx="100">
                  <c:v>25647817.885784492</c:v>
                </c:pt>
                <c:pt idx="101">
                  <c:v>22863980.107078522</c:v>
                </c:pt>
                <c:pt idx="102">
                  <c:v>24987169.087897055</c:v>
                </c:pt>
                <c:pt idx="103">
                  <c:v>24556809.023690768</c:v>
                </c:pt>
                <c:pt idx="104">
                  <c:v>24505842.601606913</c:v>
                </c:pt>
                <c:pt idx="105">
                  <c:v>26769372.994925331</c:v>
                </c:pt>
                <c:pt idx="106">
                  <c:v>35494822.201818407</c:v>
                </c:pt>
                <c:pt idx="107">
                  <c:v>47025284.300177619</c:v>
                </c:pt>
                <c:pt idx="108">
                  <c:v>45259425.870101765</c:v>
                </c:pt>
                <c:pt idx="109">
                  <c:v>37447662.985473596</c:v>
                </c:pt>
                <c:pt idx="110">
                  <c:v>38211709.117157549</c:v>
                </c:pt>
                <c:pt idx="111">
                  <c:v>33540176.234492622</c:v>
                </c:pt>
                <c:pt idx="112">
                  <c:v>24917182.07679037</c:v>
                </c:pt>
                <c:pt idx="113">
                  <c:v>23442991.149080999</c:v>
                </c:pt>
                <c:pt idx="114">
                  <c:v>27210134.763409913</c:v>
                </c:pt>
                <c:pt idx="115">
                  <c:v>26134228.768253438</c:v>
                </c:pt>
                <c:pt idx="116">
                  <c:v>24528306.204235017</c:v>
                </c:pt>
                <c:pt idx="117">
                  <c:v>31005556.673271343</c:v>
                </c:pt>
                <c:pt idx="118">
                  <c:v>37180246.638379186</c:v>
                </c:pt>
                <c:pt idx="119">
                  <c:v>41889048.773521721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C-4D9E-B6E1-7EB57A97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GS&lt;50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283453639736359E-2"/>
          <c:y val="8.9265944645006021E-2"/>
          <c:w val="0.88649404557881084"/>
          <c:h val="0.70971526573618737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'GS&lt;50 Predicted Monthly'!$D$2:$D$146</c:f>
              <c:numCache>
                <c:formatCode>_(* #,##0_);_(* \(#,##0\);_(* "-"??_);_(@_)</c:formatCode>
                <c:ptCount val="145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13926691.068502285</c:v>
                </c:pt>
                <c:pt idx="85">
                  <c:v>13143439.948261008</c:v>
                </c:pt>
                <c:pt idx="86">
                  <c:v>13180919.560376534</c:v>
                </c:pt>
                <c:pt idx="87">
                  <c:v>11740882.822084641</c:v>
                </c:pt>
                <c:pt idx="88">
                  <c:v>11119898.005725317</c:v>
                </c:pt>
                <c:pt idx="89">
                  <c:v>10888554.510610858</c:v>
                </c:pt>
                <c:pt idx="90">
                  <c:v>11547120.242828397</c:v>
                </c:pt>
                <c:pt idx="91">
                  <c:v>11415435.432426883</c:v>
                </c:pt>
                <c:pt idx="92">
                  <c:v>10563170.347429708</c:v>
                </c:pt>
                <c:pt idx="93">
                  <c:v>10801896.896309191</c:v>
                </c:pt>
                <c:pt idx="94">
                  <c:v>11421727.552509304</c:v>
                </c:pt>
                <c:pt idx="95">
                  <c:v>13234706.431492141</c:v>
                </c:pt>
                <c:pt idx="96">
                  <c:v>13562533.572855409</c:v>
                </c:pt>
                <c:pt idx="97">
                  <c:v>12287692.656857682</c:v>
                </c:pt>
                <c:pt idx="98">
                  <c:v>12941657.17700181</c:v>
                </c:pt>
                <c:pt idx="99">
                  <c:v>10979868.477893414</c:v>
                </c:pt>
                <c:pt idx="100">
                  <c:v>10453825.91205393</c:v>
                </c:pt>
                <c:pt idx="101">
                  <c:v>10154125.053008949</c:v>
                </c:pt>
                <c:pt idx="102">
                  <c:v>11003642.679824606</c:v>
                </c:pt>
                <c:pt idx="103">
                  <c:v>10697134.723443432</c:v>
                </c:pt>
                <c:pt idx="104">
                  <c:v>10397915.781045992</c:v>
                </c:pt>
                <c:pt idx="105">
                  <c:v>10814539.771960309</c:v>
                </c:pt>
                <c:pt idx="106">
                  <c:v>12037585.657386517</c:v>
                </c:pt>
                <c:pt idx="107">
                  <c:v>14214142.421286603</c:v>
                </c:pt>
                <c:pt idx="108">
                  <c:v>14860814.351967089</c:v>
                </c:pt>
                <c:pt idx="109">
                  <c:v>12863687.709758811</c:v>
                </c:pt>
                <c:pt idx="110">
                  <c:v>13090485.78510097</c:v>
                </c:pt>
                <c:pt idx="111">
                  <c:v>11837317.286590643</c:v>
                </c:pt>
                <c:pt idx="112">
                  <c:v>11036148.486504091</c:v>
                </c:pt>
                <c:pt idx="113">
                  <c:v>11031637.64021685</c:v>
                </c:pt>
                <c:pt idx="114">
                  <c:v>11950474.385114038</c:v>
                </c:pt>
                <c:pt idx="115">
                  <c:v>11571706.909955313</c:v>
                </c:pt>
                <c:pt idx="116">
                  <c:v>10508931.270161346</c:v>
                </c:pt>
                <c:pt idx="117">
                  <c:v>11237857.596006241</c:v>
                </c:pt>
                <c:pt idx="118">
                  <c:v>12492939.37460025</c:v>
                </c:pt>
                <c:pt idx="119">
                  <c:v>13550639.608001858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D7C-81F2-6D5F47E474E6}"/>
            </c:ext>
          </c:extLst>
        </c:ser>
        <c:ser>
          <c:idx val="1"/>
          <c:order val="1"/>
          <c:tx>
            <c:strRef>
              <c:f>'GS&lt;50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'GS&lt;50 Predicted Monthly'!$Q$2:$Q$146</c:f>
              <c:numCache>
                <c:formatCode>_(* #,##0_);_(* \(#,##0\);_(* "-"??_);_(@_)</c:formatCode>
                <c:ptCount val="145"/>
                <c:pt idx="0">
                  <c:v>15633783.628690893</c:v>
                </c:pt>
                <c:pt idx="1">
                  <c:v>12974142.087930335</c:v>
                </c:pt>
                <c:pt idx="2">
                  <c:v>13417997.867273172</c:v>
                </c:pt>
                <c:pt idx="3">
                  <c:v>11483004.843228294</c:v>
                </c:pt>
                <c:pt idx="4">
                  <c:v>11087580.413795698</c:v>
                </c:pt>
                <c:pt idx="5">
                  <c:v>11046119.63489648</c:v>
                </c:pt>
                <c:pt idx="6">
                  <c:v>10929012.868005935</c:v>
                </c:pt>
                <c:pt idx="7">
                  <c:v>11336189.994396854</c:v>
                </c:pt>
                <c:pt idx="8">
                  <c:v>10461425.475915136</c:v>
                </c:pt>
                <c:pt idx="9">
                  <c:v>11640759.878353775</c:v>
                </c:pt>
                <c:pt idx="10">
                  <c:v>11438484.263387149</c:v>
                </c:pt>
                <c:pt idx="11">
                  <c:v>13972643.66690753</c:v>
                </c:pt>
                <c:pt idx="12">
                  <c:v>14232726.736602353</c:v>
                </c:pt>
                <c:pt idx="13">
                  <c:v>12363776.017555082</c:v>
                </c:pt>
                <c:pt idx="14">
                  <c:v>11938737.479346104</c:v>
                </c:pt>
                <c:pt idx="15">
                  <c:v>10745136.915348174</c:v>
                </c:pt>
                <c:pt idx="16">
                  <c:v>11446790.766041864</c:v>
                </c:pt>
                <c:pt idx="17">
                  <c:v>10586654.62838129</c:v>
                </c:pt>
                <c:pt idx="18">
                  <c:v>12637651.974186294</c:v>
                </c:pt>
                <c:pt idx="19">
                  <c:v>12079200.877631215</c:v>
                </c:pt>
                <c:pt idx="20">
                  <c:v>10631092.323047666</c:v>
                </c:pt>
                <c:pt idx="21">
                  <c:v>11543369.43277091</c:v>
                </c:pt>
                <c:pt idx="22">
                  <c:v>12084529.306288455</c:v>
                </c:pt>
                <c:pt idx="23">
                  <c:v>14029950.277928434</c:v>
                </c:pt>
                <c:pt idx="24">
                  <c:v>15163310.470345765</c:v>
                </c:pt>
                <c:pt idx="25">
                  <c:v>12847713.001093769</c:v>
                </c:pt>
                <c:pt idx="26">
                  <c:v>13588611.222379394</c:v>
                </c:pt>
                <c:pt idx="27">
                  <c:v>11478593.192996338</c:v>
                </c:pt>
                <c:pt idx="28">
                  <c:v>10919594.964067694</c:v>
                </c:pt>
                <c:pt idx="29">
                  <c:v>10613890.670238322</c:v>
                </c:pt>
                <c:pt idx="30">
                  <c:v>12652247.383900452</c:v>
                </c:pt>
                <c:pt idx="31">
                  <c:v>11722759.191939559</c:v>
                </c:pt>
                <c:pt idx="32">
                  <c:v>10827872.248778166</c:v>
                </c:pt>
                <c:pt idx="33">
                  <c:v>11488661.805499496</c:v>
                </c:pt>
                <c:pt idx="34">
                  <c:v>11798545.545415213</c:v>
                </c:pt>
                <c:pt idx="35">
                  <c:v>13703506.455865588</c:v>
                </c:pt>
                <c:pt idx="36">
                  <c:v>14234508.738631427</c:v>
                </c:pt>
                <c:pt idx="37">
                  <c:v>12668336.846520063</c:v>
                </c:pt>
                <c:pt idx="38">
                  <c:v>12311498.348754058</c:v>
                </c:pt>
                <c:pt idx="39">
                  <c:v>11280781.066049617</c:v>
                </c:pt>
                <c:pt idx="40">
                  <c:v>10950337.419737561</c:v>
                </c:pt>
                <c:pt idx="41">
                  <c:v>11151759.245318994</c:v>
                </c:pt>
                <c:pt idx="42">
                  <c:v>12406562.32158825</c:v>
                </c:pt>
                <c:pt idx="43">
                  <c:v>11480899.640098058</c:v>
                </c:pt>
                <c:pt idx="44">
                  <c:v>10478453.678602001</c:v>
                </c:pt>
                <c:pt idx="45">
                  <c:v>11238996.178211031</c:v>
                </c:pt>
                <c:pt idx="46">
                  <c:v>12105393.684672419</c:v>
                </c:pt>
                <c:pt idx="47">
                  <c:v>13757126.093946088</c:v>
                </c:pt>
                <c:pt idx="48">
                  <c:v>14588466.830847058</c:v>
                </c:pt>
                <c:pt idx="49">
                  <c:v>12914267.446093883</c:v>
                </c:pt>
                <c:pt idx="50">
                  <c:v>13218030.815754982</c:v>
                </c:pt>
                <c:pt idx="51">
                  <c:v>11868313.308811011</c:v>
                </c:pt>
                <c:pt idx="52">
                  <c:v>11080266.01233292</c:v>
                </c:pt>
                <c:pt idx="53">
                  <c:v>10659779.961200042</c:v>
                </c:pt>
                <c:pt idx="54">
                  <c:v>11778774.797341125</c:v>
                </c:pt>
                <c:pt idx="55">
                  <c:v>11286549.093669927</c:v>
                </c:pt>
                <c:pt idx="56">
                  <c:v>10487485.049245745</c:v>
                </c:pt>
                <c:pt idx="57">
                  <c:v>11433823.240833316</c:v>
                </c:pt>
                <c:pt idx="58">
                  <c:v>12626298.880929153</c:v>
                </c:pt>
                <c:pt idx="59">
                  <c:v>15076886.814289376</c:v>
                </c:pt>
                <c:pt idx="60">
                  <c:v>15338143.478038739</c:v>
                </c:pt>
                <c:pt idx="61">
                  <c:v>13345624.878525104</c:v>
                </c:pt>
                <c:pt idx="62">
                  <c:v>14310063.833508758</c:v>
                </c:pt>
                <c:pt idx="63">
                  <c:v>11684004.92486712</c:v>
                </c:pt>
                <c:pt idx="64">
                  <c:v>10901692.65050756</c:v>
                </c:pt>
                <c:pt idx="65">
                  <c:v>10615305.992282454</c:v>
                </c:pt>
                <c:pt idx="66">
                  <c:v>11016559.550153259</c:v>
                </c:pt>
                <c:pt idx="67">
                  <c:v>11090755.059173631</c:v>
                </c:pt>
                <c:pt idx="68">
                  <c:v>10570877.988976182</c:v>
                </c:pt>
                <c:pt idx="69">
                  <c:v>11459153.47546096</c:v>
                </c:pt>
                <c:pt idx="70">
                  <c:v>12869946.543393523</c:v>
                </c:pt>
                <c:pt idx="71">
                  <c:v>13880375.080620173</c:v>
                </c:pt>
                <c:pt idx="72">
                  <c:v>15371340.954933025</c:v>
                </c:pt>
                <c:pt idx="73">
                  <c:v>14272608.440404305</c:v>
                </c:pt>
                <c:pt idx="74">
                  <c:v>13762795.904288566</c:v>
                </c:pt>
                <c:pt idx="75">
                  <c:v>11402461.836548703</c:v>
                </c:pt>
                <c:pt idx="76">
                  <c:v>10893907.28103978</c:v>
                </c:pt>
                <c:pt idx="77">
                  <c:v>10438156.872608718</c:v>
                </c:pt>
                <c:pt idx="78">
                  <c:v>11680264.2943861</c:v>
                </c:pt>
                <c:pt idx="79">
                  <c:v>11391400.384548476</c:v>
                </c:pt>
                <c:pt idx="80">
                  <c:v>10886062.910982892</c:v>
                </c:pt>
                <c:pt idx="81">
                  <c:v>11429484.280736709</c:v>
                </c:pt>
                <c:pt idx="82">
                  <c:v>11543122.825037332</c:v>
                </c:pt>
                <c:pt idx="83">
                  <c:v>12488793.742044158</c:v>
                </c:pt>
                <c:pt idx="84">
                  <c:v>14095670.20177679</c:v>
                </c:pt>
                <c:pt idx="85">
                  <c:v>13233929.968369935</c:v>
                </c:pt>
                <c:pt idx="86">
                  <c:v>12777857.494235462</c:v>
                </c:pt>
                <c:pt idx="87">
                  <c:v>11793714.535281068</c:v>
                </c:pt>
                <c:pt idx="88">
                  <c:v>10889053.14796957</c:v>
                </c:pt>
                <c:pt idx="89">
                  <c:v>10673430.700522983</c:v>
                </c:pt>
                <c:pt idx="90">
                  <c:v>11865795.581598017</c:v>
                </c:pt>
                <c:pt idx="91">
                  <c:v>11905196.188508648</c:v>
                </c:pt>
                <c:pt idx="92">
                  <c:v>10401348.873309575</c:v>
                </c:pt>
                <c:pt idx="93">
                  <c:v>11320479.755908925</c:v>
                </c:pt>
                <c:pt idx="94">
                  <c:v>11538076.871331621</c:v>
                </c:pt>
                <c:pt idx="95">
                  <c:v>13803084.864238406</c:v>
                </c:pt>
                <c:pt idx="96">
                  <c:v>13686632.66732911</c:v>
                </c:pt>
                <c:pt idx="97">
                  <c:v>12104162.043733753</c:v>
                </c:pt>
                <c:pt idx="98">
                  <c:v>13417158.432916142</c:v>
                </c:pt>
                <c:pt idx="99">
                  <c:v>10912414.429083582</c:v>
                </c:pt>
                <c:pt idx="100">
                  <c:v>10644964.855649142</c:v>
                </c:pt>
                <c:pt idx="101">
                  <c:v>10244710.526206691</c:v>
                </c:pt>
                <c:pt idx="102">
                  <c:v>11069652.493986832</c:v>
                </c:pt>
                <c:pt idx="103">
                  <c:v>10729716.078564288</c:v>
                </c:pt>
                <c:pt idx="104">
                  <c:v>10758488.23704456</c:v>
                </c:pt>
                <c:pt idx="105">
                  <c:v>10893151.88644219</c:v>
                </c:pt>
                <c:pt idx="106">
                  <c:v>12365218.137498626</c:v>
                </c:pt>
                <c:pt idx="107">
                  <c:v>14721860.679111429</c:v>
                </c:pt>
                <c:pt idx="108">
                  <c:v>14326991.465296077</c:v>
                </c:pt>
                <c:pt idx="109">
                  <c:v>12326105.627564719</c:v>
                </c:pt>
                <c:pt idx="110">
                  <c:v>13004368.646768324</c:v>
                </c:pt>
                <c:pt idx="111">
                  <c:v>11913986.492185887</c:v>
                </c:pt>
                <c:pt idx="112">
                  <c:v>10720797.68999316</c:v>
                </c:pt>
                <c:pt idx="113">
                  <c:v>10388541.480336567</c:v>
                </c:pt>
                <c:pt idx="114">
                  <c:v>12105254.438336717</c:v>
                </c:pt>
                <c:pt idx="115">
                  <c:v>11523465.854801962</c:v>
                </c:pt>
                <c:pt idx="116">
                  <c:v>10573746.288579477</c:v>
                </c:pt>
                <c:pt idx="117">
                  <c:v>11672385.743593069</c:v>
                </c:pt>
                <c:pt idx="118">
                  <c:v>12790982.82563694</c:v>
                </c:pt>
                <c:pt idx="119">
                  <c:v>13849934.502599053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7-4D7C-81F2-6D5F47E4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437584231796151"/>
          <c:y val="0.90714763542643828"/>
          <c:w val="0.36721621596211323"/>
          <c:h val="8.122800534409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GS &gt; 50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Predicted Monthly'!$D$1</c:f>
              <c:strCache>
                <c:ptCount val="1"/>
                <c:pt idx="0">
                  <c:v> GS_gt_50_NoCDM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'GS&gt;50 Predicted Monthly'!$D$2:$D$146</c:f>
              <c:numCache>
                <c:formatCode>_(* #,##0_);_(* \(#,##0\);_(* "-"??_);_(@_)</c:formatCode>
                <c:ptCount val="145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34287099.29364828</c:v>
                </c:pt>
                <c:pt idx="97">
                  <c:v>31310054.230871834</c:v>
                </c:pt>
                <c:pt idx="98">
                  <c:v>33978609.322440356</c:v>
                </c:pt>
                <c:pt idx="99">
                  <c:v>28636204.360316228</c:v>
                </c:pt>
                <c:pt idx="100">
                  <c:v>27779854.226521563</c:v>
                </c:pt>
                <c:pt idx="101">
                  <c:v>27377676.105325844</c:v>
                </c:pt>
                <c:pt idx="102">
                  <c:v>30387522.870371129</c:v>
                </c:pt>
                <c:pt idx="103">
                  <c:v>30137529.568885501</c:v>
                </c:pt>
                <c:pt idx="104">
                  <c:v>29529670.559315328</c:v>
                </c:pt>
                <c:pt idx="105">
                  <c:v>30061375.146599755</c:v>
                </c:pt>
                <c:pt idx="106">
                  <c:v>32649634.063665528</c:v>
                </c:pt>
                <c:pt idx="107">
                  <c:v>36413187.701131806</c:v>
                </c:pt>
                <c:pt idx="108">
                  <c:v>37253446.375332668</c:v>
                </c:pt>
                <c:pt idx="109">
                  <c:v>32807732.048037123</c:v>
                </c:pt>
                <c:pt idx="110">
                  <c:v>33867344.519624166</c:v>
                </c:pt>
                <c:pt idx="111">
                  <c:v>30756339.841697831</c:v>
                </c:pt>
                <c:pt idx="112">
                  <c:v>29423488.407139748</c:v>
                </c:pt>
                <c:pt idx="113">
                  <c:v>29162836.818814863</c:v>
                </c:pt>
                <c:pt idx="114">
                  <c:v>31747735.042032152</c:v>
                </c:pt>
                <c:pt idx="115">
                  <c:v>31208900.324646976</c:v>
                </c:pt>
                <c:pt idx="116">
                  <c:v>28872226.576188415</c:v>
                </c:pt>
                <c:pt idx="117">
                  <c:v>30549277.90910038</c:v>
                </c:pt>
                <c:pt idx="118">
                  <c:v>32616849.951224517</c:v>
                </c:pt>
                <c:pt idx="119">
                  <c:v>34373764.864220098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F-4B35-9BA9-7953FD597438}"/>
            </c:ext>
          </c:extLst>
        </c:ser>
        <c:ser>
          <c:idx val="1"/>
          <c:order val="1"/>
          <c:tx>
            <c:strRef>
              <c:f>'GS&gt;50 Predicted Monthly'!$O$1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'GS&gt;50 Predicted Monthly'!$O$2:$O$146</c:f>
              <c:numCache>
                <c:formatCode>_(* #,##0_);_(* \(#,##0\);_(* "-"??_);_(@_)</c:formatCode>
                <c:ptCount val="145"/>
                <c:pt idx="0">
                  <c:v>38759719.674747877</c:v>
                </c:pt>
                <c:pt idx="1">
                  <c:v>34813597.822294697</c:v>
                </c:pt>
                <c:pt idx="2">
                  <c:v>34613621.425909556</c:v>
                </c:pt>
                <c:pt idx="3">
                  <c:v>31263781.850306518</c:v>
                </c:pt>
                <c:pt idx="4">
                  <c:v>29976666.775608562</c:v>
                </c:pt>
                <c:pt idx="5">
                  <c:v>30224271.988334872</c:v>
                </c:pt>
                <c:pt idx="6">
                  <c:v>30039374.875192888</c:v>
                </c:pt>
                <c:pt idx="7">
                  <c:v>30596151.041579239</c:v>
                </c:pt>
                <c:pt idx="8">
                  <c:v>29584680.984681197</c:v>
                </c:pt>
                <c:pt idx="9">
                  <c:v>31263693.712246232</c:v>
                </c:pt>
                <c:pt idx="10">
                  <c:v>31337659.050865963</c:v>
                </c:pt>
                <c:pt idx="11">
                  <c:v>36011738.887700602</c:v>
                </c:pt>
                <c:pt idx="12">
                  <c:v>36611042.295781791</c:v>
                </c:pt>
                <c:pt idx="13">
                  <c:v>34171347.639812775</c:v>
                </c:pt>
                <c:pt idx="14">
                  <c:v>32167885.527293824</c:v>
                </c:pt>
                <c:pt idx="15">
                  <c:v>30020369.762446657</c:v>
                </c:pt>
                <c:pt idx="16">
                  <c:v>30813507.094709106</c:v>
                </c:pt>
                <c:pt idx="17">
                  <c:v>29396599.190896466</c:v>
                </c:pt>
                <c:pt idx="18">
                  <c:v>32215761.542345546</c:v>
                </c:pt>
                <c:pt idx="19">
                  <c:v>31347631.178965732</c:v>
                </c:pt>
                <c:pt idx="20">
                  <c:v>29138469.492097504</c:v>
                </c:pt>
                <c:pt idx="21">
                  <c:v>30555691.446363598</c:v>
                </c:pt>
                <c:pt idx="22">
                  <c:v>31965833.051233508</c:v>
                </c:pt>
                <c:pt idx="23">
                  <c:v>35580834.687578112</c:v>
                </c:pt>
                <c:pt idx="24">
                  <c:v>37916697.584045954</c:v>
                </c:pt>
                <c:pt idx="25">
                  <c:v>34540035.739616796</c:v>
                </c:pt>
                <c:pt idx="26">
                  <c:v>34923609.083412968</c:v>
                </c:pt>
                <c:pt idx="27">
                  <c:v>31082977.170997478</c:v>
                </c:pt>
                <c:pt idx="28">
                  <c:v>29587833.18277432</c:v>
                </c:pt>
                <c:pt idx="29">
                  <c:v>29424892.910840198</c:v>
                </c:pt>
                <c:pt idx="30">
                  <c:v>32205174.677740104</c:v>
                </c:pt>
                <c:pt idx="31">
                  <c:v>30852814.240177922</c:v>
                </c:pt>
                <c:pt idx="32">
                  <c:v>29418252.541833311</c:v>
                </c:pt>
                <c:pt idx="33">
                  <c:v>30340637.612035669</c:v>
                </c:pt>
                <c:pt idx="34">
                  <c:v>31313015.569633618</c:v>
                </c:pt>
                <c:pt idx="35">
                  <c:v>34792990.606137477</c:v>
                </c:pt>
                <c:pt idx="36">
                  <c:v>36053337.281265102</c:v>
                </c:pt>
                <c:pt idx="37">
                  <c:v>33765602.792589217</c:v>
                </c:pt>
                <c:pt idx="38">
                  <c:v>32379378.880812779</c:v>
                </c:pt>
                <c:pt idx="39">
                  <c:v>30541703.402309507</c:v>
                </c:pt>
                <c:pt idx="40">
                  <c:v>29401622.226527818</c:v>
                </c:pt>
                <c:pt idx="41">
                  <c:v>30077955.979146905</c:v>
                </c:pt>
                <c:pt idx="42">
                  <c:v>31855229.851310134</c:v>
                </c:pt>
                <c:pt idx="43">
                  <c:v>30552483.1508568</c:v>
                </c:pt>
                <c:pt idx="44">
                  <c:v>29116332.674561471</c:v>
                </c:pt>
                <c:pt idx="45">
                  <c:v>30196416.826395489</c:v>
                </c:pt>
                <c:pt idx="46">
                  <c:v>32192456.460139595</c:v>
                </c:pt>
                <c:pt idx="47">
                  <c:v>34884580.640181355</c:v>
                </c:pt>
                <c:pt idx="48">
                  <c:v>36497170.619241372</c:v>
                </c:pt>
                <c:pt idx="49">
                  <c:v>34349837.905536234</c:v>
                </c:pt>
                <c:pt idx="50">
                  <c:v>33804663.071297348</c:v>
                </c:pt>
                <c:pt idx="51">
                  <c:v>31398835.550233103</c:v>
                </c:pt>
                <c:pt idx="52">
                  <c:v>29499275.176254548</c:v>
                </c:pt>
                <c:pt idx="53">
                  <c:v>29037585.81792856</c:v>
                </c:pt>
                <c:pt idx="54">
                  <c:v>30558654.920843311</c:v>
                </c:pt>
                <c:pt idx="55">
                  <c:v>29771891.086322017</c:v>
                </c:pt>
                <c:pt idx="56">
                  <c:v>28621151.996565126</c:v>
                </c:pt>
                <c:pt idx="57">
                  <c:v>29867663.184413388</c:v>
                </c:pt>
                <c:pt idx="58">
                  <c:v>32635115.653769419</c:v>
                </c:pt>
                <c:pt idx="59">
                  <c:v>37163601.591645338</c:v>
                </c:pt>
                <c:pt idx="60">
                  <c:v>37765253.288419411</c:v>
                </c:pt>
                <c:pt idx="61">
                  <c:v>35056679.577115342</c:v>
                </c:pt>
                <c:pt idx="62">
                  <c:v>35941612.55684194</c:v>
                </c:pt>
                <c:pt idx="63">
                  <c:v>31090042.362140499</c:v>
                </c:pt>
                <c:pt idx="64">
                  <c:v>29156706.922786646</c:v>
                </c:pt>
                <c:pt idx="65">
                  <c:v>29048631.111884199</c:v>
                </c:pt>
                <c:pt idx="66">
                  <c:v>29363292.014078543</c:v>
                </c:pt>
                <c:pt idx="67">
                  <c:v>29481680.630189478</c:v>
                </c:pt>
                <c:pt idx="68">
                  <c:v>28805887.727073215</c:v>
                </c:pt>
                <c:pt idx="69">
                  <c:v>29917430.687914766</c:v>
                </c:pt>
                <c:pt idx="70">
                  <c:v>33063685.115241945</c:v>
                </c:pt>
                <c:pt idx="71">
                  <c:v>34569923.505378008</c:v>
                </c:pt>
                <c:pt idx="72">
                  <c:v>37599705.71059265</c:v>
                </c:pt>
                <c:pt idx="73">
                  <c:v>36722797.179736972</c:v>
                </c:pt>
                <c:pt idx="74">
                  <c:v>34625403.519502722</c:v>
                </c:pt>
                <c:pt idx="75">
                  <c:v>30262277.372920863</c:v>
                </c:pt>
                <c:pt idx="76">
                  <c:v>28907207.130878277</c:v>
                </c:pt>
                <c:pt idx="77">
                  <c:v>28363297.422598407</c:v>
                </c:pt>
                <c:pt idx="78">
                  <c:v>30202092.328776613</c:v>
                </c:pt>
                <c:pt idx="79">
                  <c:v>29788423.797313862</c:v>
                </c:pt>
                <c:pt idx="80">
                  <c:v>29163761.86616867</c:v>
                </c:pt>
                <c:pt idx="81">
                  <c:v>29989787.746486202</c:v>
                </c:pt>
                <c:pt idx="82">
                  <c:v>30728318.7851917</c:v>
                </c:pt>
                <c:pt idx="83">
                  <c:v>32278000.516146094</c:v>
                </c:pt>
                <c:pt idx="84">
                  <c:v>35615408.54012835</c:v>
                </c:pt>
                <c:pt idx="85">
                  <c:v>34661502.029009752</c:v>
                </c:pt>
                <c:pt idx="86">
                  <c:v>32941687.301727392</c:v>
                </c:pt>
                <c:pt idx="87">
                  <c:v>31267351.708496056</c:v>
                </c:pt>
                <c:pt idx="88">
                  <c:v>29011616.655757695</c:v>
                </c:pt>
                <c:pt idx="89">
                  <c:v>28843455.905603752</c:v>
                </c:pt>
                <c:pt idx="90">
                  <c:v>30479265.139402501</c:v>
                </c:pt>
                <c:pt idx="91">
                  <c:v>30569672.176965661</c:v>
                </c:pt>
                <c:pt idx="92">
                  <c:v>28270994.707280226</c:v>
                </c:pt>
                <c:pt idx="93">
                  <c:v>29485212.127096221</c:v>
                </c:pt>
                <c:pt idx="94">
                  <c:v>30237533.223400697</c:v>
                </c:pt>
                <c:pt idx="95">
                  <c:v>34459567.486855447</c:v>
                </c:pt>
                <c:pt idx="96">
                  <c:v>34391956.906157993</c:v>
                </c:pt>
                <c:pt idx="97">
                  <c:v>32514677.392134346</c:v>
                </c:pt>
                <c:pt idx="98">
                  <c:v>34097052.113647066</c:v>
                </c:pt>
                <c:pt idx="99">
                  <c:v>29553107.737713248</c:v>
                </c:pt>
                <c:pt idx="100">
                  <c:v>28648335.916096412</c:v>
                </c:pt>
                <c:pt idx="101">
                  <c:v>28159908.88003549</c:v>
                </c:pt>
                <c:pt idx="102">
                  <c:v>29311685.92541869</c:v>
                </c:pt>
                <c:pt idx="103">
                  <c:v>28578868.666183472</c:v>
                </c:pt>
                <c:pt idx="104">
                  <c:v>28749628.476985067</c:v>
                </c:pt>
                <c:pt idx="105">
                  <c:v>28614878.266846381</c:v>
                </c:pt>
                <c:pt idx="106">
                  <c:v>31866078.206936218</c:v>
                </c:pt>
                <c:pt idx="107">
                  <c:v>36314722.329254128</c:v>
                </c:pt>
                <c:pt idx="108">
                  <c:v>35765712.566515751</c:v>
                </c:pt>
                <c:pt idx="109">
                  <c:v>33105278.77341577</c:v>
                </c:pt>
                <c:pt idx="110">
                  <c:v>33298640.733088456</c:v>
                </c:pt>
                <c:pt idx="111">
                  <c:v>31465795.653087549</c:v>
                </c:pt>
                <c:pt idx="112">
                  <c:v>28688650.105370123</c:v>
                </c:pt>
                <c:pt idx="113">
                  <c:v>28314518.320885923</c:v>
                </c:pt>
                <c:pt idx="114">
                  <c:v>30765696.580266491</c:v>
                </c:pt>
                <c:pt idx="115">
                  <c:v>29969009.998323426</c:v>
                </c:pt>
                <c:pt idx="116">
                  <c:v>28394304.79733184</c:v>
                </c:pt>
                <c:pt idx="117">
                  <c:v>29974544.195046842</c:v>
                </c:pt>
                <c:pt idx="118">
                  <c:v>32486033.196878672</c:v>
                </c:pt>
                <c:pt idx="119">
                  <c:v>34208314.146759935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F-4B35-9BA9-7953FD597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'Model Summary'!$C$4:$C$13</c:f>
              <c:numCache>
                <c:formatCode>#,##0</c:formatCode>
                <c:ptCount val="10"/>
                <c:pt idx="0">
                  <c:v>412656887.84395349</c:v>
                </c:pt>
                <c:pt idx="1">
                  <c:v>395922465.24339759</c:v>
                </c:pt>
                <c:pt idx="2">
                  <c:v>400205654.2350964</c:v>
                </c:pt>
                <c:pt idx="3">
                  <c:v>389870749.67129755</c:v>
                </c:pt>
                <c:pt idx="4">
                  <c:v>406546454.28318977</c:v>
                </c:pt>
                <c:pt idx="5">
                  <c:v>408368850.13714504</c:v>
                </c:pt>
                <c:pt idx="6">
                  <c:v>387971396.08840036</c:v>
                </c:pt>
                <c:pt idx="7">
                  <c:v>376624291.91731334</c:v>
                </c:pt>
                <c:pt idx="8">
                  <c:v>372998804.7282148</c:v>
                </c:pt>
                <c:pt idx="9">
                  <c:v>397036211.4615401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3-4AA0-83D6-AD90B8F9EB65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'Model Summary'!$D$4:$D$13</c:f>
              <c:numCache>
                <c:formatCode>#,##0</c:formatCode>
                <c:ptCount val="10"/>
                <c:pt idx="0">
                  <c:v>411194110.15474266</c:v>
                </c:pt>
                <c:pt idx="1">
                  <c:v>395209083.74859536</c:v>
                </c:pt>
                <c:pt idx="2">
                  <c:v>406616244.65181947</c:v>
                </c:pt>
                <c:pt idx="3">
                  <c:v>390205522.10928512</c:v>
                </c:pt>
                <c:pt idx="4">
                  <c:v>405485324.88793707</c:v>
                </c:pt>
                <c:pt idx="5">
                  <c:v>406086153.77222842</c:v>
                </c:pt>
                <c:pt idx="6">
                  <c:v>388250551.06204468</c:v>
                </c:pt>
                <c:pt idx="7">
                  <c:v>379533365.12734973</c:v>
                </c:pt>
                <c:pt idx="8">
                  <c:v>376468365.99224627</c:v>
                </c:pt>
                <c:pt idx="9">
                  <c:v>390766669.2541675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AA0-83D6-AD90B8F9E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400200"/>
        <c:axId val="2125393640"/>
      </c:lineChart>
      <c:catAx>
        <c:axId val="212540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393640"/>
        <c:crosses val="autoZero"/>
        <c:auto val="1"/>
        <c:lblAlgn val="ctr"/>
        <c:lblOffset val="100"/>
        <c:noMultiLvlLbl val="0"/>
      </c:catAx>
      <c:valAx>
        <c:axId val="2125393640"/>
        <c:scaling>
          <c:orientation val="minMax"/>
          <c:min val="3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0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Summary'!$H$3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Summary'!$G$4:$G$13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'Model Summary'!$H$4:$H$13</c:f>
              <c:numCache>
                <c:formatCode>#,##0</c:formatCode>
                <c:ptCount val="10"/>
                <c:pt idx="0">
                  <c:v>144344076.79465961</c:v>
                </c:pt>
                <c:pt idx="1">
                  <c:v>143517749.29351738</c:v>
                </c:pt>
                <c:pt idx="2">
                  <c:v>145288571.14294416</c:v>
                </c:pt>
                <c:pt idx="3">
                  <c:v>144762738.65518758</c:v>
                </c:pt>
                <c:pt idx="4">
                  <c:v>148972634.19947761</c:v>
                </c:pt>
                <c:pt idx="5">
                  <c:v>150384976.85128376</c:v>
                </c:pt>
                <c:pt idx="6">
                  <c:v>145482401.86906052</c:v>
                </c:pt>
                <c:pt idx="7">
                  <c:v>142984442.81855628</c:v>
                </c:pt>
                <c:pt idx="8">
                  <c:v>139544663.88461864</c:v>
                </c:pt>
                <c:pt idx="9">
                  <c:v>146032640.40397751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3-42B6-A086-8BD1BBBB2507}"/>
            </c:ext>
          </c:extLst>
        </c:ser>
        <c:ser>
          <c:idx val="1"/>
          <c:order val="1"/>
          <c:tx>
            <c:strRef>
              <c:f>'Model Summary'!$I$3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Summary'!$G$4:$G$13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'Model Summary'!$I$4:$I$13</c:f>
              <c:numCache>
                <c:formatCode>#,##0</c:formatCode>
                <c:ptCount val="10"/>
                <c:pt idx="0">
                  <c:v>145421144.62278125</c:v>
                </c:pt>
                <c:pt idx="1">
                  <c:v>144319616.73512784</c:v>
                </c:pt>
                <c:pt idx="2">
                  <c:v>146805306.15251973</c:v>
                </c:pt>
                <c:pt idx="3">
                  <c:v>144064653.26212955</c:v>
                </c:pt>
                <c:pt idx="4">
                  <c:v>147018942.25134853</c:v>
                </c:pt>
                <c:pt idx="5">
                  <c:v>147082503.45550746</c:v>
                </c:pt>
                <c:pt idx="6">
                  <c:v>145560399.72755876</c:v>
                </c:pt>
                <c:pt idx="7">
                  <c:v>144297638.18305099</c:v>
                </c:pt>
                <c:pt idx="8">
                  <c:v>141548130.46756634</c:v>
                </c:pt>
                <c:pt idx="9">
                  <c:v>145196561.05569196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3-42B6-A086-8BD1BBBB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84856"/>
        <c:axId val="832088792"/>
      </c:lineChart>
      <c:catAx>
        <c:axId val="83208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8792"/>
        <c:crosses val="autoZero"/>
        <c:auto val="1"/>
        <c:lblAlgn val="ctr"/>
        <c:lblOffset val="100"/>
        <c:noMultiLvlLbl val="0"/>
      </c:catAx>
      <c:valAx>
        <c:axId val="832088792"/>
        <c:scaling>
          <c:orientation val="minMax"/>
          <c:min val="1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Summary'!$M$3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Summary'!$L$4:$L$13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'Model Summary'!$M$4:$M$13</c:f>
              <c:numCache>
                <c:formatCode>#,##0</c:formatCode>
                <c:ptCount val="10"/>
                <c:pt idx="0">
                  <c:v>391347020.62520891</c:v>
                </c:pt>
                <c:pt idx="1">
                  <c:v>385576978.56088668</c:v>
                </c:pt>
                <c:pt idx="2">
                  <c:v>386806738.52354205</c:v>
                </c:pt>
                <c:pt idx="3">
                  <c:v>378666680.81211126</c:v>
                </c:pt>
                <c:pt idx="4">
                  <c:v>378510612.53075469</c:v>
                </c:pt>
                <c:pt idx="5">
                  <c:v>387543472.28783733</c:v>
                </c:pt>
                <c:pt idx="6">
                  <c:v>376242691.7176978</c:v>
                </c:pt>
                <c:pt idx="7">
                  <c:v>368181419.23467726</c:v>
                </c:pt>
                <c:pt idx="8">
                  <c:v>372548417.44909316</c:v>
                </c:pt>
                <c:pt idx="9">
                  <c:v>382639942.67805892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4-40A8-A59C-BE3156B8954B}"/>
            </c:ext>
          </c:extLst>
        </c:ser>
        <c:ser>
          <c:idx val="1"/>
          <c:order val="1"/>
          <c:tx>
            <c:strRef>
              <c:f>'Model Summary'!$N$3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Summary'!$L$4:$L$13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'Model Summary'!$N$4:$N$13</c:f>
              <c:numCache>
                <c:formatCode>#,##0</c:formatCode>
                <c:ptCount val="10"/>
                <c:pt idx="0">
                  <c:v>388484958.08946818</c:v>
                </c:pt>
                <c:pt idx="1">
                  <c:v>383984972.90952456</c:v>
                </c:pt>
                <c:pt idx="2">
                  <c:v>386398930.91924584</c:v>
                </c:pt>
                <c:pt idx="3">
                  <c:v>381017100.16609621</c:v>
                </c:pt>
                <c:pt idx="4">
                  <c:v>383205446.57404977</c:v>
                </c:pt>
                <c:pt idx="5">
                  <c:v>383260825.49906403</c:v>
                </c:pt>
                <c:pt idx="6">
                  <c:v>378631073.37631309</c:v>
                </c:pt>
                <c:pt idx="7">
                  <c:v>375843267.00172377</c:v>
                </c:pt>
                <c:pt idx="8">
                  <c:v>370800900.8174085</c:v>
                </c:pt>
                <c:pt idx="9">
                  <c:v>376436499.06697083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4-40A8-A59C-BE3156B89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84856"/>
        <c:axId val="832088792"/>
      </c:lineChart>
      <c:catAx>
        <c:axId val="83208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8792"/>
        <c:crosses val="autoZero"/>
        <c:auto val="1"/>
        <c:lblAlgn val="ctr"/>
        <c:lblOffset val="100"/>
        <c:noMultiLvlLbl val="0"/>
      </c:catAx>
      <c:valAx>
        <c:axId val="832088792"/>
        <c:scaling>
          <c:orientation val="minMax"/>
          <c:min val="3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Normalized'!$D$1</c:f>
              <c:strCache>
                <c:ptCount val="1"/>
                <c:pt idx="0">
                  <c:v> Res_NoCDM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'Res Normalized'!$A:$A</c:f>
              <c:strCache>
                <c:ptCount val="145"/>
                <c:pt idx="0">
                  <c:v>Date</c:v>
                </c:pt>
                <c:pt idx="1">
                  <c:v>2009-01-01</c:v>
                </c:pt>
                <c:pt idx="2">
                  <c:v>2009-02-01</c:v>
                </c:pt>
                <c:pt idx="3">
                  <c:v>2009-03-01</c:v>
                </c:pt>
                <c:pt idx="4">
                  <c:v>2009-04-01</c:v>
                </c:pt>
                <c:pt idx="5">
                  <c:v>2009-05-01</c:v>
                </c:pt>
                <c:pt idx="6">
                  <c:v>2009-06-01</c:v>
                </c:pt>
                <c:pt idx="7">
                  <c:v>2009-07-01</c:v>
                </c:pt>
                <c:pt idx="8">
                  <c:v>2009-08-01</c:v>
                </c:pt>
                <c:pt idx="9">
                  <c:v>2009-09-01</c:v>
                </c:pt>
                <c:pt idx="10">
                  <c:v>2009-10-01</c:v>
                </c:pt>
                <c:pt idx="11">
                  <c:v>2009-11-01</c:v>
                </c:pt>
                <c:pt idx="12">
                  <c:v>2009-12-01</c:v>
                </c:pt>
                <c:pt idx="13">
                  <c:v>2010-01-01</c:v>
                </c:pt>
                <c:pt idx="14">
                  <c:v>2010-02-01</c:v>
                </c:pt>
                <c:pt idx="15">
                  <c:v>2010-03-01</c:v>
                </c:pt>
                <c:pt idx="16">
                  <c:v>2010-04-01</c:v>
                </c:pt>
                <c:pt idx="17">
                  <c:v>2010-05-01</c:v>
                </c:pt>
                <c:pt idx="18">
                  <c:v>2010-06-01</c:v>
                </c:pt>
                <c:pt idx="19">
                  <c:v>2010-07-01</c:v>
                </c:pt>
                <c:pt idx="20">
                  <c:v>2010-08-01</c:v>
                </c:pt>
                <c:pt idx="21">
                  <c:v>2010-09-01</c:v>
                </c:pt>
                <c:pt idx="22">
                  <c:v>2010-10-01</c:v>
                </c:pt>
                <c:pt idx="23">
                  <c:v>2010-11-01</c:v>
                </c:pt>
                <c:pt idx="24">
                  <c:v>2010-12-01</c:v>
                </c:pt>
                <c:pt idx="25">
                  <c:v>2011-01-01</c:v>
                </c:pt>
                <c:pt idx="26">
                  <c:v>2011-02-01</c:v>
                </c:pt>
                <c:pt idx="27">
                  <c:v>2011-03-01</c:v>
                </c:pt>
                <c:pt idx="28">
                  <c:v>2011-04-01</c:v>
                </c:pt>
                <c:pt idx="29">
                  <c:v>2011-05-01</c:v>
                </c:pt>
                <c:pt idx="30">
                  <c:v>2011-06-01</c:v>
                </c:pt>
                <c:pt idx="31">
                  <c:v>2011-07-01</c:v>
                </c:pt>
                <c:pt idx="32">
                  <c:v>2011-08-01</c:v>
                </c:pt>
                <c:pt idx="33">
                  <c:v>2011-09-01</c:v>
                </c:pt>
                <c:pt idx="34">
                  <c:v>2011-10-01</c:v>
                </c:pt>
                <c:pt idx="35">
                  <c:v>2011-11-01</c:v>
                </c:pt>
                <c:pt idx="36">
                  <c:v>2011-12-01</c:v>
                </c:pt>
                <c:pt idx="37">
                  <c:v>2012-01-01</c:v>
                </c:pt>
                <c:pt idx="38">
                  <c:v>2012-02-01</c:v>
                </c:pt>
                <c:pt idx="39">
                  <c:v>2012-03-01</c:v>
                </c:pt>
                <c:pt idx="40">
                  <c:v>2012-04-01</c:v>
                </c:pt>
                <c:pt idx="41">
                  <c:v>2012-05-01</c:v>
                </c:pt>
                <c:pt idx="42">
                  <c:v>2012-06-01</c:v>
                </c:pt>
                <c:pt idx="43">
                  <c:v>2012-07-01</c:v>
                </c:pt>
                <c:pt idx="44">
                  <c:v>2012-08-01</c:v>
                </c:pt>
                <c:pt idx="45">
                  <c:v>2012-09-01</c:v>
                </c:pt>
                <c:pt idx="46">
                  <c:v>2012-10-01</c:v>
                </c:pt>
                <c:pt idx="47">
                  <c:v>2012-11-01</c:v>
                </c:pt>
                <c:pt idx="48">
                  <c:v>2012-12-01</c:v>
                </c:pt>
                <c:pt idx="49">
                  <c:v>2013-01-01</c:v>
                </c:pt>
                <c:pt idx="50">
                  <c:v>2013-02-01</c:v>
                </c:pt>
                <c:pt idx="51">
                  <c:v>2013-03-01</c:v>
                </c:pt>
                <c:pt idx="52">
                  <c:v>2013-04-01</c:v>
                </c:pt>
                <c:pt idx="53">
                  <c:v>2013-05-01</c:v>
                </c:pt>
                <c:pt idx="54">
                  <c:v>2013-06-01</c:v>
                </c:pt>
                <c:pt idx="55">
                  <c:v>2013-07-01</c:v>
                </c:pt>
                <c:pt idx="56">
                  <c:v>2013-08-01</c:v>
                </c:pt>
                <c:pt idx="57">
                  <c:v>2013-09-01</c:v>
                </c:pt>
                <c:pt idx="58">
                  <c:v>2013-10-01</c:v>
                </c:pt>
                <c:pt idx="59">
                  <c:v>2013-11-01</c:v>
                </c:pt>
                <c:pt idx="60">
                  <c:v>2013-12-01</c:v>
                </c:pt>
                <c:pt idx="61">
                  <c:v>2014-01-01</c:v>
                </c:pt>
                <c:pt idx="62">
                  <c:v>2014-02-01</c:v>
                </c:pt>
                <c:pt idx="63">
                  <c:v>2014-03-01</c:v>
                </c:pt>
                <c:pt idx="64">
                  <c:v>2014-04-01</c:v>
                </c:pt>
                <c:pt idx="65">
                  <c:v>2014-05-01</c:v>
                </c:pt>
                <c:pt idx="66">
                  <c:v>2014-06-01</c:v>
                </c:pt>
                <c:pt idx="67">
                  <c:v>2014-07-01</c:v>
                </c:pt>
                <c:pt idx="68">
                  <c:v>2014-08-01</c:v>
                </c:pt>
                <c:pt idx="69">
                  <c:v>2014-09-01</c:v>
                </c:pt>
                <c:pt idx="70">
                  <c:v>2014-10-01</c:v>
                </c:pt>
                <c:pt idx="71">
                  <c:v>2014-11-01</c:v>
                </c:pt>
                <c:pt idx="72">
                  <c:v>2014-12-01</c:v>
                </c:pt>
                <c:pt idx="73">
                  <c:v>2015-01-01</c:v>
                </c:pt>
                <c:pt idx="74">
                  <c:v>2015-02-01</c:v>
                </c:pt>
                <c:pt idx="75">
                  <c:v>2015-03-01</c:v>
                </c:pt>
                <c:pt idx="76">
                  <c:v>2015-04-01</c:v>
                </c:pt>
                <c:pt idx="77">
                  <c:v>2015-05-01</c:v>
                </c:pt>
                <c:pt idx="78">
                  <c:v>2015-06-01</c:v>
                </c:pt>
                <c:pt idx="79">
                  <c:v>2015-07-01</c:v>
                </c:pt>
                <c:pt idx="80">
                  <c:v>2015-08-01</c:v>
                </c:pt>
                <c:pt idx="81">
                  <c:v>2015-09-01</c:v>
                </c:pt>
                <c:pt idx="82">
                  <c:v>2015-10-01</c:v>
                </c:pt>
                <c:pt idx="83">
                  <c:v>2015-11-01</c:v>
                </c:pt>
                <c:pt idx="84">
                  <c:v>2015-12-01</c:v>
                </c:pt>
                <c:pt idx="85">
                  <c:v>2016-01-01</c:v>
                </c:pt>
                <c:pt idx="86">
                  <c:v>2016-02-01</c:v>
                </c:pt>
                <c:pt idx="87">
                  <c:v>2016-03-01</c:v>
                </c:pt>
                <c:pt idx="88">
                  <c:v>2016-04-01</c:v>
                </c:pt>
                <c:pt idx="89">
                  <c:v>2016-05-01</c:v>
                </c:pt>
                <c:pt idx="90">
                  <c:v>2016-06-01</c:v>
                </c:pt>
                <c:pt idx="91">
                  <c:v>2016-07-01</c:v>
                </c:pt>
                <c:pt idx="92">
                  <c:v>2016-08-01</c:v>
                </c:pt>
                <c:pt idx="93">
                  <c:v>2016-09-01</c:v>
                </c:pt>
                <c:pt idx="94">
                  <c:v>2016-10-01</c:v>
                </c:pt>
                <c:pt idx="95">
                  <c:v>2016-11-01</c:v>
                </c:pt>
                <c:pt idx="96">
                  <c:v>2016-12-01</c:v>
                </c:pt>
                <c:pt idx="97">
                  <c:v>2017-01-01</c:v>
                </c:pt>
                <c:pt idx="98">
                  <c:v>2017-02-01</c:v>
                </c:pt>
                <c:pt idx="99">
                  <c:v>2017-03-01</c:v>
                </c:pt>
                <c:pt idx="100">
                  <c:v>2017-04-01</c:v>
                </c:pt>
                <c:pt idx="101">
                  <c:v>2017-05-01</c:v>
                </c:pt>
                <c:pt idx="102">
                  <c:v>2017-06-01</c:v>
                </c:pt>
                <c:pt idx="103">
                  <c:v>2017-07-01</c:v>
                </c:pt>
                <c:pt idx="104">
                  <c:v>2017-08-01</c:v>
                </c:pt>
                <c:pt idx="105">
                  <c:v>2017-09-01</c:v>
                </c:pt>
                <c:pt idx="106">
                  <c:v>2017-10-01</c:v>
                </c:pt>
                <c:pt idx="107">
                  <c:v>2017-11-01</c:v>
                </c:pt>
                <c:pt idx="108">
                  <c:v>2017-12-01</c:v>
                </c:pt>
                <c:pt idx="109">
                  <c:v>2018-01-01</c:v>
                </c:pt>
                <c:pt idx="110">
                  <c:v>2018-02-01</c:v>
                </c:pt>
                <c:pt idx="111">
                  <c:v>2018-03-01</c:v>
                </c:pt>
                <c:pt idx="112">
                  <c:v>2018-04-01</c:v>
                </c:pt>
                <c:pt idx="113">
                  <c:v>2018-05-01</c:v>
                </c:pt>
                <c:pt idx="114">
                  <c:v>2018-06-01</c:v>
                </c:pt>
                <c:pt idx="115">
                  <c:v>2018-07-01</c:v>
                </c:pt>
                <c:pt idx="116">
                  <c:v>2018-08-01</c:v>
                </c:pt>
                <c:pt idx="117">
                  <c:v>2018-09-01</c:v>
                </c:pt>
                <c:pt idx="118">
                  <c:v>2018-10-01</c:v>
                </c:pt>
                <c:pt idx="119">
                  <c:v>2018-11-01</c:v>
                </c:pt>
                <c:pt idx="120">
                  <c:v>2018-12-01</c:v>
                </c:pt>
                <c:pt idx="121">
                  <c:v>2019-01-01</c:v>
                </c:pt>
                <c:pt idx="122">
                  <c:v>2019-02-01</c:v>
                </c:pt>
                <c:pt idx="123">
                  <c:v>2019-03-01</c:v>
                </c:pt>
                <c:pt idx="124">
                  <c:v>2019-04-01</c:v>
                </c:pt>
                <c:pt idx="125">
                  <c:v>2019-05-01</c:v>
                </c:pt>
                <c:pt idx="126">
                  <c:v>2019-06-01</c:v>
                </c:pt>
                <c:pt idx="127">
                  <c:v>2019-07-01</c:v>
                </c:pt>
                <c:pt idx="128">
                  <c:v>2019-08-01</c:v>
                </c:pt>
                <c:pt idx="129">
                  <c:v>2019-09-01</c:v>
                </c:pt>
                <c:pt idx="130">
                  <c:v>2019-10-01</c:v>
                </c:pt>
                <c:pt idx="131">
                  <c:v>2019-11-01</c:v>
                </c:pt>
                <c:pt idx="132">
                  <c:v>2019-12-01</c:v>
                </c:pt>
                <c:pt idx="133">
                  <c:v>2020-01-01</c:v>
                </c:pt>
                <c:pt idx="134">
                  <c:v>2020-02-01</c:v>
                </c:pt>
                <c:pt idx="135">
                  <c:v>2020-03-01</c:v>
                </c:pt>
                <c:pt idx="136">
                  <c:v>2020-04-01</c:v>
                </c:pt>
                <c:pt idx="137">
                  <c:v>2020-05-01</c:v>
                </c:pt>
                <c:pt idx="138">
                  <c:v>2020-06-01</c:v>
                </c:pt>
                <c:pt idx="139">
                  <c:v>2020-07-01</c:v>
                </c:pt>
                <c:pt idx="140">
                  <c:v>2020-08-01</c:v>
                </c:pt>
                <c:pt idx="141">
                  <c:v>2020-09-01</c:v>
                </c:pt>
                <c:pt idx="142">
                  <c:v>2020-10-01</c:v>
                </c:pt>
                <c:pt idx="143">
                  <c:v>2020-11-01</c:v>
                </c:pt>
                <c:pt idx="144">
                  <c:v>2020-12-01</c:v>
                </c:pt>
              </c:strCache>
            </c:strRef>
          </c:cat>
          <c:val>
            <c:numRef>
              <c:f>'Res Normalized'!$D$2:$D$121</c:f>
              <c:numCache>
                <c:formatCode>_(* #,##0_);_(* \(#,##0\);_(* "-"??_);_(@_)</c:formatCode>
                <c:ptCount val="120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40665495.776216261</c:v>
                </c:pt>
                <c:pt idx="97">
                  <c:v>35835338.971478321</c:v>
                </c:pt>
                <c:pt idx="98">
                  <c:v>36982490.233870454</c:v>
                </c:pt>
                <c:pt idx="99">
                  <c:v>29592477.093809966</c:v>
                </c:pt>
                <c:pt idx="100">
                  <c:v>25688647.81987134</c:v>
                </c:pt>
                <c:pt idx="101">
                  <c:v>23936399.302858047</c:v>
                </c:pt>
                <c:pt idx="102">
                  <c:v>25931001.793505821</c:v>
                </c:pt>
                <c:pt idx="103">
                  <c:v>25025126.831834104</c:v>
                </c:pt>
                <c:pt idx="104">
                  <c:v>24421648.322529171</c:v>
                </c:pt>
                <c:pt idx="105">
                  <c:v>26908845.948192</c:v>
                </c:pt>
                <c:pt idx="106">
                  <c:v>33550334.063558049</c:v>
                </c:pt>
                <c:pt idx="107">
                  <c:v>44460998.570491321</c:v>
                </c:pt>
                <c:pt idx="108">
                  <c:v>45839763.746384479</c:v>
                </c:pt>
                <c:pt idx="109">
                  <c:v>37769715.834900685</c:v>
                </c:pt>
                <c:pt idx="110">
                  <c:v>36876238.000398323</c:v>
                </c:pt>
                <c:pt idx="111">
                  <c:v>32020694.965203572</c:v>
                </c:pt>
                <c:pt idx="112">
                  <c:v>26274547.779771313</c:v>
                </c:pt>
                <c:pt idx="113">
                  <c:v>26416093.884430967</c:v>
                </c:pt>
                <c:pt idx="114">
                  <c:v>30132803.565601192</c:v>
                </c:pt>
                <c:pt idx="115">
                  <c:v>28927607.24357808</c:v>
                </c:pt>
                <c:pt idx="116">
                  <c:v>25781691.875161666</c:v>
                </c:pt>
                <c:pt idx="117">
                  <c:v>30000757.366145015</c:v>
                </c:pt>
                <c:pt idx="118">
                  <c:v>35647024.828302473</c:v>
                </c:pt>
                <c:pt idx="119">
                  <c:v>41349272.371662356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8-4CD4-B010-5BB721AD1E7C}"/>
            </c:ext>
          </c:extLst>
        </c:ser>
        <c:ser>
          <c:idx val="1"/>
          <c:order val="1"/>
          <c:tx>
            <c:strRef>
              <c:f>'Res Normalized'!$Q$1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'Res Normalized'!$A:$A</c:f>
              <c:strCache>
                <c:ptCount val="145"/>
                <c:pt idx="0">
                  <c:v>Date</c:v>
                </c:pt>
                <c:pt idx="1">
                  <c:v>2009-01-01</c:v>
                </c:pt>
                <c:pt idx="2">
                  <c:v>2009-02-01</c:v>
                </c:pt>
                <c:pt idx="3">
                  <c:v>2009-03-01</c:v>
                </c:pt>
                <c:pt idx="4">
                  <c:v>2009-04-01</c:v>
                </c:pt>
                <c:pt idx="5">
                  <c:v>2009-05-01</c:v>
                </c:pt>
                <c:pt idx="6">
                  <c:v>2009-06-01</c:v>
                </c:pt>
                <c:pt idx="7">
                  <c:v>2009-07-01</c:v>
                </c:pt>
                <c:pt idx="8">
                  <c:v>2009-08-01</c:v>
                </c:pt>
                <c:pt idx="9">
                  <c:v>2009-09-01</c:v>
                </c:pt>
                <c:pt idx="10">
                  <c:v>2009-10-01</c:v>
                </c:pt>
                <c:pt idx="11">
                  <c:v>2009-11-01</c:v>
                </c:pt>
                <c:pt idx="12">
                  <c:v>2009-12-01</c:v>
                </c:pt>
                <c:pt idx="13">
                  <c:v>2010-01-01</c:v>
                </c:pt>
                <c:pt idx="14">
                  <c:v>2010-02-01</c:v>
                </c:pt>
                <c:pt idx="15">
                  <c:v>2010-03-01</c:v>
                </c:pt>
                <c:pt idx="16">
                  <c:v>2010-04-01</c:v>
                </c:pt>
                <c:pt idx="17">
                  <c:v>2010-05-01</c:v>
                </c:pt>
                <c:pt idx="18">
                  <c:v>2010-06-01</c:v>
                </c:pt>
                <c:pt idx="19">
                  <c:v>2010-07-01</c:v>
                </c:pt>
                <c:pt idx="20">
                  <c:v>2010-08-01</c:v>
                </c:pt>
                <c:pt idx="21">
                  <c:v>2010-09-01</c:v>
                </c:pt>
                <c:pt idx="22">
                  <c:v>2010-10-01</c:v>
                </c:pt>
                <c:pt idx="23">
                  <c:v>2010-11-01</c:v>
                </c:pt>
                <c:pt idx="24">
                  <c:v>2010-12-01</c:v>
                </c:pt>
                <c:pt idx="25">
                  <c:v>2011-01-01</c:v>
                </c:pt>
                <c:pt idx="26">
                  <c:v>2011-02-01</c:v>
                </c:pt>
                <c:pt idx="27">
                  <c:v>2011-03-01</c:v>
                </c:pt>
                <c:pt idx="28">
                  <c:v>2011-04-01</c:v>
                </c:pt>
                <c:pt idx="29">
                  <c:v>2011-05-01</c:v>
                </c:pt>
                <c:pt idx="30">
                  <c:v>2011-06-01</c:v>
                </c:pt>
                <c:pt idx="31">
                  <c:v>2011-07-01</c:v>
                </c:pt>
                <c:pt idx="32">
                  <c:v>2011-08-01</c:v>
                </c:pt>
                <c:pt idx="33">
                  <c:v>2011-09-01</c:v>
                </c:pt>
                <c:pt idx="34">
                  <c:v>2011-10-01</c:v>
                </c:pt>
                <c:pt idx="35">
                  <c:v>2011-11-01</c:v>
                </c:pt>
                <c:pt idx="36">
                  <c:v>2011-12-01</c:v>
                </c:pt>
                <c:pt idx="37">
                  <c:v>2012-01-01</c:v>
                </c:pt>
                <c:pt idx="38">
                  <c:v>2012-02-01</c:v>
                </c:pt>
                <c:pt idx="39">
                  <c:v>2012-03-01</c:v>
                </c:pt>
                <c:pt idx="40">
                  <c:v>2012-04-01</c:v>
                </c:pt>
                <c:pt idx="41">
                  <c:v>2012-05-01</c:v>
                </c:pt>
                <c:pt idx="42">
                  <c:v>2012-06-01</c:v>
                </c:pt>
                <c:pt idx="43">
                  <c:v>2012-07-01</c:v>
                </c:pt>
                <c:pt idx="44">
                  <c:v>2012-08-01</c:v>
                </c:pt>
                <c:pt idx="45">
                  <c:v>2012-09-01</c:v>
                </c:pt>
                <c:pt idx="46">
                  <c:v>2012-10-01</c:v>
                </c:pt>
                <c:pt idx="47">
                  <c:v>2012-11-01</c:v>
                </c:pt>
                <c:pt idx="48">
                  <c:v>2012-12-01</c:v>
                </c:pt>
                <c:pt idx="49">
                  <c:v>2013-01-01</c:v>
                </c:pt>
                <c:pt idx="50">
                  <c:v>2013-02-01</c:v>
                </c:pt>
                <c:pt idx="51">
                  <c:v>2013-03-01</c:v>
                </c:pt>
                <c:pt idx="52">
                  <c:v>2013-04-01</c:v>
                </c:pt>
                <c:pt idx="53">
                  <c:v>2013-05-01</c:v>
                </c:pt>
                <c:pt idx="54">
                  <c:v>2013-06-01</c:v>
                </c:pt>
                <c:pt idx="55">
                  <c:v>2013-07-01</c:v>
                </c:pt>
                <c:pt idx="56">
                  <c:v>2013-08-01</c:v>
                </c:pt>
                <c:pt idx="57">
                  <c:v>2013-09-01</c:v>
                </c:pt>
                <c:pt idx="58">
                  <c:v>2013-10-01</c:v>
                </c:pt>
                <c:pt idx="59">
                  <c:v>2013-11-01</c:v>
                </c:pt>
                <c:pt idx="60">
                  <c:v>2013-12-01</c:v>
                </c:pt>
                <c:pt idx="61">
                  <c:v>2014-01-01</c:v>
                </c:pt>
                <c:pt idx="62">
                  <c:v>2014-02-01</c:v>
                </c:pt>
                <c:pt idx="63">
                  <c:v>2014-03-01</c:v>
                </c:pt>
                <c:pt idx="64">
                  <c:v>2014-04-01</c:v>
                </c:pt>
                <c:pt idx="65">
                  <c:v>2014-05-01</c:v>
                </c:pt>
                <c:pt idx="66">
                  <c:v>2014-06-01</c:v>
                </c:pt>
                <c:pt idx="67">
                  <c:v>2014-07-01</c:v>
                </c:pt>
                <c:pt idx="68">
                  <c:v>2014-08-01</c:v>
                </c:pt>
                <c:pt idx="69">
                  <c:v>2014-09-01</c:v>
                </c:pt>
                <c:pt idx="70">
                  <c:v>2014-10-01</c:v>
                </c:pt>
                <c:pt idx="71">
                  <c:v>2014-11-01</c:v>
                </c:pt>
                <c:pt idx="72">
                  <c:v>2014-12-01</c:v>
                </c:pt>
                <c:pt idx="73">
                  <c:v>2015-01-01</c:v>
                </c:pt>
                <c:pt idx="74">
                  <c:v>2015-02-01</c:v>
                </c:pt>
                <c:pt idx="75">
                  <c:v>2015-03-01</c:v>
                </c:pt>
                <c:pt idx="76">
                  <c:v>2015-04-01</c:v>
                </c:pt>
                <c:pt idx="77">
                  <c:v>2015-05-01</c:v>
                </c:pt>
                <c:pt idx="78">
                  <c:v>2015-06-01</c:v>
                </c:pt>
                <c:pt idx="79">
                  <c:v>2015-07-01</c:v>
                </c:pt>
                <c:pt idx="80">
                  <c:v>2015-08-01</c:v>
                </c:pt>
                <c:pt idx="81">
                  <c:v>2015-09-01</c:v>
                </c:pt>
                <c:pt idx="82">
                  <c:v>2015-10-01</c:v>
                </c:pt>
                <c:pt idx="83">
                  <c:v>2015-11-01</c:v>
                </c:pt>
                <c:pt idx="84">
                  <c:v>2015-12-01</c:v>
                </c:pt>
                <c:pt idx="85">
                  <c:v>2016-01-01</c:v>
                </c:pt>
                <c:pt idx="86">
                  <c:v>2016-02-01</c:v>
                </c:pt>
                <c:pt idx="87">
                  <c:v>2016-03-01</c:v>
                </c:pt>
                <c:pt idx="88">
                  <c:v>2016-04-01</c:v>
                </c:pt>
                <c:pt idx="89">
                  <c:v>2016-05-01</c:v>
                </c:pt>
                <c:pt idx="90">
                  <c:v>2016-06-01</c:v>
                </c:pt>
                <c:pt idx="91">
                  <c:v>2016-07-01</c:v>
                </c:pt>
                <c:pt idx="92">
                  <c:v>2016-08-01</c:v>
                </c:pt>
                <c:pt idx="93">
                  <c:v>2016-09-01</c:v>
                </c:pt>
                <c:pt idx="94">
                  <c:v>2016-10-01</c:v>
                </c:pt>
                <c:pt idx="95">
                  <c:v>2016-11-01</c:v>
                </c:pt>
                <c:pt idx="96">
                  <c:v>2016-12-01</c:v>
                </c:pt>
                <c:pt idx="97">
                  <c:v>2017-01-01</c:v>
                </c:pt>
                <c:pt idx="98">
                  <c:v>2017-02-01</c:v>
                </c:pt>
                <c:pt idx="99">
                  <c:v>2017-03-01</c:v>
                </c:pt>
                <c:pt idx="100">
                  <c:v>2017-04-01</c:v>
                </c:pt>
                <c:pt idx="101">
                  <c:v>2017-05-01</c:v>
                </c:pt>
                <c:pt idx="102">
                  <c:v>2017-06-01</c:v>
                </c:pt>
                <c:pt idx="103">
                  <c:v>2017-07-01</c:v>
                </c:pt>
                <c:pt idx="104">
                  <c:v>2017-08-01</c:v>
                </c:pt>
                <c:pt idx="105">
                  <c:v>2017-09-01</c:v>
                </c:pt>
                <c:pt idx="106">
                  <c:v>2017-10-01</c:v>
                </c:pt>
                <c:pt idx="107">
                  <c:v>2017-11-01</c:v>
                </c:pt>
                <c:pt idx="108">
                  <c:v>2017-12-01</c:v>
                </c:pt>
                <c:pt idx="109">
                  <c:v>2018-01-01</c:v>
                </c:pt>
                <c:pt idx="110">
                  <c:v>2018-02-01</c:v>
                </c:pt>
                <c:pt idx="111">
                  <c:v>2018-03-01</c:v>
                </c:pt>
                <c:pt idx="112">
                  <c:v>2018-04-01</c:v>
                </c:pt>
                <c:pt idx="113">
                  <c:v>2018-05-01</c:v>
                </c:pt>
                <c:pt idx="114">
                  <c:v>2018-06-01</c:v>
                </c:pt>
                <c:pt idx="115">
                  <c:v>2018-07-01</c:v>
                </c:pt>
                <c:pt idx="116">
                  <c:v>2018-08-01</c:v>
                </c:pt>
                <c:pt idx="117">
                  <c:v>2018-09-01</c:v>
                </c:pt>
                <c:pt idx="118">
                  <c:v>2018-10-01</c:v>
                </c:pt>
                <c:pt idx="119">
                  <c:v>2018-11-01</c:v>
                </c:pt>
                <c:pt idx="120">
                  <c:v>2018-12-01</c:v>
                </c:pt>
                <c:pt idx="121">
                  <c:v>2019-01-01</c:v>
                </c:pt>
                <c:pt idx="122">
                  <c:v>2019-02-01</c:v>
                </c:pt>
                <c:pt idx="123">
                  <c:v>2019-03-01</c:v>
                </c:pt>
                <c:pt idx="124">
                  <c:v>2019-04-01</c:v>
                </c:pt>
                <c:pt idx="125">
                  <c:v>2019-05-01</c:v>
                </c:pt>
                <c:pt idx="126">
                  <c:v>2019-06-01</c:v>
                </c:pt>
                <c:pt idx="127">
                  <c:v>2019-07-01</c:v>
                </c:pt>
                <c:pt idx="128">
                  <c:v>2019-08-01</c:v>
                </c:pt>
                <c:pt idx="129">
                  <c:v>2019-09-01</c:v>
                </c:pt>
                <c:pt idx="130">
                  <c:v>2019-10-01</c:v>
                </c:pt>
                <c:pt idx="131">
                  <c:v>2019-11-01</c:v>
                </c:pt>
                <c:pt idx="132">
                  <c:v>2019-12-01</c:v>
                </c:pt>
                <c:pt idx="133">
                  <c:v>2020-01-01</c:v>
                </c:pt>
                <c:pt idx="134">
                  <c:v>2020-02-01</c:v>
                </c:pt>
                <c:pt idx="135">
                  <c:v>2020-03-01</c:v>
                </c:pt>
                <c:pt idx="136">
                  <c:v>2020-04-01</c:v>
                </c:pt>
                <c:pt idx="137">
                  <c:v>2020-05-01</c:v>
                </c:pt>
                <c:pt idx="138">
                  <c:v>2020-06-01</c:v>
                </c:pt>
                <c:pt idx="139">
                  <c:v>2020-07-01</c:v>
                </c:pt>
                <c:pt idx="140">
                  <c:v>2020-08-01</c:v>
                </c:pt>
                <c:pt idx="141">
                  <c:v>2020-09-01</c:v>
                </c:pt>
                <c:pt idx="142">
                  <c:v>2020-10-01</c:v>
                </c:pt>
                <c:pt idx="143">
                  <c:v>2020-11-01</c:v>
                </c:pt>
                <c:pt idx="144">
                  <c:v>2020-12-01</c:v>
                </c:pt>
              </c:strCache>
            </c:strRef>
          </c:cat>
          <c:val>
            <c:numRef>
              <c:f>'Res Normalized'!$Q$2:$Q$145</c:f>
              <c:numCache>
                <c:formatCode>General</c:formatCode>
                <c:ptCount val="144"/>
                <c:pt idx="0">
                  <c:v>49280471.506665424</c:v>
                </c:pt>
                <c:pt idx="1">
                  <c:v>41922474.527033821</c:v>
                </c:pt>
                <c:pt idx="2">
                  <c:v>40877964.10279458</c:v>
                </c:pt>
                <c:pt idx="3">
                  <c:v>32760228.973051533</c:v>
                </c:pt>
                <c:pt idx="4">
                  <c:v>27812147.515982807</c:v>
                </c:pt>
                <c:pt idx="5">
                  <c:v>25604042.76807829</c:v>
                </c:pt>
                <c:pt idx="6">
                  <c:v>28133021.026687603</c:v>
                </c:pt>
                <c:pt idx="7">
                  <c:v>27653096.869484574</c:v>
                </c:pt>
                <c:pt idx="8">
                  <c:v>26319190.359706819</c:v>
                </c:pt>
                <c:pt idx="9">
                  <c:v>31343319.637858216</c:v>
                </c:pt>
                <c:pt idx="10">
                  <c:v>35860773.330510274</c:v>
                </c:pt>
                <c:pt idx="11">
                  <c:v>44227816.195596963</c:v>
                </c:pt>
                <c:pt idx="12">
                  <c:v>47665734.869954288</c:v>
                </c:pt>
                <c:pt idx="13">
                  <c:v>40637143.264913872</c:v>
                </c:pt>
                <c:pt idx="14">
                  <c:v>39968270.548541769</c:v>
                </c:pt>
                <c:pt idx="15">
                  <c:v>32087476.126837999</c:v>
                </c:pt>
                <c:pt idx="16">
                  <c:v>27508427.758596994</c:v>
                </c:pt>
                <c:pt idx="17">
                  <c:v>25817960.027907208</c:v>
                </c:pt>
                <c:pt idx="18">
                  <c:v>28548379.16721889</c:v>
                </c:pt>
                <c:pt idx="19">
                  <c:v>28077536.361195073</c:v>
                </c:pt>
                <c:pt idx="20">
                  <c:v>26462933.542241871</c:v>
                </c:pt>
                <c:pt idx="21">
                  <c:v>31272412.701612044</c:v>
                </c:pt>
                <c:pt idx="22">
                  <c:v>35674285.561074212</c:v>
                </c:pt>
                <c:pt idx="23">
                  <c:v>44170118.497429639</c:v>
                </c:pt>
                <c:pt idx="24">
                  <c:v>47773978.22515244</c:v>
                </c:pt>
                <c:pt idx="25">
                  <c:v>40805653.768846765</c:v>
                </c:pt>
                <c:pt idx="26">
                  <c:v>40157420.486972846</c:v>
                </c:pt>
                <c:pt idx="27">
                  <c:v>32291486.458107777</c:v>
                </c:pt>
                <c:pt idx="28">
                  <c:v>27669508.066110536</c:v>
                </c:pt>
                <c:pt idx="29">
                  <c:v>25853552.573671721</c:v>
                </c:pt>
                <c:pt idx="30">
                  <c:v>28472518.766693156</c:v>
                </c:pt>
                <c:pt idx="31">
                  <c:v>28009931.734468609</c:v>
                </c:pt>
                <c:pt idx="32">
                  <c:v>26461375.105909638</c:v>
                </c:pt>
                <c:pt idx="33">
                  <c:v>31202331.342745792</c:v>
                </c:pt>
                <c:pt idx="34">
                  <c:v>35502658.184476838</c:v>
                </c:pt>
                <c:pt idx="35">
                  <c:v>43844933.728165716</c:v>
                </c:pt>
                <c:pt idx="36">
                  <c:v>47287805.866802588</c:v>
                </c:pt>
                <c:pt idx="37">
                  <c:v>41374919.038156703</c:v>
                </c:pt>
                <c:pt idx="38">
                  <c:v>39517690.73595643</c:v>
                </c:pt>
                <c:pt idx="39">
                  <c:v>31711198.27844616</c:v>
                </c:pt>
                <c:pt idx="40">
                  <c:v>27029778.315094121</c:v>
                </c:pt>
                <c:pt idx="41">
                  <c:v>25084207.174006641</c:v>
                </c:pt>
                <c:pt idx="42">
                  <c:v>27644557.373053204</c:v>
                </c:pt>
                <c:pt idx="43">
                  <c:v>27153900.709911108</c:v>
                </c:pt>
                <c:pt idx="44">
                  <c:v>25676343.736025922</c:v>
                </c:pt>
                <c:pt idx="45">
                  <c:v>30501508.865614716</c:v>
                </c:pt>
                <c:pt idx="46">
                  <c:v>34961172.141671836</c:v>
                </c:pt>
                <c:pt idx="47">
                  <c:v>43418202.941170648</c:v>
                </c:pt>
                <c:pt idx="48">
                  <c:v>46975830.335617498</c:v>
                </c:pt>
                <c:pt idx="49">
                  <c:v>40035575.510229357</c:v>
                </c:pt>
                <c:pt idx="50">
                  <c:v>39372481.835516758</c:v>
                </c:pt>
                <c:pt idx="51">
                  <c:v>31519757.044730529</c:v>
                </c:pt>
                <c:pt idx="52">
                  <c:v>26935755.212209955</c:v>
                </c:pt>
                <c:pt idx="53">
                  <c:v>25092555.66623354</c:v>
                </c:pt>
                <c:pt idx="54">
                  <c:v>27767661.121090066</c:v>
                </c:pt>
                <c:pt idx="55">
                  <c:v>27262969.642489195</c:v>
                </c:pt>
                <c:pt idx="56">
                  <c:v>25843203.085198946</c:v>
                </c:pt>
                <c:pt idx="57">
                  <c:v>30703868.042124648</c:v>
                </c:pt>
                <c:pt idx="58">
                  <c:v>35066938.7647302</c:v>
                </c:pt>
                <c:pt idx="59">
                  <c:v>43298586.939508736</c:v>
                </c:pt>
                <c:pt idx="60">
                  <c:v>46652296.721113428</c:v>
                </c:pt>
                <c:pt idx="61">
                  <c:v>39595635.485155463</c:v>
                </c:pt>
                <c:pt idx="62">
                  <c:v>38975471.834199108</c:v>
                </c:pt>
                <c:pt idx="63">
                  <c:v>31170630.531448692</c:v>
                </c:pt>
                <c:pt idx="64">
                  <c:v>26512326.734734617</c:v>
                </c:pt>
                <c:pt idx="65">
                  <c:v>24494104.784213498</c:v>
                </c:pt>
                <c:pt idx="66">
                  <c:v>27083350.191557538</c:v>
                </c:pt>
                <c:pt idx="67">
                  <c:v>26531600.802300788</c:v>
                </c:pt>
                <c:pt idx="68">
                  <c:v>25129996.947368965</c:v>
                </c:pt>
                <c:pt idx="69">
                  <c:v>30076521.951807145</c:v>
                </c:pt>
                <c:pt idx="70">
                  <c:v>34463534.418430611</c:v>
                </c:pt>
                <c:pt idx="71">
                  <c:v>42723252.224126682</c:v>
                </c:pt>
                <c:pt idx="72">
                  <c:v>45953950.976122133</c:v>
                </c:pt>
                <c:pt idx="73">
                  <c:v>38889033.966364898</c:v>
                </c:pt>
                <c:pt idx="74">
                  <c:v>38222637.982132576</c:v>
                </c:pt>
                <c:pt idx="75">
                  <c:v>30320378.548550688</c:v>
                </c:pt>
                <c:pt idx="76">
                  <c:v>25725644.210091047</c:v>
                </c:pt>
                <c:pt idx="77">
                  <c:v>23910514.295032166</c:v>
                </c:pt>
                <c:pt idx="78">
                  <c:v>26678084.41644061</c:v>
                </c:pt>
                <c:pt idx="79">
                  <c:v>26138718.687882781</c:v>
                </c:pt>
                <c:pt idx="80">
                  <c:v>24529069.333209142</c:v>
                </c:pt>
                <c:pt idx="81">
                  <c:v>29323688.099740613</c:v>
                </c:pt>
                <c:pt idx="82">
                  <c:v>33629793.983131155</c:v>
                </c:pt>
                <c:pt idx="83">
                  <c:v>42074441.121931061</c:v>
                </c:pt>
                <c:pt idx="84">
                  <c:v>45545382.89148549</c:v>
                </c:pt>
                <c:pt idx="85">
                  <c:v>39760460.556728408</c:v>
                </c:pt>
                <c:pt idx="86">
                  <c:v>37934604.1949654</c:v>
                </c:pt>
                <c:pt idx="87">
                  <c:v>29999321.666186392</c:v>
                </c:pt>
                <c:pt idx="88">
                  <c:v>25461552.166941777</c:v>
                </c:pt>
                <c:pt idx="89">
                  <c:v>23563038.93651019</c:v>
                </c:pt>
                <c:pt idx="90">
                  <c:v>26140726.260535236</c:v>
                </c:pt>
                <c:pt idx="91">
                  <c:v>25428814.8595725</c:v>
                </c:pt>
                <c:pt idx="92">
                  <c:v>23856316.486995615</c:v>
                </c:pt>
                <c:pt idx="93">
                  <c:v>28835039.009250965</c:v>
                </c:pt>
                <c:pt idx="94">
                  <c:v>33352492.701903027</c:v>
                </c:pt>
                <c:pt idx="95">
                  <c:v>41825209.471620485</c:v>
                </c:pt>
                <c:pt idx="96">
                  <c:v>45345685.883970588</c:v>
                </c:pt>
                <c:pt idx="97">
                  <c:v>38381489.314564541</c:v>
                </c:pt>
                <c:pt idx="98">
                  <c:v>37736558.342210345</c:v>
                </c:pt>
                <c:pt idx="99">
                  <c:v>29742659.819456473</c:v>
                </c:pt>
                <c:pt idx="100">
                  <c:v>25142146.439337336</c:v>
                </c:pt>
                <c:pt idx="101">
                  <c:v>23222168.197027631</c:v>
                </c:pt>
                <c:pt idx="102">
                  <c:v>25980656.967256863</c:v>
                </c:pt>
                <c:pt idx="103">
                  <c:v>25485046.839835204</c:v>
                </c:pt>
                <c:pt idx="104">
                  <c:v>24156919.371716946</c:v>
                </c:pt>
                <c:pt idx="105">
                  <c:v>29138118.6261121</c:v>
                </c:pt>
                <c:pt idx="106">
                  <c:v>33713362.735359088</c:v>
                </c:pt>
                <c:pt idx="107">
                  <c:v>42223230.487173289</c:v>
                </c:pt>
                <c:pt idx="108">
                  <c:v>45596754.125896253</c:v>
                </c:pt>
                <c:pt idx="109">
                  <c:v>38432767.830547683</c:v>
                </c:pt>
                <c:pt idx="110">
                  <c:v>37626849.269107573</c:v>
                </c:pt>
                <c:pt idx="111">
                  <c:v>29759264.085482642</c:v>
                </c:pt>
                <c:pt idx="112">
                  <c:v>25172785.520822287</c:v>
                </c:pt>
                <c:pt idx="113">
                  <c:v>23354353.29624369</c:v>
                </c:pt>
                <c:pt idx="114">
                  <c:v>26260620.417480007</c:v>
                </c:pt>
                <c:pt idx="115">
                  <c:v>25639522.528309315</c:v>
                </c:pt>
                <c:pt idx="116">
                  <c:v>24112430.911628462</c:v>
                </c:pt>
                <c:pt idx="117">
                  <c:v>28784038.648550678</c:v>
                </c:pt>
                <c:pt idx="118">
                  <c:v>33393131.43037473</c:v>
                </c:pt>
                <c:pt idx="119">
                  <c:v>41940150.16428569</c:v>
                </c:pt>
                <c:pt idx="120">
                  <c:v>46021288.06365902</c:v>
                </c:pt>
                <c:pt idx="121">
                  <c:v>38847874.335093573</c:v>
                </c:pt>
                <c:pt idx="122">
                  <c:v>38033193.095342912</c:v>
                </c:pt>
                <c:pt idx="123">
                  <c:v>30170865.51870431</c:v>
                </c:pt>
                <c:pt idx="124">
                  <c:v>25597742.484434523</c:v>
                </c:pt>
                <c:pt idx="125">
                  <c:v>23798346.423082307</c:v>
                </c:pt>
                <c:pt idx="126">
                  <c:v>26721393.56968113</c:v>
                </c:pt>
                <c:pt idx="127">
                  <c:v>26101000.7235929</c:v>
                </c:pt>
                <c:pt idx="128">
                  <c:v>24565690.318979368</c:v>
                </c:pt>
                <c:pt idx="129">
                  <c:v>29229079.267968956</c:v>
                </c:pt>
                <c:pt idx="130">
                  <c:v>33839098.677844226</c:v>
                </c:pt>
                <c:pt idx="131">
                  <c:v>42390891.560627833</c:v>
                </c:pt>
                <c:pt idx="132">
                  <c:v>45631833.4078376</c:v>
                </c:pt>
                <c:pt idx="133">
                  <c:v>39631926.463632226</c:v>
                </c:pt>
                <c:pt idx="134">
                  <c:v>37635796.100071229</c:v>
                </c:pt>
                <c:pt idx="135">
                  <c:v>29775764.149785362</c:v>
                </c:pt>
                <c:pt idx="136">
                  <c:v>25208472.534181714</c:v>
                </c:pt>
                <c:pt idx="137">
                  <c:v>23417388.223416984</c:v>
                </c:pt>
                <c:pt idx="138">
                  <c:v>26347762.024237372</c:v>
                </c:pt>
                <c:pt idx="139">
                  <c:v>25727677.020763487</c:v>
                </c:pt>
                <c:pt idx="140">
                  <c:v>24188778.050816968</c:v>
                </c:pt>
                <c:pt idx="141">
                  <c:v>28848578.434473518</c:v>
                </c:pt>
                <c:pt idx="142">
                  <c:v>33459002.437499095</c:v>
                </c:pt>
                <c:pt idx="143">
                  <c:v>42012879.854557008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8-4CD4-B010-5BB721AD1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catAx>
        <c:axId val="8337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Algn val="ctr"/>
        <c:lblOffset val="100"/>
        <c:noMultiLvlLbl val="0"/>
      </c:cat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'GS&lt;50 Normalized'!$D$1</c:f>
              <c:strCache>
                <c:ptCount val="1"/>
                <c:pt idx="0">
                  <c:v> GS_lt_50_NoCDM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'GS&lt;50 Normalized'!$D$2:$D$146</c:f>
              <c:numCache>
                <c:formatCode>_(* #,##0_);_(* \(#,##0\);_(* "-"??_);_(@_)</c:formatCode>
                <c:ptCount val="145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13926691.068502285</c:v>
                </c:pt>
                <c:pt idx="85">
                  <c:v>13143439.948261008</c:v>
                </c:pt>
                <c:pt idx="86">
                  <c:v>13180919.560376534</c:v>
                </c:pt>
                <c:pt idx="87">
                  <c:v>11740882.822084641</c:v>
                </c:pt>
                <c:pt idx="88">
                  <c:v>11119898.005725317</c:v>
                </c:pt>
                <c:pt idx="89">
                  <c:v>10888554.510610858</c:v>
                </c:pt>
                <c:pt idx="90">
                  <c:v>11547120.242828397</c:v>
                </c:pt>
                <c:pt idx="91">
                  <c:v>11415435.432426883</c:v>
                </c:pt>
                <c:pt idx="92">
                  <c:v>10563170.347429708</c:v>
                </c:pt>
                <c:pt idx="93">
                  <c:v>10801896.896309191</c:v>
                </c:pt>
                <c:pt idx="94">
                  <c:v>11421727.552509304</c:v>
                </c:pt>
                <c:pt idx="95">
                  <c:v>13234706.431492141</c:v>
                </c:pt>
                <c:pt idx="96">
                  <c:v>13562533.572855409</c:v>
                </c:pt>
                <c:pt idx="97">
                  <c:v>12287692.656857682</c:v>
                </c:pt>
                <c:pt idx="98">
                  <c:v>12941657.17700181</c:v>
                </c:pt>
                <c:pt idx="99">
                  <c:v>10979868.477893414</c:v>
                </c:pt>
                <c:pt idx="100">
                  <c:v>10453825.91205393</c:v>
                </c:pt>
                <c:pt idx="101">
                  <c:v>10154125.053008949</c:v>
                </c:pt>
                <c:pt idx="102">
                  <c:v>11003642.679824606</c:v>
                </c:pt>
                <c:pt idx="103">
                  <c:v>10697134.723443432</c:v>
                </c:pt>
                <c:pt idx="104">
                  <c:v>10397915.781045992</c:v>
                </c:pt>
                <c:pt idx="105">
                  <c:v>10814539.771960309</c:v>
                </c:pt>
                <c:pt idx="106">
                  <c:v>12037585.657386517</c:v>
                </c:pt>
                <c:pt idx="107">
                  <c:v>14214142.421286603</c:v>
                </c:pt>
                <c:pt idx="108">
                  <c:v>14860814.351967089</c:v>
                </c:pt>
                <c:pt idx="109">
                  <c:v>12863687.709758811</c:v>
                </c:pt>
                <c:pt idx="110">
                  <c:v>13090485.78510097</c:v>
                </c:pt>
                <c:pt idx="111">
                  <c:v>11837317.286590643</c:v>
                </c:pt>
                <c:pt idx="112">
                  <c:v>11036148.486504091</c:v>
                </c:pt>
                <c:pt idx="113">
                  <c:v>11031637.64021685</c:v>
                </c:pt>
                <c:pt idx="114">
                  <c:v>11950474.385114038</c:v>
                </c:pt>
                <c:pt idx="115">
                  <c:v>11571706.909955313</c:v>
                </c:pt>
                <c:pt idx="116">
                  <c:v>10508931.270161346</c:v>
                </c:pt>
                <c:pt idx="117">
                  <c:v>11237857.596006241</c:v>
                </c:pt>
                <c:pt idx="118">
                  <c:v>12492939.37460025</c:v>
                </c:pt>
                <c:pt idx="119">
                  <c:v>13550639.608001858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3-4DA0-A797-43D6348CF459}"/>
            </c:ext>
          </c:extLst>
        </c:ser>
        <c:ser>
          <c:idx val="1"/>
          <c:order val="1"/>
          <c:tx>
            <c:strRef>
              <c:f>'GS&lt;50 Normalized'!$S$1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'GS&lt;50 Normalized'!$S$2:$S$146</c:f>
              <c:numCache>
                <c:formatCode>_(* #,##0_);_(* \(#,##0\);_(* "-"??_);_(@_)</c:formatCode>
                <c:ptCount val="145"/>
                <c:pt idx="0">
                  <c:v>15001920.589725921</c:v>
                </c:pt>
                <c:pt idx="1">
                  <c:v>13197628.304026853</c:v>
                </c:pt>
                <c:pt idx="2">
                  <c:v>13555952.223747293</c:v>
                </c:pt>
                <c:pt idx="3">
                  <c:v>11760740.038336681</c:v>
                </c:pt>
                <c:pt idx="4">
                  <c:v>11188281.683888197</c:v>
                </c:pt>
                <c:pt idx="5">
                  <c:v>10740969.718302464</c:v>
                </c:pt>
                <c:pt idx="6">
                  <c:v>11829004.934978392</c:v>
                </c:pt>
                <c:pt idx="7">
                  <c:v>11411073.95155889</c:v>
                </c:pt>
                <c:pt idx="8">
                  <c:v>10568469.47818521</c:v>
                </c:pt>
                <c:pt idx="9">
                  <c:v>11344708.277693734</c:v>
                </c:pt>
                <c:pt idx="10">
                  <c:v>12027124.32071453</c:v>
                </c:pt>
                <c:pt idx="11">
                  <c:v>13846506.265316606</c:v>
                </c:pt>
                <c:pt idx="12">
                  <c:v>14602308.864592612</c:v>
                </c:pt>
                <c:pt idx="13">
                  <c:v>12819633.856450755</c:v>
                </c:pt>
                <c:pt idx="14">
                  <c:v>13221192.331285615</c:v>
                </c:pt>
                <c:pt idx="15">
                  <c:v>11550279.491828958</c:v>
                </c:pt>
                <c:pt idx="16">
                  <c:v>11069694.566998614</c:v>
                </c:pt>
                <c:pt idx="17">
                  <c:v>10768299.224924047</c:v>
                </c:pt>
                <c:pt idx="18">
                  <c:v>11921186.274271602</c:v>
                </c:pt>
                <c:pt idx="19">
                  <c:v>11568107.123523729</c:v>
                </c:pt>
                <c:pt idx="20">
                  <c:v>10784950.163432375</c:v>
                </c:pt>
                <c:pt idx="21">
                  <c:v>11588210.559887413</c:v>
                </c:pt>
                <c:pt idx="22">
                  <c:v>12281435.241686814</c:v>
                </c:pt>
                <c:pt idx="23">
                  <c:v>14035965.353617258</c:v>
                </c:pt>
                <c:pt idx="24">
                  <c:v>14797172.272282569</c:v>
                </c:pt>
                <c:pt idx="25">
                  <c:v>13036114.541697919</c:v>
                </c:pt>
                <c:pt idx="26">
                  <c:v>13410651.419586267</c:v>
                </c:pt>
                <c:pt idx="27">
                  <c:v>11658673.789290076</c:v>
                </c:pt>
                <c:pt idx="28">
                  <c:v>11053789.518505776</c:v>
                </c:pt>
                <c:pt idx="29">
                  <c:v>10676733.704980975</c:v>
                </c:pt>
                <c:pt idx="30">
                  <c:v>11835025.073717834</c:v>
                </c:pt>
                <c:pt idx="31">
                  <c:v>11573819.352588102</c:v>
                </c:pt>
                <c:pt idx="32">
                  <c:v>10801471.031275352</c:v>
                </c:pt>
                <c:pt idx="33">
                  <c:v>11620944.385898296</c:v>
                </c:pt>
                <c:pt idx="34">
                  <c:v>12243912.915636765</c:v>
                </c:pt>
                <c:pt idx="35">
                  <c:v>14014655.985735118</c:v>
                </c:pt>
                <c:pt idx="36">
                  <c:v>14711011.071728799</c:v>
                </c:pt>
                <c:pt idx="37">
                  <c:v>13339302.902136311</c:v>
                </c:pt>
                <c:pt idx="38">
                  <c:v>13324490.2190325</c:v>
                </c:pt>
                <c:pt idx="39">
                  <c:v>11621151.463240029</c:v>
                </c:pt>
                <c:pt idx="40">
                  <c:v>11064906.066959452</c:v>
                </c:pt>
                <c:pt idx="41">
                  <c:v>10677041.614656046</c:v>
                </c:pt>
                <c:pt idx="42">
                  <c:v>11781289.789499879</c:v>
                </c:pt>
                <c:pt idx="43">
                  <c:v>11357954.486691076</c:v>
                </c:pt>
                <c:pt idx="44">
                  <c:v>10509945.693928093</c:v>
                </c:pt>
                <c:pt idx="45">
                  <c:v>11296993.132215224</c:v>
                </c:pt>
                <c:pt idx="46">
                  <c:v>12049665.32729695</c:v>
                </c:pt>
                <c:pt idx="47">
                  <c:v>13923090.465792049</c:v>
                </c:pt>
                <c:pt idx="48">
                  <c:v>14722127.620182475</c:v>
                </c:pt>
                <c:pt idx="49">
                  <c:v>12966474.20898713</c:v>
                </c:pt>
                <c:pt idx="50">
                  <c:v>13378841.322600592</c:v>
                </c:pt>
                <c:pt idx="51">
                  <c:v>11664693.928029517</c:v>
                </c:pt>
                <c:pt idx="52">
                  <c:v>11108448.531748939</c:v>
                </c:pt>
                <c:pt idx="53">
                  <c:v>10704371.121277627</c:v>
                </c:pt>
                <c:pt idx="54">
                  <c:v>11797810.657342857</c:v>
                </c:pt>
                <c:pt idx="55">
                  <c:v>11466348.784152191</c:v>
                </c:pt>
                <c:pt idx="56">
                  <c:v>10672383.185282234</c:v>
                </c:pt>
                <c:pt idx="57">
                  <c:v>11524282.456240993</c:v>
                </c:pt>
                <c:pt idx="58">
                  <c:v>12217507.138040394</c:v>
                </c:pt>
                <c:pt idx="59">
                  <c:v>14020676.124474559</c:v>
                </c:pt>
                <c:pt idx="60">
                  <c:v>14765670.084971962</c:v>
                </c:pt>
                <c:pt idx="61">
                  <c:v>12977590.757440805</c:v>
                </c:pt>
                <c:pt idx="62">
                  <c:v>13308893.080214731</c:v>
                </c:pt>
                <c:pt idx="63">
                  <c:v>11546106.811139936</c:v>
                </c:pt>
                <c:pt idx="64">
                  <c:v>10968244.137302147</c:v>
                </c:pt>
                <c:pt idx="65">
                  <c:v>10585784.004388044</c:v>
                </c:pt>
                <c:pt idx="66">
                  <c:v>11738671.053735599</c:v>
                </c:pt>
                <c:pt idx="67">
                  <c:v>11390996.222377028</c:v>
                </c:pt>
                <c:pt idx="68">
                  <c:v>10602434.942896372</c:v>
                </c:pt>
                <c:pt idx="69">
                  <c:v>11421908.297519319</c:v>
                </c:pt>
                <c:pt idx="70">
                  <c:v>12158367.534433136</c:v>
                </c:pt>
                <c:pt idx="71">
                  <c:v>14020984.034149632</c:v>
                </c:pt>
                <c:pt idx="72">
                  <c:v>14792999.591593545</c:v>
                </c:pt>
                <c:pt idx="73">
                  <c:v>12994111.625283781</c:v>
                </c:pt>
                <c:pt idx="74">
                  <c:v>13368648.503172128</c:v>
                </c:pt>
                <c:pt idx="75">
                  <c:v>11638288.150433145</c:v>
                </c:pt>
                <c:pt idx="76">
                  <c:v>11076638.434763266</c:v>
                </c:pt>
                <c:pt idx="77">
                  <c:v>10688773.98245986</c:v>
                </c:pt>
                <c:pt idx="78">
                  <c:v>11766000.560357181</c:v>
                </c:pt>
                <c:pt idx="79">
                  <c:v>11353473.896326981</c:v>
                </c:pt>
                <c:pt idx="80">
                  <c:v>10473039.187228186</c:v>
                </c:pt>
                <c:pt idx="81">
                  <c:v>11233065.028568804</c:v>
                </c:pt>
                <c:pt idx="82">
                  <c:v>11883055.155253783</c:v>
                </c:pt>
                <c:pt idx="83">
                  <c:v>13686224.141687952</c:v>
                </c:pt>
                <c:pt idx="84">
                  <c:v>14436622.421574658</c:v>
                </c:pt>
                <c:pt idx="85">
                  <c:v>13097340.168317981</c:v>
                </c:pt>
                <c:pt idx="86">
                  <c:v>13125762.040328588</c:v>
                </c:pt>
                <c:pt idx="87">
                  <c:v>11438636.242704025</c:v>
                </c:pt>
                <c:pt idx="88">
                  <c:v>10871582.207644843</c:v>
                </c:pt>
                <c:pt idx="89">
                  <c:v>10478313.435952134</c:v>
                </c:pt>
                <c:pt idx="90">
                  <c:v>11636604.804688992</c:v>
                </c:pt>
                <c:pt idx="91">
                  <c:v>11326760.209055539</c:v>
                </c:pt>
                <c:pt idx="92">
                  <c:v>10532794.61018558</c:v>
                </c:pt>
                <c:pt idx="93">
                  <c:v>11336055.006640617</c:v>
                </c:pt>
                <c:pt idx="94">
                  <c:v>12018471.049661413</c:v>
                </c:pt>
                <c:pt idx="95">
                  <c:v>13810831.397316977</c:v>
                </c:pt>
                <c:pt idx="96">
                  <c:v>14545016.719035773</c:v>
                </c:pt>
                <c:pt idx="97">
                  <c:v>12751533.072115313</c:v>
                </c:pt>
                <c:pt idx="98">
                  <c:v>13099048.353057146</c:v>
                </c:pt>
                <c:pt idx="99">
                  <c:v>11336262.08398235</c:v>
                </c:pt>
                <c:pt idx="100">
                  <c:v>10769208.048923168</c:v>
                </c:pt>
                <c:pt idx="101">
                  <c:v>10419173.832344878</c:v>
                </c:pt>
                <c:pt idx="102">
                  <c:v>11577465.201081736</c:v>
                </c:pt>
                <c:pt idx="103">
                  <c:v>11224386.050333865</c:v>
                </c:pt>
                <c:pt idx="104">
                  <c:v>10408803.173906697</c:v>
                </c:pt>
                <c:pt idx="105">
                  <c:v>11217467.889751036</c:v>
                </c:pt>
                <c:pt idx="106">
                  <c:v>11921501.210329041</c:v>
                </c:pt>
                <c:pt idx="107">
                  <c:v>13703052.919205997</c:v>
                </c:pt>
                <c:pt idx="108">
                  <c:v>14415620.963367587</c:v>
                </c:pt>
                <c:pt idx="109">
                  <c:v>12595115.719500612</c:v>
                </c:pt>
                <c:pt idx="110">
                  <c:v>13002078.513724774</c:v>
                </c:pt>
                <c:pt idx="111">
                  <c:v>11282526.799764397</c:v>
                </c:pt>
                <c:pt idx="112">
                  <c:v>10737090.042262424</c:v>
                </c:pt>
                <c:pt idx="113">
                  <c:v>10354629.90934832</c:v>
                </c:pt>
                <c:pt idx="114">
                  <c:v>11491304.000527969</c:v>
                </c:pt>
                <c:pt idx="115">
                  <c:v>11143629.169169398</c:v>
                </c:pt>
                <c:pt idx="116">
                  <c:v>10365876.528467348</c:v>
                </c:pt>
                <c:pt idx="117">
                  <c:v>11206967.1606475</c:v>
                </c:pt>
                <c:pt idx="118">
                  <c:v>11938022.078172017</c:v>
                </c:pt>
                <c:pt idx="119">
                  <c:v>13784425.619720604</c:v>
                </c:pt>
                <c:pt idx="120">
                  <c:v>14478450.363193618</c:v>
                </c:pt>
                <c:pt idx="121">
                  <c:v>12657022.061574951</c:v>
                </c:pt>
                <c:pt idx="122">
                  <c:v>13064644.182764605</c:v>
                </c:pt>
                <c:pt idx="123">
                  <c:v>11345356.199590428</c:v>
                </c:pt>
                <c:pt idx="124">
                  <c:v>10800315.03826775</c:v>
                </c:pt>
                <c:pt idx="125">
                  <c:v>10417986.770746745</c:v>
                </c:pt>
                <c:pt idx="126">
                  <c:v>11554792.727319496</c:v>
                </c:pt>
                <c:pt idx="127">
                  <c:v>11207249.761354022</c:v>
                </c:pt>
                <c:pt idx="128">
                  <c:v>10430288.313010564</c:v>
                </c:pt>
                <c:pt idx="129">
                  <c:v>11272302.002942409</c:v>
                </c:pt>
                <c:pt idx="130">
                  <c:v>12004148.112825524</c:v>
                </c:pt>
                <c:pt idx="131">
                  <c:v>13851210.981339604</c:v>
                </c:pt>
                <c:pt idx="132">
                  <c:v>14481699.927787321</c:v>
                </c:pt>
                <c:pt idx="133">
                  <c:v>13054622.472297955</c:v>
                </c:pt>
                <c:pt idx="134">
                  <c:v>13067778.594714835</c:v>
                </c:pt>
                <c:pt idx="135">
                  <c:v>11348605.76418413</c:v>
                </c:pt>
                <c:pt idx="136">
                  <c:v>10803737.331826666</c:v>
                </c:pt>
                <c:pt idx="137">
                  <c:v>10421466.640627399</c:v>
                </c:pt>
                <c:pt idx="138">
                  <c:v>11558330.173521884</c:v>
                </c:pt>
                <c:pt idx="139">
                  <c:v>11210844.783878148</c:v>
                </c:pt>
                <c:pt idx="140">
                  <c:v>10434228.793465113</c:v>
                </c:pt>
                <c:pt idx="141">
                  <c:v>11276645.517649118</c:v>
                </c:pt>
                <c:pt idx="142">
                  <c:v>12008837.085462652</c:v>
                </c:pt>
                <c:pt idx="143">
                  <c:v>13856187.835585419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3-4DA0-A797-43D6348C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Data'!$AZ$2:$AZ$121</c:f>
              <c:numCache>
                <c:formatCode>General</c:formatCode>
                <c:ptCount val="120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</c:numCache>
            </c:numRef>
          </c:xVal>
          <c:yVal>
            <c:numRef>
              <c:f>'Monthly Data'!$N$2:$N$123</c:f>
              <c:numCache>
                <c:formatCode>_(* #,##0_);_(* \(#,##0\);_(* "-"??_);_(@_)</c:formatCode>
                <c:ptCount val="122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34287099.29364828</c:v>
                </c:pt>
                <c:pt idx="97">
                  <c:v>31310054.230871834</c:v>
                </c:pt>
                <c:pt idx="98">
                  <c:v>33978609.322440356</c:v>
                </c:pt>
                <c:pt idx="99">
                  <c:v>28636204.360316228</c:v>
                </c:pt>
                <c:pt idx="100">
                  <c:v>27779854.226521563</c:v>
                </c:pt>
                <c:pt idx="101">
                  <c:v>27377676.105325844</c:v>
                </c:pt>
                <c:pt idx="102">
                  <c:v>30387522.870371129</c:v>
                </c:pt>
                <c:pt idx="103">
                  <c:v>30137529.568885501</c:v>
                </c:pt>
                <c:pt idx="104">
                  <c:v>29529670.559315328</c:v>
                </c:pt>
                <c:pt idx="105">
                  <c:v>30061375.146599755</c:v>
                </c:pt>
                <c:pt idx="106">
                  <c:v>32649634.063665528</c:v>
                </c:pt>
                <c:pt idx="107">
                  <c:v>36413187.701131806</c:v>
                </c:pt>
                <c:pt idx="108">
                  <c:v>37253446.375332668</c:v>
                </c:pt>
                <c:pt idx="109">
                  <c:v>32807732.048037123</c:v>
                </c:pt>
                <c:pt idx="110">
                  <c:v>33867344.519624166</c:v>
                </c:pt>
                <c:pt idx="111">
                  <c:v>30756339.841697831</c:v>
                </c:pt>
                <c:pt idx="112">
                  <c:v>29423488.407139748</c:v>
                </c:pt>
                <c:pt idx="113">
                  <c:v>29162836.818814863</c:v>
                </c:pt>
                <c:pt idx="114">
                  <c:v>31747735.042032152</c:v>
                </c:pt>
                <c:pt idx="115">
                  <c:v>31208900.324646976</c:v>
                </c:pt>
                <c:pt idx="116">
                  <c:v>28872226.576188415</c:v>
                </c:pt>
                <c:pt idx="117">
                  <c:v>30549277.90910038</c:v>
                </c:pt>
                <c:pt idx="118">
                  <c:v>32616849.951224517</c:v>
                </c:pt>
                <c:pt idx="119">
                  <c:v>34373764.864220098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0E-4078-95A4-B568813B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Normalized'!$D$1</c:f>
              <c:strCache>
                <c:ptCount val="1"/>
                <c:pt idx="0">
                  <c:v> GS_gt_50_NoCDM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'GS&gt;50 Normalized'!$D$2:$D$146</c:f>
              <c:numCache>
                <c:formatCode>_(* #,##0_);_(* \(#,##0\);_(* "-"??_);_(@_)</c:formatCode>
                <c:ptCount val="145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34287099.29364828</c:v>
                </c:pt>
                <c:pt idx="97">
                  <c:v>31310054.230871834</c:v>
                </c:pt>
                <c:pt idx="98">
                  <c:v>33978609.322440356</c:v>
                </c:pt>
                <c:pt idx="99">
                  <c:v>28636204.360316228</c:v>
                </c:pt>
                <c:pt idx="100">
                  <c:v>27779854.226521563</c:v>
                </c:pt>
                <c:pt idx="101">
                  <c:v>27377676.105325844</c:v>
                </c:pt>
                <c:pt idx="102">
                  <c:v>30387522.870371129</c:v>
                </c:pt>
                <c:pt idx="103">
                  <c:v>30137529.568885501</c:v>
                </c:pt>
                <c:pt idx="104">
                  <c:v>29529670.559315328</c:v>
                </c:pt>
                <c:pt idx="105">
                  <c:v>30061375.146599755</c:v>
                </c:pt>
                <c:pt idx="106">
                  <c:v>32649634.063665528</c:v>
                </c:pt>
                <c:pt idx="107">
                  <c:v>36413187.701131806</c:v>
                </c:pt>
                <c:pt idx="108">
                  <c:v>37253446.375332668</c:v>
                </c:pt>
                <c:pt idx="109">
                  <c:v>32807732.048037123</c:v>
                </c:pt>
                <c:pt idx="110">
                  <c:v>33867344.519624166</c:v>
                </c:pt>
                <c:pt idx="111">
                  <c:v>30756339.841697831</c:v>
                </c:pt>
                <c:pt idx="112">
                  <c:v>29423488.407139748</c:v>
                </c:pt>
                <c:pt idx="113">
                  <c:v>29162836.818814863</c:v>
                </c:pt>
                <c:pt idx="114">
                  <c:v>31747735.042032152</c:v>
                </c:pt>
                <c:pt idx="115">
                  <c:v>31208900.324646976</c:v>
                </c:pt>
                <c:pt idx="116">
                  <c:v>28872226.576188415</c:v>
                </c:pt>
                <c:pt idx="117">
                  <c:v>30549277.90910038</c:v>
                </c:pt>
                <c:pt idx="118">
                  <c:v>32616849.951224517</c:v>
                </c:pt>
                <c:pt idx="119">
                  <c:v>34373764.864220098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6-42A2-8253-9FEE7C6E45F8}"/>
            </c:ext>
          </c:extLst>
        </c:ser>
        <c:ser>
          <c:idx val="1"/>
          <c:order val="1"/>
          <c:tx>
            <c:strRef>
              <c:f>'GS&gt;50 Normalized'!$O$1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'GS&gt;50 Normalized'!$O$2:$O$146</c:f>
              <c:numCache>
                <c:formatCode>_(* #,##0_);_(* \(#,##0\);_(* "-"??_);_(@_)</c:formatCode>
                <c:ptCount val="145"/>
                <c:pt idx="0">
                  <c:v>37495401.042499907</c:v>
                </c:pt>
                <c:pt idx="1">
                  <c:v>35087760.527188733</c:v>
                </c:pt>
                <c:pt idx="2">
                  <c:v>34677156.017163694</c:v>
                </c:pt>
                <c:pt idx="3">
                  <c:v>31592424.852875434</c:v>
                </c:pt>
                <c:pt idx="4">
                  <c:v>30166942.714486629</c:v>
                </c:pt>
                <c:pt idx="5">
                  <c:v>29886912.348625757</c:v>
                </c:pt>
                <c:pt idx="6">
                  <c:v>31497423.381347761</c:v>
                </c:pt>
                <c:pt idx="7">
                  <c:v>30948663.192498043</c:v>
                </c:pt>
                <c:pt idx="8">
                  <c:v>29724147.122268043</c:v>
                </c:pt>
                <c:pt idx="9">
                  <c:v>30818396.176294759</c:v>
                </c:pt>
                <c:pt idx="10">
                  <c:v>32580373.427139416</c:v>
                </c:pt>
                <c:pt idx="11">
                  <c:v>35824228.03557393</c:v>
                </c:pt>
                <c:pt idx="12">
                  <c:v>37318112.021208733</c:v>
                </c:pt>
                <c:pt idx="13">
                  <c:v>34910471.505897559</c:v>
                </c:pt>
                <c:pt idx="14">
                  <c:v>34499866.995872512</c:v>
                </c:pt>
                <c:pt idx="15">
                  <c:v>31415135.83158426</c:v>
                </c:pt>
                <c:pt idx="16">
                  <c:v>29989653.693195455</c:v>
                </c:pt>
                <c:pt idx="17">
                  <c:v>29709623.327334583</c:v>
                </c:pt>
                <c:pt idx="18">
                  <c:v>31320134.360056594</c:v>
                </c:pt>
                <c:pt idx="19">
                  <c:v>30771374.171206869</c:v>
                </c:pt>
                <c:pt idx="20">
                  <c:v>29546858.100976869</c:v>
                </c:pt>
                <c:pt idx="21">
                  <c:v>30641107.155003585</c:v>
                </c:pt>
                <c:pt idx="22">
                  <c:v>32403084.405848242</c:v>
                </c:pt>
                <c:pt idx="23">
                  <c:v>35646939.014282756</c:v>
                </c:pt>
                <c:pt idx="24">
                  <c:v>37140822.999917559</c:v>
                </c:pt>
                <c:pt idx="25">
                  <c:v>34733182.484606385</c:v>
                </c:pt>
                <c:pt idx="26">
                  <c:v>34322577.974581338</c:v>
                </c:pt>
                <c:pt idx="27">
                  <c:v>31237846.810293086</c:v>
                </c:pt>
                <c:pt idx="28">
                  <c:v>29812364.671904281</c:v>
                </c:pt>
                <c:pt idx="29">
                  <c:v>29532334.306043409</c:v>
                </c:pt>
                <c:pt idx="30">
                  <c:v>31142845.33876542</c:v>
                </c:pt>
                <c:pt idx="31">
                  <c:v>30594085.149915695</c:v>
                </c:pt>
                <c:pt idx="32">
                  <c:v>29369569.079685695</c:v>
                </c:pt>
                <c:pt idx="33">
                  <c:v>30463818.133712411</c:v>
                </c:pt>
                <c:pt idx="34">
                  <c:v>32225795.384557068</c:v>
                </c:pt>
                <c:pt idx="35">
                  <c:v>35469649.992991582</c:v>
                </c:pt>
                <c:pt idx="36">
                  <c:v>36963533.978626385</c:v>
                </c:pt>
                <c:pt idx="37">
                  <c:v>34956772.232053891</c:v>
                </c:pt>
                <c:pt idx="38">
                  <c:v>34145288.953290172</c:v>
                </c:pt>
                <c:pt idx="39">
                  <c:v>31060557.789001912</c:v>
                </c:pt>
                <c:pt idx="40">
                  <c:v>29635075.650613107</c:v>
                </c:pt>
                <c:pt idx="41">
                  <c:v>29355045.284752235</c:v>
                </c:pt>
                <c:pt idx="42">
                  <c:v>30965556.317474246</c:v>
                </c:pt>
                <c:pt idx="43">
                  <c:v>30416796.128624521</c:v>
                </c:pt>
                <c:pt idx="44">
                  <c:v>29192280.058394521</c:v>
                </c:pt>
                <c:pt idx="45">
                  <c:v>30286529.112421237</c:v>
                </c:pt>
                <c:pt idx="46">
                  <c:v>32048506.363265894</c:v>
                </c:pt>
                <c:pt idx="47">
                  <c:v>35292360.971700408</c:v>
                </c:pt>
                <c:pt idx="48">
                  <c:v>36786244.957335211</c:v>
                </c:pt>
                <c:pt idx="49">
                  <c:v>34378604.442024037</c:v>
                </c:pt>
                <c:pt idx="50">
                  <c:v>33967999.931998998</c:v>
                </c:pt>
                <c:pt idx="51">
                  <c:v>30883268.767710738</c:v>
                </c:pt>
                <c:pt idx="52">
                  <c:v>29457786.62932194</c:v>
                </c:pt>
                <c:pt idx="53">
                  <c:v>29177756.263461061</c:v>
                </c:pt>
                <c:pt idx="54">
                  <c:v>30788267.296183072</c:v>
                </c:pt>
                <c:pt idx="55">
                  <c:v>30239507.107333347</c:v>
                </c:pt>
                <c:pt idx="56">
                  <c:v>29014991.037103347</c:v>
                </c:pt>
                <c:pt idx="57">
                  <c:v>30109240.091130063</c:v>
                </c:pt>
                <c:pt idx="58">
                  <c:v>31871217.34197472</c:v>
                </c:pt>
                <c:pt idx="59">
                  <c:v>35115071.950409234</c:v>
                </c:pt>
                <c:pt idx="60">
                  <c:v>36608955.936044037</c:v>
                </c:pt>
                <c:pt idx="61">
                  <c:v>34201315.420732871</c:v>
                </c:pt>
                <c:pt idx="62">
                  <c:v>33790710.910707824</c:v>
                </c:pt>
                <c:pt idx="63">
                  <c:v>30705979.746419564</c:v>
                </c:pt>
                <c:pt idx="64">
                  <c:v>29280497.608030766</c:v>
                </c:pt>
                <c:pt idx="65">
                  <c:v>29000467.242169887</c:v>
                </c:pt>
                <c:pt idx="66">
                  <c:v>30610978.274891898</c:v>
                </c:pt>
                <c:pt idx="67">
                  <c:v>30062218.086042173</c:v>
                </c:pt>
                <c:pt idx="68">
                  <c:v>28837702.015812173</c:v>
                </c:pt>
                <c:pt idx="69">
                  <c:v>29931951.069838896</c:v>
                </c:pt>
                <c:pt idx="70">
                  <c:v>31693928.320683546</c:v>
                </c:pt>
                <c:pt idx="71">
                  <c:v>34937782.92911806</c:v>
                </c:pt>
                <c:pt idx="72">
                  <c:v>36431666.914752863</c:v>
                </c:pt>
                <c:pt idx="73">
                  <c:v>34024026.399441689</c:v>
                </c:pt>
                <c:pt idx="74">
                  <c:v>33613421.88941665</c:v>
                </c:pt>
                <c:pt idx="75">
                  <c:v>30528690.72512839</c:v>
                </c:pt>
                <c:pt idx="76">
                  <c:v>29103208.586739592</c:v>
                </c:pt>
                <c:pt idx="77">
                  <c:v>28823178.220878713</c:v>
                </c:pt>
                <c:pt idx="78">
                  <c:v>30433689.253600724</c:v>
                </c:pt>
                <c:pt idx="79">
                  <c:v>29884929.064750999</c:v>
                </c:pt>
                <c:pt idx="80">
                  <c:v>28660412.994520999</c:v>
                </c:pt>
                <c:pt idx="81">
                  <c:v>29754662.048547722</c:v>
                </c:pt>
                <c:pt idx="82">
                  <c:v>31516639.299392372</c:v>
                </c:pt>
                <c:pt idx="83">
                  <c:v>34760493.907826893</c:v>
                </c:pt>
                <c:pt idx="84">
                  <c:v>36254377.893461689</c:v>
                </c:pt>
                <c:pt idx="85">
                  <c:v>34247616.146889202</c:v>
                </c:pt>
                <c:pt idx="86">
                  <c:v>33436132.868125476</c:v>
                </c:pt>
                <c:pt idx="87">
                  <c:v>30351401.703837216</c:v>
                </c:pt>
                <c:pt idx="88">
                  <c:v>28925919.565448418</c:v>
                </c:pt>
                <c:pt idx="89">
                  <c:v>28645889.199587546</c:v>
                </c:pt>
                <c:pt idx="90">
                  <c:v>30256400.23230955</c:v>
                </c:pt>
                <c:pt idx="91">
                  <c:v>29707640.043459825</c:v>
                </c:pt>
                <c:pt idx="92">
                  <c:v>28483123.973229829</c:v>
                </c:pt>
                <c:pt idx="93">
                  <c:v>29577373.027256548</c:v>
                </c:pt>
                <c:pt idx="94">
                  <c:v>31339350.278101198</c:v>
                </c:pt>
                <c:pt idx="95">
                  <c:v>34583204.886535719</c:v>
                </c:pt>
                <c:pt idx="96">
                  <c:v>36077088.872170515</c:v>
                </c:pt>
                <c:pt idx="97">
                  <c:v>33669448.356859341</c:v>
                </c:pt>
                <c:pt idx="98">
                  <c:v>33258843.846834302</c:v>
                </c:pt>
                <c:pt idx="99">
                  <c:v>30174112.682546042</c:v>
                </c:pt>
                <c:pt idx="100">
                  <c:v>28748630.544157244</c:v>
                </c:pt>
                <c:pt idx="101">
                  <c:v>28468600.178296372</c:v>
                </c:pt>
                <c:pt idx="102">
                  <c:v>30079111.211018376</c:v>
                </c:pt>
                <c:pt idx="103">
                  <c:v>29530351.022168651</c:v>
                </c:pt>
                <c:pt idx="104">
                  <c:v>28305834.951938655</c:v>
                </c:pt>
                <c:pt idx="105">
                  <c:v>29400084.005965374</c:v>
                </c:pt>
                <c:pt idx="106">
                  <c:v>31162061.256810024</c:v>
                </c:pt>
                <c:pt idx="107">
                  <c:v>34405915.865244545</c:v>
                </c:pt>
                <c:pt idx="108">
                  <c:v>35899799.850879341</c:v>
                </c:pt>
                <c:pt idx="109">
                  <c:v>33492159.335568175</c:v>
                </c:pt>
                <c:pt idx="110">
                  <c:v>33081554.825543128</c:v>
                </c:pt>
                <c:pt idx="111">
                  <c:v>29996823.661254868</c:v>
                </c:pt>
                <c:pt idx="112">
                  <c:v>28571341.52286607</c:v>
                </c:pt>
                <c:pt idx="113">
                  <c:v>28291311.157005198</c:v>
                </c:pt>
                <c:pt idx="114">
                  <c:v>29901822.189727202</c:v>
                </c:pt>
                <c:pt idx="115">
                  <c:v>29353062.000877477</c:v>
                </c:pt>
                <c:pt idx="116">
                  <c:v>28128545.930647481</c:v>
                </c:pt>
                <c:pt idx="117">
                  <c:v>29222794.984674193</c:v>
                </c:pt>
                <c:pt idx="118">
                  <c:v>30984772.23551885</c:v>
                </c:pt>
                <c:pt idx="119">
                  <c:v>34228626.843953371</c:v>
                </c:pt>
                <c:pt idx="120">
                  <c:v>35722510.829588167</c:v>
                </c:pt>
                <c:pt idx="121">
                  <c:v>33314870.314277001</c:v>
                </c:pt>
                <c:pt idx="122">
                  <c:v>32904265.804251954</c:v>
                </c:pt>
                <c:pt idx="123">
                  <c:v>29819534.639963694</c:v>
                </c:pt>
                <c:pt idx="124">
                  <c:v>28394052.501574896</c:v>
                </c:pt>
                <c:pt idx="125">
                  <c:v>28114022.135714024</c:v>
                </c:pt>
                <c:pt idx="126">
                  <c:v>29724533.168436028</c:v>
                </c:pt>
                <c:pt idx="127">
                  <c:v>29175772.979586307</c:v>
                </c:pt>
                <c:pt idx="128">
                  <c:v>27951256.909356307</c:v>
                </c:pt>
                <c:pt idx="129">
                  <c:v>29045505.963383026</c:v>
                </c:pt>
                <c:pt idx="130">
                  <c:v>30807483.214227676</c:v>
                </c:pt>
                <c:pt idx="131">
                  <c:v>34051337.822662197</c:v>
                </c:pt>
                <c:pt idx="132">
                  <c:v>35545221.808297001</c:v>
                </c:pt>
                <c:pt idx="133">
                  <c:v>33538460.061724506</c:v>
                </c:pt>
                <c:pt idx="134">
                  <c:v>32726976.78296078</c:v>
                </c:pt>
                <c:pt idx="135">
                  <c:v>29642245.61867252</c:v>
                </c:pt>
                <c:pt idx="136">
                  <c:v>28216763.480283722</c:v>
                </c:pt>
                <c:pt idx="137">
                  <c:v>27936733.11442285</c:v>
                </c:pt>
                <c:pt idx="138">
                  <c:v>29547244.147144854</c:v>
                </c:pt>
                <c:pt idx="139">
                  <c:v>28998483.958295133</c:v>
                </c:pt>
                <c:pt idx="140">
                  <c:v>27773967.888065133</c:v>
                </c:pt>
                <c:pt idx="141">
                  <c:v>28868216.942091852</c:v>
                </c:pt>
                <c:pt idx="142">
                  <c:v>30630194.192936502</c:v>
                </c:pt>
                <c:pt idx="143">
                  <c:v>33874048.801371023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6-42A2-8253-9FEE7C6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Summary'!$C$5:$C$16</c:f>
              <c:numCache>
                <c:formatCode>#,##0</c:formatCode>
                <c:ptCount val="12"/>
                <c:pt idx="0">
                  <c:v>412129188.36105472</c:v>
                </c:pt>
                <c:pt idx="1">
                  <c:v>394465898.22913563</c:v>
                </c:pt>
                <c:pt idx="2">
                  <c:v>397644877.36093056</c:v>
                </c:pt>
                <c:pt idx="3">
                  <c:v>386121712.20036191</c:v>
                </c:pt>
                <c:pt idx="4">
                  <c:v>401699412.39435023</c:v>
                </c:pt>
                <c:pt idx="5">
                  <c:v>401059651.72946942</c:v>
                </c:pt>
                <c:pt idx="6">
                  <c:v>378767130.92564416</c:v>
                </c:pt>
                <c:pt idx="7">
                  <c:v>363718802.67397815</c:v>
                </c:pt>
                <c:pt idx="8">
                  <c:v>354425140.91571283</c:v>
                </c:pt>
                <c:pt idx="9">
                  <c:v>375861349.42745566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AF-413B-B25C-86E35B669344}"/>
            </c:ext>
          </c:extLst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Summary'!$E$5:$E$16</c:f>
              <c:numCache>
                <c:formatCode>#,##0</c:formatCode>
                <c:ptCount val="12"/>
                <c:pt idx="0">
                  <c:v>412656887.84395349</c:v>
                </c:pt>
                <c:pt idx="1">
                  <c:v>395922465.24339759</c:v>
                </c:pt>
                <c:pt idx="2">
                  <c:v>400205654.2350964</c:v>
                </c:pt>
                <c:pt idx="3">
                  <c:v>389870749.67129755</c:v>
                </c:pt>
                <c:pt idx="4">
                  <c:v>406546454.28318977</c:v>
                </c:pt>
                <c:pt idx="5">
                  <c:v>408368850.13714504</c:v>
                </c:pt>
                <c:pt idx="6">
                  <c:v>387971396.08840036</c:v>
                </c:pt>
                <c:pt idx="7">
                  <c:v>376624291.91731334</c:v>
                </c:pt>
                <c:pt idx="8">
                  <c:v>372998804.7282148</c:v>
                </c:pt>
                <c:pt idx="9">
                  <c:v>397036211.4615401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AF-413B-B25C-86E35B669344}"/>
            </c:ext>
          </c:extLst>
        </c:ser>
        <c:ser>
          <c:idx val="0"/>
          <c:order val="2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Summary'!$I$5:$I$16</c:f>
              <c:numCache>
                <c:formatCode>#,##0</c:formatCode>
                <c:ptCount val="12"/>
                <c:pt idx="0">
                  <c:v>411266847.33055198</c:v>
                </c:pt>
                <c:pt idx="1">
                  <c:v>406434111.41326201</c:v>
                </c:pt>
                <c:pt idx="2">
                  <c:v>405484571.56715608</c:v>
                </c:pt>
                <c:pt idx="3">
                  <c:v>397612247.70497453</c:v>
                </c:pt>
                <c:pt idx="4">
                  <c:v>395028141.31083983</c:v>
                </c:pt>
                <c:pt idx="5">
                  <c:v>386099524.21878093</c:v>
                </c:pt>
                <c:pt idx="6">
                  <c:v>376191690.45787275</c:v>
                </c:pt>
                <c:pt idx="7">
                  <c:v>368797469.95936036</c:v>
                </c:pt>
                <c:pt idx="8">
                  <c:v>361694379.21151841</c:v>
                </c:pt>
                <c:pt idx="9">
                  <c:v>358897806.19464451</c:v>
                </c:pt>
                <c:pt idx="10">
                  <c:v>364724418.47667605</c:v>
                </c:pt>
                <c:pt idx="11">
                  <c:v>361941742.54305559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AF-413B-B25C-86E35B669344}"/>
            </c:ext>
          </c:extLst>
        </c:ser>
        <c:ser>
          <c:idx val="3"/>
          <c:order val="3"/>
          <c:tx>
            <c:strRef>
              <c:f>'Normalized Annual Summary'!$G$3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Summary'!$G$5:$G$16</c:f>
              <c:numCache>
                <c:formatCode>#,##0</c:formatCode>
                <c:ptCount val="12"/>
                <c:pt idx="0">
                  <c:v>411794546.81345081</c:v>
                </c:pt>
                <c:pt idx="1">
                  <c:v>407890678.42752385</c:v>
                </c:pt>
                <c:pt idx="2">
                  <c:v>408045348.44132185</c:v>
                </c:pt>
                <c:pt idx="3">
                  <c:v>401361285.17591006</c:v>
                </c:pt>
                <c:pt idx="4">
                  <c:v>399875183.19967937</c:v>
                </c:pt>
                <c:pt idx="5">
                  <c:v>393408722.62645656</c:v>
                </c:pt>
                <c:pt idx="6">
                  <c:v>385395955.62062895</c:v>
                </c:pt>
                <c:pt idx="7">
                  <c:v>381702959.20269549</c:v>
                </c:pt>
                <c:pt idx="8">
                  <c:v>380268043.02402043</c:v>
                </c:pt>
                <c:pt idx="9">
                  <c:v>380072668.22872901</c:v>
                </c:pt>
                <c:pt idx="10">
                  <c:v>385316464.03901106</c:v>
                </c:pt>
                <c:pt idx="11">
                  <c:v>381885858.70127261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AF-413B-B25C-86E35B66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2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Summary'!$L$3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Summary'!$L$5:$L$16</c:f>
              <c:numCache>
                <c:formatCode>#,##0</c:formatCode>
                <c:ptCount val="12"/>
                <c:pt idx="0">
                  <c:v>143769626.13987163</c:v>
                </c:pt>
                <c:pt idx="1">
                  <c:v>142203408.73239228</c:v>
                </c:pt>
                <c:pt idx="2">
                  <c:v>143218155.36987665</c:v>
                </c:pt>
                <c:pt idx="3">
                  <c:v>141313723.77407077</c:v>
                </c:pt>
                <c:pt idx="4">
                  <c:v>144032204.53099814</c:v>
                </c:pt>
                <c:pt idx="5">
                  <c:v>144307855.4645004</c:v>
                </c:pt>
                <c:pt idx="6">
                  <c:v>138792580.30899632</c:v>
                </c:pt>
                <c:pt idx="7">
                  <c:v>135472796.74455184</c:v>
                </c:pt>
                <c:pt idx="8">
                  <c:v>132427313.43009868</c:v>
                </c:pt>
                <c:pt idx="9">
                  <c:v>138106021.99227589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8F8-8B9D-6F948D1408E0}"/>
            </c:ext>
          </c:extLst>
        </c:ser>
        <c:ser>
          <c:idx val="2"/>
          <c:order val="1"/>
          <c:tx>
            <c:strRef>
              <c:f>'Normalized Annual Summary'!$N$3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Summary'!$N$5:$N$16</c:f>
              <c:numCache>
                <c:formatCode>#,##0</c:formatCode>
                <c:ptCount val="12"/>
                <c:pt idx="0">
                  <c:v>144344076.79465961</c:v>
                </c:pt>
                <c:pt idx="1">
                  <c:v>143517749.29351738</c:v>
                </c:pt>
                <c:pt idx="2">
                  <c:v>145288571.14294416</c:v>
                </c:pt>
                <c:pt idx="3">
                  <c:v>144762738.65518758</c:v>
                </c:pt>
                <c:pt idx="4">
                  <c:v>148972634.19947761</c:v>
                </c:pt>
                <c:pt idx="5">
                  <c:v>150384976.85128376</c:v>
                </c:pt>
                <c:pt idx="6">
                  <c:v>145482401.86906052</c:v>
                </c:pt>
                <c:pt idx="7">
                  <c:v>142984442.81855628</c:v>
                </c:pt>
                <c:pt idx="8">
                  <c:v>139544663.88461864</c:v>
                </c:pt>
                <c:pt idx="9">
                  <c:v>146032640.40397751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8F8-8B9D-6F948D1408E0}"/>
            </c:ext>
          </c:extLst>
        </c:ser>
        <c:ser>
          <c:idx val="0"/>
          <c:order val="2"/>
          <c:tx>
            <c:strRef>
              <c:f>'Normalized Annual Summary'!$R$3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Summary'!$R$5:$R$16</c:f>
              <c:numCache>
                <c:formatCode>#,##0</c:formatCode>
                <c:ptCount val="12"/>
                <c:pt idx="0">
                  <c:v>145897929.13168678</c:v>
                </c:pt>
                <c:pt idx="1">
                  <c:v>144896922.49137467</c:v>
                </c:pt>
                <c:pt idx="2">
                  <c:v>144652548.21812755</c:v>
                </c:pt>
                <c:pt idx="3">
                  <c:v>142207827.35205963</c:v>
                </c:pt>
                <c:pt idx="4">
                  <c:v>141303535.40988001</c:v>
                </c:pt>
                <c:pt idx="5">
                  <c:v>139408529.57378536</c:v>
                </c:pt>
                <c:pt idx="6">
                  <c:v>138264496.69706446</c:v>
                </c:pt>
                <c:pt idx="7">
                  <c:v>136598127.52006692</c:v>
                </c:pt>
                <c:pt idx="8">
                  <c:v>135855568.09954706</c:v>
                </c:pt>
                <c:pt idx="9">
                  <c:v>134390668.09297132</c:v>
                </c:pt>
                <c:pt idx="10">
                  <c:v>135483244.06796753</c:v>
                </c:pt>
                <c:pt idx="11">
                  <c:v>136355272.64184046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6-48F8-8B9D-6F948D1408E0}"/>
            </c:ext>
          </c:extLst>
        </c:ser>
        <c:ser>
          <c:idx val="3"/>
          <c:order val="3"/>
          <c:tx>
            <c:strRef>
              <c:f>'Normalized Annual Summary'!$P$3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Summary'!$P$5:$P$16</c:f>
              <c:numCache>
                <c:formatCode>#,##0</c:formatCode>
                <c:ptCount val="12"/>
                <c:pt idx="0">
                  <c:v>146472379.78647476</c:v>
                </c:pt>
                <c:pt idx="1">
                  <c:v>146211263.05249977</c:v>
                </c:pt>
                <c:pt idx="2">
                  <c:v>146722963.99119502</c:v>
                </c:pt>
                <c:pt idx="3">
                  <c:v>145656842.23317641</c:v>
                </c:pt>
                <c:pt idx="4">
                  <c:v>146243965.07835951</c:v>
                </c:pt>
                <c:pt idx="5">
                  <c:v>145485650.96056873</c:v>
                </c:pt>
                <c:pt idx="6">
                  <c:v>144954318.25712863</c:v>
                </c:pt>
                <c:pt idx="7">
                  <c:v>144109773.59407133</c:v>
                </c:pt>
                <c:pt idx="8">
                  <c:v>142972918.55406702</c:v>
                </c:pt>
                <c:pt idx="9">
                  <c:v>142317286.50467291</c:v>
                </c:pt>
                <c:pt idx="10">
                  <c:v>143083766.51492971</c:v>
                </c:pt>
                <c:pt idx="11">
                  <c:v>143522984.92100063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A6-48F8-8B9D-6F948D14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Summary'!$U$3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Summary'!$U$5:$U$16</c:f>
              <c:numCache>
                <c:formatCode>#,##0</c:formatCode>
                <c:ptCount val="12"/>
                <c:pt idx="0">
                  <c:v>389924100.93977886</c:v>
                </c:pt>
                <c:pt idx="1">
                  <c:v>382334752.90652823</c:v>
                </c:pt>
                <c:pt idx="2">
                  <c:v>382967078.18877745</c:v>
                </c:pt>
                <c:pt idx="3">
                  <c:v>373916819.09500802</c:v>
                </c:pt>
                <c:pt idx="4">
                  <c:v>371933646.20603001</c:v>
                </c:pt>
                <c:pt idx="5">
                  <c:v>378009413.04113448</c:v>
                </c:pt>
                <c:pt idx="6">
                  <c:v>362799633.31332147</c:v>
                </c:pt>
                <c:pt idx="7">
                  <c:v>350224516.35218138</c:v>
                </c:pt>
                <c:pt idx="8">
                  <c:v>352367386.90814096</c:v>
                </c:pt>
                <c:pt idx="9">
                  <c:v>360554579.57290572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5-4837-A4D9-674BE04211DC}"/>
            </c:ext>
          </c:extLst>
        </c:ser>
        <c:ser>
          <c:idx val="2"/>
          <c:order val="1"/>
          <c:tx>
            <c:strRef>
              <c:f>'Normalized Annual Summary'!$W$3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Summary'!$W$5:$W$16</c:f>
              <c:numCache>
                <c:formatCode>#,##0</c:formatCode>
                <c:ptCount val="12"/>
                <c:pt idx="0">
                  <c:v>391347020.62520891</c:v>
                </c:pt>
                <c:pt idx="1">
                  <c:v>385576978.56088668</c:v>
                </c:pt>
                <c:pt idx="2">
                  <c:v>386806738.52354205</c:v>
                </c:pt>
                <c:pt idx="3">
                  <c:v>378666680.81211126</c:v>
                </c:pt>
                <c:pt idx="4">
                  <c:v>378510612.53075469</c:v>
                </c:pt>
                <c:pt idx="5">
                  <c:v>387543472.28783733</c:v>
                </c:pt>
                <c:pt idx="6">
                  <c:v>376242691.7176978</c:v>
                </c:pt>
                <c:pt idx="7">
                  <c:v>368181419.23467726</c:v>
                </c:pt>
                <c:pt idx="8">
                  <c:v>372548417.44909316</c:v>
                </c:pt>
                <c:pt idx="9">
                  <c:v>382639942.67805892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5-4837-A4D9-674BE04211DC}"/>
            </c:ext>
          </c:extLst>
        </c:ser>
        <c:ser>
          <c:idx val="0"/>
          <c:order val="2"/>
          <c:tx>
            <c:strRef>
              <c:f>'Normalized Annual Summary'!$AA$3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Summary'!$AA$5:$AA$16</c:f>
              <c:numCache>
                <c:formatCode>#,##0</c:formatCode>
                <c:ptCount val="12"/>
                <c:pt idx="0">
                  <c:v>388876909.15253198</c:v>
                </c:pt>
                <c:pt idx="1">
                  <c:v>384930134.92810959</c:v>
                </c:pt>
                <c:pt idx="2">
                  <c:v>382205231.9922092</c:v>
                </c:pt>
                <c:pt idx="3">
                  <c:v>379568441.12311524</c:v>
                </c:pt>
                <c:pt idx="4">
                  <c:v>375212989.49126118</c:v>
                </c:pt>
                <c:pt idx="5">
                  <c:v>370128428.31378877</c:v>
                </c:pt>
                <c:pt idx="6">
                  <c:v>364091960.90062135</c:v>
                </c:pt>
                <c:pt idx="7">
                  <c:v>357851526.93574637</c:v>
                </c:pt>
                <c:pt idx="8">
                  <c:v>353099052.25305724</c:v>
                </c:pt>
                <c:pt idx="9">
                  <c:v>349067251.43336201</c:v>
                </c:pt>
                <c:pt idx="10">
                  <c:v>347514904.47309333</c:v>
                </c:pt>
                <c:pt idx="11">
                  <c:v>347108530.23971075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5-4837-A4D9-674BE04211DC}"/>
            </c:ext>
          </c:extLst>
        </c:ser>
        <c:ser>
          <c:idx val="3"/>
          <c:order val="3"/>
          <c:tx>
            <c:strRef>
              <c:f>'Normalized Annual Summary'!$Y$3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Summary'!$Y$5:$Y$16</c:f>
              <c:numCache>
                <c:formatCode>#,##0</c:formatCode>
                <c:ptCount val="12"/>
                <c:pt idx="0">
                  <c:v>390299828.83796203</c:v>
                </c:pt>
                <c:pt idx="1">
                  <c:v>388172360.58246803</c:v>
                </c:pt>
                <c:pt idx="2">
                  <c:v>386044892.32697392</c:v>
                </c:pt>
                <c:pt idx="3">
                  <c:v>384318302.84021848</c:v>
                </c:pt>
                <c:pt idx="4">
                  <c:v>381789955.8159858</c:v>
                </c:pt>
                <c:pt idx="5">
                  <c:v>379662487.56049162</c:v>
                </c:pt>
                <c:pt idx="6">
                  <c:v>377535019.30499768</c:v>
                </c:pt>
                <c:pt idx="7">
                  <c:v>375808429.81824219</c:v>
                </c:pt>
                <c:pt idx="8">
                  <c:v>373280082.79400939</c:v>
                </c:pt>
                <c:pt idx="9">
                  <c:v>371152614.53851533</c:v>
                </c:pt>
                <c:pt idx="10">
                  <c:v>369025146.28302127</c:v>
                </c:pt>
                <c:pt idx="11">
                  <c:v>367298556.79626584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5-4837-A4D9-674BE0421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 Lights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Summary'!$AD$3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Summary'!$AD$5:$AD$16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7654362.5332068307</c:v>
                </c:pt>
                <c:pt idx="6">
                  <c:v>7541643.8330170782</c:v>
                </c:pt>
                <c:pt idx="7">
                  <c:v>7520842.1252371911</c:v>
                </c:pt>
                <c:pt idx="8">
                  <c:v>7471832.7229601499</c:v>
                </c:pt>
                <c:pt idx="9">
                  <c:v>7471085.0094876662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0-4677-913D-ED8663A4BF46}"/>
            </c:ext>
          </c:extLst>
        </c:ser>
        <c:ser>
          <c:idx val="2"/>
          <c:order val="1"/>
          <c:tx>
            <c:strRef>
              <c:f>'Normalized Annual Summary'!$AF$3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Summary'!$AF$5:$AF$16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7692592.4912768304</c:v>
                </c:pt>
                <c:pt idx="6">
                  <c:v>7618061.6476370785</c:v>
                </c:pt>
                <c:pt idx="7">
                  <c:v>7597259.9398571914</c:v>
                </c:pt>
                <c:pt idx="8">
                  <c:v>7548121.3802001495</c:v>
                </c:pt>
                <c:pt idx="9">
                  <c:v>7547373.6667276658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0-4677-913D-ED8663A4BF46}"/>
            </c:ext>
          </c:extLst>
        </c:ser>
        <c:ser>
          <c:idx val="0"/>
          <c:order val="2"/>
          <c:tx>
            <c:strRef>
              <c:f>'Normalized Annual Summary'!$AK$3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Summary'!$AK$5:$AK$16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7654362.5332068307</c:v>
                </c:pt>
                <c:pt idx="6">
                  <c:v>7541643.8330170782</c:v>
                </c:pt>
                <c:pt idx="7">
                  <c:v>7520842.1252371911</c:v>
                </c:pt>
                <c:pt idx="8">
                  <c:v>7471832.7229601499</c:v>
                </c:pt>
                <c:pt idx="9">
                  <c:v>7471085.0094876662</c:v>
                </c:pt>
                <c:pt idx="10">
                  <c:v>7391715.3795591593</c:v>
                </c:pt>
                <c:pt idx="11">
                  <c:v>7342584.4187848642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0-4677-913D-ED8663A4BF46}"/>
            </c:ext>
          </c:extLst>
        </c:ser>
        <c:ser>
          <c:idx val="3"/>
          <c:order val="3"/>
          <c:tx>
            <c:strRef>
              <c:f>'Normalized Annual Summary'!$AI$3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Summary'!$AI$5:$AI$16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7692592.4912768304</c:v>
                </c:pt>
                <c:pt idx="6">
                  <c:v>7618061.6476370785</c:v>
                </c:pt>
                <c:pt idx="7">
                  <c:v>7597259.9398571914</c:v>
                </c:pt>
                <c:pt idx="8">
                  <c:v>7548121.3802001495</c:v>
                </c:pt>
                <c:pt idx="9">
                  <c:v>7547373.6667276658</c:v>
                </c:pt>
                <c:pt idx="10">
                  <c:v>7468004.0367991589</c:v>
                </c:pt>
                <c:pt idx="11">
                  <c:v>7415928.5857448643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0-4677-913D-ED8663A4B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 Lights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30581726417144"/>
          <c:y val="3.6666600554023945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Summary'!$AN$3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Summary'!$AN$5:$AN$16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</c:v>
                </c:pt>
                <c:pt idx="2">
                  <c:v>467078.51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426192.62808349164</c:v>
                </c:pt>
                <c:pt idx="8">
                  <c:v>412947.67552182189</c:v>
                </c:pt>
                <c:pt idx="9">
                  <c:v>403671.29981024703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6-44D9-AF94-5C8B78ECE5E1}"/>
            </c:ext>
          </c:extLst>
        </c:ser>
        <c:ser>
          <c:idx val="2"/>
          <c:order val="1"/>
          <c:tx>
            <c:strRef>
              <c:f>'Normalized Annual Summary'!$AP$3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Summary'!$AP$5:$AP$16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</c:v>
                </c:pt>
                <c:pt idx="2">
                  <c:v>467078.51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431868.03808349161</c:v>
                </c:pt>
                <c:pt idx="8">
                  <c:v>424298.49352182192</c:v>
                </c:pt>
                <c:pt idx="9">
                  <c:v>415024.39381024701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6-44D9-AF94-5C8B78ECE5E1}"/>
            </c:ext>
          </c:extLst>
        </c:ser>
        <c:ser>
          <c:idx val="0"/>
          <c:order val="2"/>
          <c:tx>
            <c:strRef>
              <c:f>'Normalized Annual Summary'!$AU$3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Summary'!$AU$5:$AU$16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476532.00000000006</c:v>
                </c:pt>
                <c:pt idx="2">
                  <c:v>467078.50999999995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428604.18406072108</c:v>
                </c:pt>
                <c:pt idx="7">
                  <c:v>426192.62808349164</c:v>
                </c:pt>
                <c:pt idx="8">
                  <c:v>412947.67552182195</c:v>
                </c:pt>
                <c:pt idx="9">
                  <c:v>403671.29981024703</c:v>
                </c:pt>
                <c:pt idx="10">
                  <c:v>396354.05536764982</c:v>
                </c:pt>
                <c:pt idx="11">
                  <c:v>389165.82036891003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6-44D9-AF94-5C8B78ECE5E1}"/>
            </c:ext>
          </c:extLst>
        </c:ser>
        <c:ser>
          <c:idx val="3"/>
          <c:order val="3"/>
          <c:tx>
            <c:strRef>
              <c:f>'Normalized Annual Summary'!$AS$3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Summary'!$AS$5:$AS$16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476532.00000000006</c:v>
                </c:pt>
                <c:pt idx="2">
                  <c:v>467078.50999999995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428604.18406072108</c:v>
                </c:pt>
                <c:pt idx="7">
                  <c:v>431868.03808349161</c:v>
                </c:pt>
                <c:pt idx="8">
                  <c:v>424298.49352182198</c:v>
                </c:pt>
                <c:pt idx="9">
                  <c:v>415024.39381024701</c:v>
                </c:pt>
                <c:pt idx="10">
                  <c:v>407707.14936764981</c:v>
                </c:pt>
                <c:pt idx="11">
                  <c:v>400518.91436891002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36-44D9-AF94-5C8B78EC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Summary'!$AX$3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Summary'!$AX$5:$AX$16</c:f>
              <c:numCache>
                <c:formatCode>#,##0</c:formatCode>
                <c:ptCount val="12"/>
                <c:pt idx="0">
                  <c:v>2252111.4700000002</c:v>
                </c:pt>
                <c:pt idx="1">
                  <c:v>2285596.7100000004</c:v>
                </c:pt>
                <c:pt idx="2">
                  <c:v>2310407.4499999997</c:v>
                </c:pt>
                <c:pt idx="3">
                  <c:v>1564448.8720746331</c:v>
                </c:pt>
                <c:pt idx="4">
                  <c:v>1424753.8709677421</c:v>
                </c:pt>
                <c:pt idx="5">
                  <c:v>1346882.7112660531</c:v>
                </c:pt>
                <c:pt idx="6">
                  <c:v>1276037.528046373</c:v>
                </c:pt>
                <c:pt idx="7">
                  <c:v>1219818.0434200256</c:v>
                </c:pt>
                <c:pt idx="8">
                  <c:v>1179514.8156682041</c:v>
                </c:pt>
                <c:pt idx="9">
                  <c:v>1134622.2146923307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E-4F02-A8D5-009B4FFE6986}"/>
            </c:ext>
          </c:extLst>
        </c:ser>
        <c:ser>
          <c:idx val="4"/>
          <c:order val="1"/>
          <c:tx>
            <c:strRef>
              <c:f>'Normalized Annual Summary'!$BA$3</c:f>
              <c:strCache>
                <c:ptCount val="1"/>
                <c:pt idx="0">
                  <c:v>Normal Forecast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Summary'!$BA$5:$BA$16</c:f>
              <c:numCache>
                <c:formatCode>#,##0</c:formatCode>
                <c:ptCount val="12"/>
                <c:pt idx="0">
                  <c:v>2252111.4700000002</c:v>
                </c:pt>
                <c:pt idx="1">
                  <c:v>2285596.7100000004</c:v>
                </c:pt>
                <c:pt idx="2">
                  <c:v>2310407.4499999997</c:v>
                </c:pt>
                <c:pt idx="3">
                  <c:v>1564448.8720746334</c:v>
                </c:pt>
                <c:pt idx="4">
                  <c:v>1424753.8709677421</c:v>
                </c:pt>
                <c:pt idx="5">
                  <c:v>1346882.7112660531</c:v>
                </c:pt>
                <c:pt idx="6">
                  <c:v>1276037.528046373</c:v>
                </c:pt>
                <c:pt idx="7">
                  <c:v>1219818.0434200256</c:v>
                </c:pt>
                <c:pt idx="8">
                  <c:v>1179514.8156682041</c:v>
                </c:pt>
                <c:pt idx="9">
                  <c:v>1134622.2146923307</c:v>
                </c:pt>
                <c:pt idx="10">
                  <c:v>1106746.3195630708</c:v>
                </c:pt>
                <c:pt idx="11">
                  <c:v>1081447.3391347607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EE-4F02-A8D5-009B4FFE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6247"/>
        <c:axId val="86626735"/>
      </c:lineChart>
      <c:catAx>
        <c:axId val="86636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26735"/>
        <c:crosses val="autoZero"/>
        <c:auto val="1"/>
        <c:lblAlgn val="ctr"/>
        <c:lblOffset val="100"/>
        <c:noMultiLvlLbl val="0"/>
      </c:catAx>
      <c:valAx>
        <c:axId val="8662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36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Average Per Connection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Summary'!$AZ$3</c:f>
              <c:strCache>
                <c:ptCount val="1"/>
                <c:pt idx="0">
                  <c:v>Average per Customer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Summary'!$AZ$5:$AZ$14</c:f>
              <c:numCache>
                <c:formatCode>#,##0</c:formatCode>
                <c:ptCount val="10"/>
                <c:pt idx="0">
                  <c:v>6663.0516863905332</c:v>
                </c:pt>
                <c:pt idx="1">
                  <c:v>6762.1204437869837</c:v>
                </c:pt>
                <c:pt idx="2">
                  <c:v>6563.6575284090904</c:v>
                </c:pt>
                <c:pt idx="3">
                  <c:v>4469.8539202132379</c:v>
                </c:pt>
                <c:pt idx="4">
                  <c:v>4120.7631842884803</c:v>
                </c:pt>
                <c:pt idx="5">
                  <c:v>4053.8230587390613</c:v>
                </c:pt>
                <c:pt idx="6">
                  <c:v>3965.9286030967305</c:v>
                </c:pt>
                <c:pt idx="7">
                  <c:v>3922.2445126045841</c:v>
                </c:pt>
                <c:pt idx="8">
                  <c:v>3899.2225311345592</c:v>
                </c:pt>
                <c:pt idx="9">
                  <c:v>3885.6925160696255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0-4EB3-835B-98AB509F588D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Summary'!$BB$5:$BB$14,'Normalized Annual Summary'!$AZ$15:$AZ$16)</c:f>
              <c:numCache>
                <c:formatCode>General</c:formatCode>
                <c:ptCount val="12"/>
                <c:pt idx="10" formatCode="#,##0">
                  <c:v>3852.3394800885362</c:v>
                </c:pt>
                <c:pt idx="11" formatCode="#,##0">
                  <c:v>3825.9664558334043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0-4EB3-835B-98AB509F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Summary'!$AR$3</c:f>
              <c:strCache>
                <c:ptCount val="1"/>
                <c:pt idx="0">
                  <c:v>Average per Device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Summary'!$AR$5:$AR$14</c:f>
              <c:numCache>
                <c:formatCode>#,##0</c:formatCode>
                <c:ptCount val="10"/>
                <c:pt idx="0">
                  <c:v>1199.942385321101</c:v>
                </c:pt>
                <c:pt idx="1">
                  <c:v>1092.9633027522937</c:v>
                </c:pt>
                <c:pt idx="2">
                  <c:v>1071.280986238532</c:v>
                </c:pt>
                <c:pt idx="3">
                  <c:v>1067.8059772296006</c:v>
                </c:pt>
                <c:pt idx="4">
                  <c:v>1059.3411556633114</c:v>
                </c:pt>
                <c:pt idx="5">
                  <c:v>1069.7221460973383</c:v>
                </c:pt>
                <c:pt idx="6">
                  <c:v>1077.5718015354396</c:v>
                </c:pt>
                <c:pt idx="7">
                  <c:v>1101.0020091357339</c:v>
                </c:pt>
                <c:pt idx="8">
                  <c:v>1123.9695192631045</c:v>
                </c:pt>
                <c:pt idx="9">
                  <c:v>1117.1585297718627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B-41DF-9520-B3EC013DD5AE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Summary'!$AV$5:$AV$14,'Normalized Annual Summary'!$AR$15:$AR$16)</c:f>
              <c:numCache>
                <c:formatCode>General</c:formatCode>
                <c:ptCount val="12"/>
                <c:pt idx="10" formatCode="#,##0">
                  <c:v>1117.1585297718627</c:v>
                </c:pt>
                <c:pt idx="11" formatCode="#,##0">
                  <c:v>1117.1585297718627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B-41DF-9520-B3EC013DD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Summary'!$AH$3</c:f>
              <c:strCache>
                <c:ptCount val="1"/>
                <c:pt idx="0">
                  <c:v>Average per Device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Summary'!$AH$5:$AH$14</c:f>
              <c:numCache>
                <c:formatCode>#,##0</c:formatCode>
                <c:ptCount val="10"/>
                <c:pt idx="0">
                  <c:v>904.23182416272459</c:v>
                </c:pt>
                <c:pt idx="1">
                  <c:v>906.84247494481235</c:v>
                </c:pt>
                <c:pt idx="2">
                  <c:v>903.94878273824077</c:v>
                </c:pt>
                <c:pt idx="3">
                  <c:v>893.02705182196269</c:v>
                </c:pt>
                <c:pt idx="4">
                  <c:v>811.46356709805298</c:v>
                </c:pt>
                <c:pt idx="5">
                  <c:v>790.11837420674101</c:v>
                </c:pt>
                <c:pt idx="6">
                  <c:v>781.07929640243799</c:v>
                </c:pt>
                <c:pt idx="7">
                  <c:v>779.40599536878085</c:v>
                </c:pt>
                <c:pt idx="8">
                  <c:v>771.33805586696462</c:v>
                </c:pt>
                <c:pt idx="9">
                  <c:v>765.317886452979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6-46FF-B22B-D6349DC40F28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Summary'!$AL$5:$AL$14,'Normalized Annual Summary'!$AH$15:$AH$16)</c:f>
              <c:numCache>
                <c:formatCode>General</c:formatCode>
                <c:ptCount val="12"/>
                <c:pt idx="10" formatCode="#,##0">
                  <c:v>754.24626330482351</c:v>
                </c:pt>
                <c:pt idx="11" formatCode="#,##0">
                  <c:v>745.99647303972597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6-46FF-B22B-D6349DC4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Data'!$AZ$2:$AZ$121</c:f>
              <c:numCache>
                <c:formatCode>General</c:formatCode>
                <c:ptCount val="120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</c:numCache>
            </c:numRef>
          </c:xVal>
          <c:yVal>
            <c:numRef>
              <c:f>'Monthly Data'!$CC$2:$CC$121</c:f>
              <c:numCache>
                <c:formatCode>_(* #,##0_);_(* \(#,##0\);_(* "-"??_);_(@_)</c:formatCode>
                <c:ptCount val="120"/>
                <c:pt idx="0">
                  <c:v>1851115.6367289531</c:v>
                </c:pt>
                <c:pt idx="1">
                  <c:v>1448342.4232080553</c:v>
                </c:pt>
                <c:pt idx="2">
                  <c:v>1440848.5645372758</c:v>
                </c:pt>
                <c:pt idx="3">
                  <c:v>1000762.4714922687</c:v>
                </c:pt>
                <c:pt idx="4">
                  <c:v>931030.85572949564</c:v>
                </c:pt>
                <c:pt idx="5">
                  <c:v>880482.49332928064</c:v>
                </c:pt>
                <c:pt idx="6">
                  <c:v>755145.36260404554</c:v>
                </c:pt>
                <c:pt idx="7">
                  <c:v>828169.63286991511</c:v>
                </c:pt>
                <c:pt idx="8">
                  <c:v>794625.31824257015</c:v>
                </c:pt>
                <c:pt idx="9">
                  <c:v>1070683.5088435244</c:v>
                </c:pt>
                <c:pt idx="10">
                  <c:v>1103467.5892384751</c:v>
                </c:pt>
                <c:pt idx="11">
                  <c:v>1468914.94917228</c:v>
                </c:pt>
                <c:pt idx="12">
                  <c:v>1576363.6582417574</c:v>
                </c:pt>
                <c:pt idx="13">
                  <c:v>1493786.029493334</c:v>
                </c:pt>
                <c:pt idx="14">
                  <c:v>1146576.6222760445</c:v>
                </c:pt>
                <c:pt idx="15">
                  <c:v>895461.79554169066</c:v>
                </c:pt>
                <c:pt idx="16">
                  <c:v>876840.92599697178</c:v>
                </c:pt>
                <c:pt idx="17">
                  <c:v>753929.48839539255</c:v>
                </c:pt>
                <c:pt idx="18">
                  <c:v>914409.89023613918</c:v>
                </c:pt>
                <c:pt idx="19">
                  <c:v>844037.80377411621</c:v>
                </c:pt>
                <c:pt idx="20">
                  <c:v>815416.95567795844</c:v>
                </c:pt>
                <c:pt idx="21">
                  <c:v>963492.36670219107</c:v>
                </c:pt>
                <c:pt idx="22">
                  <c:v>1241518.8588353598</c:v>
                </c:pt>
                <c:pt idx="23">
                  <c:v>1513976.9090331721</c:v>
                </c:pt>
                <c:pt idx="24">
                  <c:v>1698968.303010433</c:v>
                </c:pt>
                <c:pt idx="25">
                  <c:v>1416415.5690637031</c:v>
                </c:pt>
                <c:pt idx="26">
                  <c:v>1337233.2563396252</c:v>
                </c:pt>
                <c:pt idx="27">
                  <c:v>1037909.9165447304</c:v>
                </c:pt>
                <c:pt idx="28">
                  <c:v>824083.91946325544</c:v>
                </c:pt>
                <c:pt idx="29">
                  <c:v>786909.36846305232</c:v>
                </c:pt>
                <c:pt idx="30">
                  <c:v>892711.51619945909</c:v>
                </c:pt>
                <c:pt idx="31">
                  <c:v>841278.8619786175</c:v>
                </c:pt>
                <c:pt idx="32">
                  <c:v>780100.54106603912</c:v>
                </c:pt>
                <c:pt idx="33">
                  <c:v>957147.07139248762</c:v>
                </c:pt>
                <c:pt idx="34">
                  <c:v>1149447.5533148155</c:v>
                </c:pt>
                <c:pt idx="35">
                  <c:v>1445835.0367662383</c:v>
                </c:pt>
                <c:pt idx="36">
                  <c:v>1422170.6182211139</c:v>
                </c:pt>
                <c:pt idx="37">
                  <c:v>1348938.4028011118</c:v>
                </c:pt>
                <c:pt idx="38">
                  <c:v>1154409.8202153845</c:v>
                </c:pt>
                <c:pt idx="39">
                  <c:v>1005581.4080137011</c:v>
                </c:pt>
                <c:pt idx="40">
                  <c:v>855634.03091564111</c:v>
                </c:pt>
                <c:pt idx="41">
                  <c:v>861665.60872959869</c:v>
                </c:pt>
                <c:pt idx="42">
                  <c:v>889569.60962056636</c:v>
                </c:pt>
                <c:pt idx="43">
                  <c:v>863341.07078441849</c:v>
                </c:pt>
                <c:pt idx="44">
                  <c:v>865279.83413321106</c:v>
                </c:pt>
                <c:pt idx="45">
                  <c:v>971885.58451040846</c:v>
                </c:pt>
                <c:pt idx="46">
                  <c:v>1185818.2692279692</c:v>
                </c:pt>
                <c:pt idx="47">
                  <c:v>1365608.0524076542</c:v>
                </c:pt>
                <c:pt idx="48">
                  <c:v>1509751.3143071302</c:v>
                </c:pt>
                <c:pt idx="49">
                  <c:v>1459396.2503068575</c:v>
                </c:pt>
                <c:pt idx="50">
                  <c:v>1269249.3657699374</c:v>
                </c:pt>
                <c:pt idx="51">
                  <c:v>1098138.7652895977</c:v>
                </c:pt>
                <c:pt idx="52">
                  <c:v>895708.53055704071</c:v>
                </c:pt>
                <c:pt idx="53">
                  <c:v>861341.48560253845</c:v>
                </c:pt>
                <c:pt idx="54">
                  <c:v>868727.7749097239</c:v>
                </c:pt>
                <c:pt idx="55">
                  <c:v>849175.27097583946</c:v>
                </c:pt>
                <c:pt idx="56">
                  <c:v>848744.30024937692</c:v>
                </c:pt>
                <c:pt idx="57">
                  <c:v>972933.67616326828</c:v>
                </c:pt>
                <c:pt idx="58">
                  <c:v>1263898.6184665372</c:v>
                </c:pt>
                <c:pt idx="59">
                  <c:v>1489927.1055866175</c:v>
                </c:pt>
                <c:pt idx="60">
                  <c:v>1620950.4871755496</c:v>
                </c:pt>
                <c:pt idx="61">
                  <c:v>1548539.9918725397</c:v>
                </c:pt>
                <c:pt idx="62">
                  <c:v>1343038.8224035273</c:v>
                </c:pt>
                <c:pt idx="63">
                  <c:v>1139870.9264626207</c:v>
                </c:pt>
                <c:pt idx="64">
                  <c:v>898097.6990765736</c:v>
                </c:pt>
                <c:pt idx="65">
                  <c:v>836133.24186198669</c:v>
                </c:pt>
                <c:pt idx="66">
                  <c:v>820146.05898436683</c:v>
                </c:pt>
                <c:pt idx="67">
                  <c:v>823099.06143664243</c:v>
                </c:pt>
                <c:pt idx="68">
                  <c:v>860436.88434297661</c:v>
                </c:pt>
                <c:pt idx="69">
                  <c:v>983037.34357693628</c:v>
                </c:pt>
                <c:pt idx="70">
                  <c:v>1205162.6766480969</c:v>
                </c:pt>
                <c:pt idx="71">
                  <c:v>1374908.5429994187</c:v>
                </c:pt>
                <c:pt idx="72">
                  <c:v>1549224.05261664</c:v>
                </c:pt>
                <c:pt idx="73">
                  <c:v>1523550.0296782288</c:v>
                </c:pt>
                <c:pt idx="74">
                  <c:v>1285461.3496461362</c:v>
                </c:pt>
                <c:pt idx="75">
                  <c:v>1064842.2787654283</c:v>
                </c:pt>
                <c:pt idx="76">
                  <c:v>845112.13056262652</c:v>
                </c:pt>
                <c:pt idx="77">
                  <c:v>816411.93725227506</c:v>
                </c:pt>
                <c:pt idx="78">
                  <c:v>840222.25595649867</c:v>
                </c:pt>
                <c:pt idx="79">
                  <c:v>844707.8346506505</c:v>
                </c:pt>
                <c:pt idx="80">
                  <c:v>852552.35688286053</c:v>
                </c:pt>
                <c:pt idx="81">
                  <c:v>915029.47493495443</c:v>
                </c:pt>
                <c:pt idx="82">
                  <c:v>1054694.2331966532</c:v>
                </c:pt>
                <c:pt idx="83">
                  <c:v>1193048.4201645397</c:v>
                </c:pt>
                <c:pt idx="84">
                  <c:v>1350115.3133345952</c:v>
                </c:pt>
                <c:pt idx="85">
                  <c:v>1335460.5627346458</c:v>
                </c:pt>
                <c:pt idx="86">
                  <c:v>1185928.4359506979</c:v>
                </c:pt>
                <c:pt idx="87">
                  <c:v>1030134.8015204088</c:v>
                </c:pt>
                <c:pt idx="88">
                  <c:v>852517.24940407381</c:v>
                </c:pt>
                <c:pt idx="89">
                  <c:v>849123.78989684395</c:v>
                </c:pt>
                <c:pt idx="90">
                  <c:v>896671.30557917373</c:v>
                </c:pt>
                <c:pt idx="91">
                  <c:v>876754.76983330818</c:v>
                </c:pt>
                <c:pt idx="92">
                  <c:v>835840.37926732854</c:v>
                </c:pt>
                <c:pt idx="93">
                  <c:v>855883.77766786446</c:v>
                </c:pt>
                <c:pt idx="94">
                  <c:v>1011944.5730881594</c:v>
                </c:pt>
                <c:pt idx="95">
                  <c:v>1275181.7058053315</c:v>
                </c:pt>
                <c:pt idx="96">
                  <c:v>1311790.1863295569</c:v>
                </c:pt>
                <c:pt idx="97">
                  <c:v>1279833.5346956544</c:v>
                </c:pt>
                <c:pt idx="98">
                  <c:v>1192983.555931305</c:v>
                </c:pt>
                <c:pt idx="99">
                  <c:v>986415.90312699892</c:v>
                </c:pt>
                <c:pt idx="100">
                  <c:v>828666.0587055271</c:v>
                </c:pt>
                <c:pt idx="101">
                  <c:v>797879.97676193493</c:v>
                </c:pt>
                <c:pt idx="102">
                  <c:v>836483.92882276839</c:v>
                </c:pt>
                <c:pt idx="103">
                  <c:v>807262.15586561628</c:v>
                </c:pt>
                <c:pt idx="104">
                  <c:v>814054.94408430567</c:v>
                </c:pt>
                <c:pt idx="105">
                  <c:v>868027.28865135484</c:v>
                </c:pt>
                <c:pt idx="106">
                  <c:v>1118344.4687852683</c:v>
                </c:pt>
                <c:pt idx="107">
                  <c:v>1434225.7603384298</c:v>
                </c:pt>
                <c:pt idx="108">
                  <c:v>1478702.0563349831</c:v>
                </c:pt>
                <c:pt idx="109">
                  <c:v>1348918.4226750245</c:v>
                </c:pt>
                <c:pt idx="110">
                  <c:v>1189556.0645289782</c:v>
                </c:pt>
                <c:pt idx="111">
                  <c:v>1067356.498840119</c:v>
                </c:pt>
                <c:pt idx="112">
                  <c:v>847566.05741197779</c:v>
                </c:pt>
                <c:pt idx="113">
                  <c:v>880536.46281436563</c:v>
                </c:pt>
                <c:pt idx="114">
                  <c:v>972025.92147100624</c:v>
                </c:pt>
                <c:pt idx="115">
                  <c:v>933148.6207605832</c:v>
                </c:pt>
                <c:pt idx="116">
                  <c:v>859389.72917205549</c:v>
                </c:pt>
                <c:pt idx="117">
                  <c:v>967766.36664983921</c:v>
                </c:pt>
                <c:pt idx="118">
                  <c:v>1188234.1609434157</c:v>
                </c:pt>
                <c:pt idx="119">
                  <c:v>1333847.495860076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50-49D6-9DD0-046D70050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Data'!$AZ$2:$AZ$121</c:f>
              <c:numCache>
                <c:formatCode>General</c:formatCode>
                <c:ptCount val="120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</c:numCache>
            </c:numRef>
          </c:xVal>
          <c:yVal>
            <c:numRef>
              <c:f>'Monthly Data'!$CD$2:$CD$121</c:f>
              <c:numCache>
                <c:formatCode>_(* #,##0_);_(* \(#,##0\);_(* "-"??_);_(@_)</c:formatCode>
                <c:ptCount val="120"/>
                <c:pt idx="0">
                  <c:v>530896.47625497775</c:v>
                </c:pt>
                <c:pt idx="1">
                  <c:v>433045.35017755575</c:v>
                </c:pt>
                <c:pt idx="2">
                  <c:v>464797.06684920297</c:v>
                </c:pt>
                <c:pt idx="3">
                  <c:v>348436.02107042295</c:v>
                </c:pt>
                <c:pt idx="4">
                  <c:v>369831.09591765108</c:v>
                </c:pt>
                <c:pt idx="5">
                  <c:v>399423.525070048</c:v>
                </c:pt>
                <c:pt idx="6">
                  <c:v>331915.22879159421</c:v>
                </c:pt>
                <c:pt idx="7">
                  <c:v>372272.63483776472</c:v>
                </c:pt>
                <c:pt idx="8">
                  <c:v>330851.73753690626</c:v>
                </c:pt>
                <c:pt idx="9">
                  <c:v>376598.35592895129</c:v>
                </c:pt>
                <c:pt idx="10">
                  <c:v>329676.34764714743</c:v>
                </c:pt>
                <c:pt idx="11">
                  <c:v>437325.50900580391</c:v>
                </c:pt>
                <c:pt idx="12">
                  <c:v>460227.80811451178</c:v>
                </c:pt>
                <c:pt idx="13">
                  <c:v>458328.62976497161</c:v>
                </c:pt>
                <c:pt idx="14">
                  <c:v>377408.42803134973</c:v>
                </c:pt>
                <c:pt idx="15">
                  <c:v>321086.18950680684</c:v>
                </c:pt>
                <c:pt idx="16">
                  <c:v>358226.60391509451</c:v>
                </c:pt>
                <c:pt idx="17">
                  <c:v>351255.46823446552</c:v>
                </c:pt>
                <c:pt idx="18">
                  <c:v>416080.08247989742</c:v>
                </c:pt>
                <c:pt idx="19">
                  <c:v>390769.09581444197</c:v>
                </c:pt>
                <c:pt idx="20">
                  <c:v>351154.68869567371</c:v>
                </c:pt>
                <c:pt idx="21">
                  <c:v>347988.58464587259</c:v>
                </c:pt>
                <c:pt idx="22">
                  <c:v>383129.63346627762</c:v>
                </c:pt>
                <c:pt idx="23">
                  <c:v>461280.93576903758</c:v>
                </c:pt>
                <c:pt idx="24">
                  <c:v>495560.25057200401</c:v>
                </c:pt>
                <c:pt idx="25">
                  <c:v>433601.38569778751</c:v>
                </c:pt>
                <c:pt idx="26">
                  <c:v>439889.73276339064</c:v>
                </c:pt>
                <c:pt idx="27">
                  <c:v>371793.24462532275</c:v>
                </c:pt>
                <c:pt idx="28">
                  <c:v>335429.13032426999</c:v>
                </c:pt>
                <c:pt idx="29">
                  <c:v>365562.78352354112</c:v>
                </c:pt>
                <c:pt idx="30">
                  <c:v>404955.65234260785</c:v>
                </c:pt>
                <c:pt idx="31">
                  <c:v>388295.26412456855</c:v>
                </c:pt>
                <c:pt idx="32">
                  <c:v>334651.03046099946</c:v>
                </c:pt>
                <c:pt idx="33">
                  <c:v>344782.30458046449</c:v>
                </c:pt>
                <c:pt idx="34">
                  <c:v>353717.39737605618</c:v>
                </c:pt>
                <c:pt idx="35">
                  <c:v>439654.85531724407</c:v>
                </c:pt>
                <c:pt idx="36">
                  <c:v>437489.13866823807</c:v>
                </c:pt>
                <c:pt idx="37">
                  <c:v>430640.53315695102</c:v>
                </c:pt>
                <c:pt idx="38">
                  <c:v>398113.13276456145</c:v>
                </c:pt>
                <c:pt idx="39">
                  <c:v>369801.53260967002</c:v>
                </c:pt>
                <c:pt idx="40">
                  <c:v>354935.62497742142</c:v>
                </c:pt>
                <c:pt idx="41">
                  <c:v>364632.7088275525</c:v>
                </c:pt>
                <c:pt idx="42">
                  <c:v>372775.16737694375</c:v>
                </c:pt>
                <c:pt idx="43">
                  <c:v>362324.44055375876</c:v>
                </c:pt>
                <c:pt idx="44">
                  <c:v>353098.26131702855</c:v>
                </c:pt>
                <c:pt idx="45">
                  <c:v>363518.22992306208</c:v>
                </c:pt>
                <c:pt idx="46">
                  <c:v>397406.04179272999</c:v>
                </c:pt>
                <c:pt idx="47">
                  <c:v>429456.91012665187</c:v>
                </c:pt>
                <c:pt idx="48">
                  <c:v>462591.88666867121</c:v>
                </c:pt>
                <c:pt idx="49">
                  <c:v>459055.70082198142</c:v>
                </c:pt>
                <c:pt idx="50">
                  <c:v>424213.49112236575</c:v>
                </c:pt>
                <c:pt idx="51">
                  <c:v>389788.13155910809</c:v>
                </c:pt>
                <c:pt idx="52">
                  <c:v>356402.53947932506</c:v>
                </c:pt>
                <c:pt idx="53">
                  <c:v>356642.46780290827</c:v>
                </c:pt>
                <c:pt idx="54">
                  <c:v>361220.31889251788</c:v>
                </c:pt>
                <c:pt idx="55">
                  <c:v>351966.45949227933</c:v>
                </c:pt>
                <c:pt idx="56">
                  <c:v>344802.03364467964</c:v>
                </c:pt>
                <c:pt idx="57">
                  <c:v>362459.60427577782</c:v>
                </c:pt>
                <c:pt idx="58">
                  <c:v>411795.08954065532</c:v>
                </c:pt>
                <c:pt idx="59">
                  <c:v>458171.93334525987</c:v>
                </c:pt>
                <c:pt idx="60">
                  <c:v>488225.40626351791</c:v>
                </c:pt>
                <c:pt idx="61">
                  <c:v>480799.54438038275</c:v>
                </c:pt>
                <c:pt idx="62">
                  <c:v>443453.68922262796</c:v>
                </c:pt>
                <c:pt idx="63">
                  <c:v>394989.98388853169</c:v>
                </c:pt>
                <c:pt idx="64">
                  <c:v>354875.77276177716</c:v>
                </c:pt>
                <c:pt idx="65">
                  <c:v>350297.3306874471</c:v>
                </c:pt>
                <c:pt idx="66">
                  <c:v>347973.30080580845</c:v>
                </c:pt>
                <c:pt idx="67">
                  <c:v>344860.78190977342</c:v>
                </c:pt>
                <c:pt idx="68">
                  <c:v>340976.14072229428</c:v>
                </c:pt>
                <c:pt idx="69">
                  <c:v>362440.82736102218</c:v>
                </c:pt>
                <c:pt idx="70">
                  <c:v>403472.18189362867</c:v>
                </c:pt>
                <c:pt idx="71">
                  <c:v>437312.12832362257</c:v>
                </c:pt>
                <c:pt idx="72">
                  <c:v>473843.21736929787</c:v>
                </c:pt>
                <c:pt idx="73">
                  <c:v>475245.957184556</c:v>
                </c:pt>
                <c:pt idx="74">
                  <c:v>428072.72791033384</c:v>
                </c:pt>
                <c:pt idx="75">
                  <c:v>378531.9738015664</c:v>
                </c:pt>
                <c:pt idx="76">
                  <c:v>340806.154173841</c:v>
                </c:pt>
                <c:pt idx="77">
                  <c:v>340625.70943666226</c:v>
                </c:pt>
                <c:pt idx="78">
                  <c:v>349000.05216439266</c:v>
                </c:pt>
                <c:pt idx="79">
                  <c:v>346213.37744120747</c:v>
                </c:pt>
                <c:pt idx="80">
                  <c:v>337409.9954088144</c:v>
                </c:pt>
                <c:pt idx="81">
                  <c:v>342186.36210064136</c:v>
                </c:pt>
                <c:pt idx="82">
                  <c:v>363837.03393894923</c:v>
                </c:pt>
                <c:pt idx="83">
                  <c:v>393218.50013864052</c:v>
                </c:pt>
                <c:pt idx="84">
                  <c:v>429055.50201081455</c:v>
                </c:pt>
                <c:pt idx="85">
                  <c:v>431636.87731358531</c:v>
                </c:pt>
                <c:pt idx="86">
                  <c:v>404998.35658740322</c:v>
                </c:pt>
                <c:pt idx="87">
                  <c:v>370497.07719725359</c:v>
                </c:pt>
                <c:pt idx="88">
                  <c:v>338513.79030833172</c:v>
                </c:pt>
                <c:pt idx="89">
                  <c:v>342086.1334814608</c:v>
                </c:pt>
                <c:pt idx="90">
                  <c:v>352295.15279552783</c:v>
                </c:pt>
                <c:pt idx="91">
                  <c:v>348047.25568580156</c:v>
                </c:pt>
                <c:pt idx="92">
                  <c:v>331239.99470875581</c:v>
                </c:pt>
                <c:pt idx="93">
                  <c:v>328255.69000458572</c:v>
                </c:pt>
                <c:pt idx="94">
                  <c:v>359858.56821140903</c:v>
                </c:pt>
                <c:pt idx="95">
                  <c:v>406733.4169459712</c:v>
                </c:pt>
                <c:pt idx="96">
                  <c:v>418368.42048318533</c:v>
                </c:pt>
                <c:pt idx="97">
                  <c:v>417663.57567789353</c:v>
                </c:pt>
                <c:pt idx="98">
                  <c:v>398340.14964919828</c:v>
                </c:pt>
                <c:pt idx="99">
                  <c:v>346225.19800055836</c:v>
                </c:pt>
                <c:pt idx="100">
                  <c:v>318087.52819926664</c:v>
                </c:pt>
                <c:pt idx="101">
                  <c:v>318700.41717107617</c:v>
                </c:pt>
                <c:pt idx="102">
                  <c:v>335823.55296606262</c:v>
                </c:pt>
                <c:pt idx="103">
                  <c:v>325936.19953441189</c:v>
                </c:pt>
                <c:pt idx="104">
                  <c:v>326826.77477231092</c:v>
                </c:pt>
                <c:pt idx="105">
                  <c:v>329723.45916398853</c:v>
                </c:pt>
                <c:pt idx="106">
                  <c:v>381482.43731699511</c:v>
                </c:pt>
                <c:pt idx="107">
                  <c:v>439388.06075515936</c:v>
                </c:pt>
                <c:pt idx="108">
                  <c:v>458072.99411802011</c:v>
                </c:pt>
                <c:pt idx="109">
                  <c:v>435826.29198036948</c:v>
                </c:pt>
                <c:pt idx="110">
                  <c:v>400965.62099330663</c:v>
                </c:pt>
                <c:pt idx="111">
                  <c:v>372558.85840940592</c:v>
                </c:pt>
                <c:pt idx="112">
                  <c:v>334696.67587727826</c:v>
                </c:pt>
                <c:pt idx="113">
                  <c:v>345702.87019694614</c:v>
                </c:pt>
                <c:pt idx="114">
                  <c:v>364191.0597034056</c:v>
                </c:pt>
                <c:pt idx="115">
                  <c:v>351972.75405312411</c:v>
                </c:pt>
                <c:pt idx="116">
                  <c:v>328279.32452842937</c:v>
                </c:pt>
                <c:pt idx="117">
                  <c:v>341203.4213450895</c:v>
                </c:pt>
                <c:pt idx="118">
                  <c:v>394412.92800972617</c:v>
                </c:pt>
                <c:pt idx="119">
                  <c:v>415809.29269978689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85-41B6-9ADB-DC6E6D3F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Data'!$AZ$2:$AZ$121</c:f>
              <c:numCache>
                <c:formatCode>General</c:formatCode>
                <c:ptCount val="120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</c:numCache>
            </c:numRef>
          </c:xVal>
          <c:yVal>
            <c:numRef>
              <c:f>'Monthly Data'!$CE$2:$CE$123</c:f>
              <c:numCache>
                <c:formatCode>_(* #,##0_);_(* \(#,##0\);_(* "-"??_);_(@_)</c:formatCode>
                <c:ptCount val="122"/>
                <c:pt idx="0">
                  <c:v>1138481.0492309032</c:v>
                </c:pt>
                <c:pt idx="1">
                  <c:v>1332276.2404394126</c:v>
                </c:pt>
                <c:pt idx="2">
                  <c:v>1111813.8972526928</c:v>
                </c:pt>
                <c:pt idx="3">
                  <c:v>1155591.5350767111</c:v>
                </c:pt>
                <c:pt idx="4">
                  <c:v>871629.99969236343</c:v>
                </c:pt>
                <c:pt idx="5">
                  <c:v>948011.9982595297</c:v>
                </c:pt>
                <c:pt idx="6">
                  <c:v>1029355.9106725876</c:v>
                </c:pt>
                <c:pt idx="7">
                  <c:v>979514.92508007342</c:v>
                </c:pt>
                <c:pt idx="8">
                  <c:v>1029870.3254760939</c:v>
                </c:pt>
                <c:pt idx="9">
                  <c:v>960559.47738933121</c:v>
                </c:pt>
                <c:pt idx="10">
                  <c:v>1109914.7402541081</c:v>
                </c:pt>
                <c:pt idx="11">
                  <c:v>1222890.8026469543</c:v>
                </c:pt>
                <c:pt idx="12">
                  <c:v>1254949.0160206123</c:v>
                </c:pt>
                <c:pt idx="13">
                  <c:v>1209425.808714937</c:v>
                </c:pt>
                <c:pt idx="14">
                  <c:v>1080053.4607439649</c:v>
                </c:pt>
                <c:pt idx="15">
                  <c:v>1042960.209510593</c:v>
                </c:pt>
                <c:pt idx="16">
                  <c:v>965843.25672458869</c:v>
                </c:pt>
                <c:pt idx="17">
                  <c:v>1042404.8345686464</c:v>
                </c:pt>
                <c:pt idx="18">
                  <c:v>1019201.4781151367</c:v>
                </c:pt>
                <c:pt idx="19">
                  <c:v>1034540.7874035973</c:v>
                </c:pt>
                <c:pt idx="20">
                  <c:v>956567.51657532132</c:v>
                </c:pt>
                <c:pt idx="21">
                  <c:v>926911.80342454207</c:v>
                </c:pt>
                <c:pt idx="22">
                  <c:v>1019797.7209297034</c:v>
                </c:pt>
                <c:pt idx="23">
                  <c:v>1133375.9223849943</c:v>
                </c:pt>
                <c:pt idx="24">
                  <c:v>1160721.6035862076</c:v>
                </c:pt>
                <c:pt idx="25">
                  <c:v>1351008.5359296242</c:v>
                </c:pt>
                <c:pt idx="26">
                  <c:v>1125338.1472114788</c:v>
                </c:pt>
                <c:pt idx="27">
                  <c:v>1044922.2654621206</c:v>
                </c:pt>
                <c:pt idx="28">
                  <c:v>953935.5822037718</c:v>
                </c:pt>
                <c:pt idx="29">
                  <c:v>977727.32098297169</c:v>
                </c:pt>
                <c:pt idx="30">
                  <c:v>1059976.127262898</c:v>
                </c:pt>
                <c:pt idx="31">
                  <c:v>1008748.8368820952</c:v>
                </c:pt>
                <c:pt idx="32">
                  <c:v>1026828.9604686118</c:v>
                </c:pt>
                <c:pt idx="33">
                  <c:v>923095.30675538559</c:v>
                </c:pt>
                <c:pt idx="34">
                  <c:v>1034563.2991532639</c:v>
                </c:pt>
                <c:pt idx="35">
                  <c:v>1073256.7875660199</c:v>
                </c:pt>
                <c:pt idx="36">
                  <c:v>1176204.5841039126</c:v>
                </c:pt>
                <c:pt idx="37">
                  <c:v>1163183.7476386696</c:v>
                </c:pt>
                <c:pt idx="38">
                  <c:v>1075598.573571323</c:v>
                </c:pt>
                <c:pt idx="39">
                  <c:v>983946.39469488582</c:v>
                </c:pt>
                <c:pt idx="40">
                  <c:v>966712.49702520808</c:v>
                </c:pt>
                <c:pt idx="41">
                  <c:v>989761.56693859061</c:v>
                </c:pt>
                <c:pt idx="42">
                  <c:v>1020668.6311579837</c:v>
                </c:pt>
                <c:pt idx="43">
                  <c:v>980779.468163757</c:v>
                </c:pt>
                <c:pt idx="44">
                  <c:v>964387.67701257044</c:v>
                </c:pt>
                <c:pt idx="45">
                  <c:v>954052.35248885571</c:v>
                </c:pt>
                <c:pt idx="46">
                  <c:v>1051464.5009315216</c:v>
                </c:pt>
                <c:pt idx="47">
                  <c:v>1092033.8271425983</c:v>
                </c:pt>
                <c:pt idx="48">
                  <c:v>1178214.6561554268</c:v>
                </c:pt>
                <c:pt idx="49">
                  <c:v>1158547.2239246895</c:v>
                </c:pt>
                <c:pt idx="50">
                  <c:v>1070759.5549767076</c:v>
                </c:pt>
                <c:pt idx="51">
                  <c:v>1037792.3647014529</c:v>
                </c:pt>
                <c:pt idx="52">
                  <c:v>909864.47728690982</c:v>
                </c:pt>
                <c:pt idx="53">
                  <c:v>920169.47033705784</c:v>
                </c:pt>
                <c:pt idx="54">
                  <c:v>958308.67249911791</c:v>
                </c:pt>
                <c:pt idx="55">
                  <c:v>958048.84180922783</c:v>
                </c:pt>
                <c:pt idx="56">
                  <c:v>949557.57757488021</c:v>
                </c:pt>
                <c:pt idx="57">
                  <c:v>988135.90945092821</c:v>
                </c:pt>
                <c:pt idx="58">
                  <c:v>1133792.8624888996</c:v>
                </c:pt>
                <c:pt idx="59">
                  <c:v>1189310.5332344116</c:v>
                </c:pt>
                <c:pt idx="60">
                  <c:v>1245768.948183703</c:v>
                </c:pt>
                <c:pt idx="61">
                  <c:v>1242021.4453944061</c:v>
                </c:pt>
                <c:pt idx="62">
                  <c:v>1189845.538680942</c:v>
                </c:pt>
                <c:pt idx="63">
                  <c:v>1059773.692913247</c:v>
                </c:pt>
                <c:pt idx="64">
                  <c:v>963623.64414718072</c:v>
                </c:pt>
                <c:pt idx="65">
                  <c:v>957159.1389561512</c:v>
                </c:pt>
                <c:pt idx="66">
                  <c:v>924354.57621129253</c:v>
                </c:pt>
                <c:pt idx="67">
                  <c:v>927873.04375559953</c:v>
                </c:pt>
                <c:pt idx="68">
                  <c:v>968452.3668828056</c:v>
                </c:pt>
                <c:pt idx="69">
                  <c:v>1014346.2408228272</c:v>
                </c:pt>
                <c:pt idx="70">
                  <c:v>1113953.7003293578</c:v>
                </c:pt>
                <c:pt idx="71">
                  <c:v>1146662.3580161044</c:v>
                </c:pt>
                <c:pt idx="72">
                  <c:v>1234563.8989732007</c:v>
                </c:pt>
                <c:pt idx="73">
                  <c:v>1255343.4667346175</c:v>
                </c:pt>
                <c:pt idx="74">
                  <c:v>1157820.4942002879</c:v>
                </c:pt>
                <c:pt idx="75">
                  <c:v>999643.74636115914</c:v>
                </c:pt>
                <c:pt idx="76">
                  <c:v>924746.17174475733</c:v>
                </c:pt>
                <c:pt idx="77">
                  <c:v>942133.91319376172</c:v>
                </c:pt>
                <c:pt idx="78">
                  <c:v>955921.8316778416</c:v>
                </c:pt>
                <c:pt idx="79">
                  <c:v>932915.62068640161</c:v>
                </c:pt>
                <c:pt idx="80">
                  <c:v>956875.63890613604</c:v>
                </c:pt>
                <c:pt idx="81">
                  <c:v>945175.2965469152</c:v>
                </c:pt>
                <c:pt idx="82">
                  <c:v>1021847.7987829517</c:v>
                </c:pt>
                <c:pt idx="83">
                  <c:v>1057825.774293443</c:v>
                </c:pt>
                <c:pt idx="84">
                  <c:v>1160001.4841738343</c:v>
                </c:pt>
                <c:pt idx="85">
                  <c:v>1142725.6778545117</c:v>
                </c:pt>
                <c:pt idx="86">
                  <c:v>1065856.5046195216</c:v>
                </c:pt>
                <c:pt idx="87">
                  <c:v>985143.71116831573</c:v>
                </c:pt>
                <c:pt idx="88">
                  <c:v>901928.23307936394</c:v>
                </c:pt>
                <c:pt idx="89">
                  <c:v>932751.9549902539</c:v>
                </c:pt>
                <c:pt idx="90">
                  <c:v>962372.14609364409</c:v>
                </c:pt>
                <c:pt idx="91">
                  <c:v>979022.80498834618</c:v>
                </c:pt>
                <c:pt idx="92">
                  <c:v>935987.95305121329</c:v>
                </c:pt>
                <c:pt idx="93">
                  <c:v>925351.47412769787</c:v>
                </c:pt>
                <c:pt idx="94">
                  <c:v>1000298.8111145874</c:v>
                </c:pt>
                <c:pt idx="95">
                  <c:v>1083431.9228261493</c:v>
                </c:pt>
                <c:pt idx="96">
                  <c:v>1106035.4610854285</c:v>
                </c:pt>
                <c:pt idx="97">
                  <c:v>1118216.2225311368</c:v>
                </c:pt>
                <c:pt idx="98">
                  <c:v>1096084.1716916244</c:v>
                </c:pt>
                <c:pt idx="99">
                  <c:v>954540.14534387423</c:v>
                </c:pt>
                <c:pt idx="100">
                  <c:v>896124.32988779235</c:v>
                </c:pt>
                <c:pt idx="101">
                  <c:v>912589.20351086149</c:v>
                </c:pt>
                <c:pt idx="102">
                  <c:v>980242.67323777836</c:v>
                </c:pt>
                <c:pt idx="103">
                  <c:v>972178.3731898549</c:v>
                </c:pt>
                <c:pt idx="104">
                  <c:v>984322.35197717755</c:v>
                </c:pt>
                <c:pt idx="105">
                  <c:v>969721.77892257273</c:v>
                </c:pt>
                <c:pt idx="106">
                  <c:v>1088321.1354555176</c:v>
                </c:pt>
                <c:pt idx="107">
                  <c:v>1174618.958101026</c:v>
                </c:pt>
                <c:pt idx="108">
                  <c:v>1201724.0766236344</c:v>
                </c:pt>
                <c:pt idx="109">
                  <c:v>1171704.7160013258</c:v>
                </c:pt>
                <c:pt idx="110">
                  <c:v>1092494.9845040054</c:v>
                </c:pt>
                <c:pt idx="111">
                  <c:v>1025211.3280565944</c:v>
                </c:pt>
                <c:pt idx="112">
                  <c:v>949144.78732708865</c:v>
                </c:pt>
                <c:pt idx="113">
                  <c:v>972094.56062716211</c:v>
                </c:pt>
                <c:pt idx="114">
                  <c:v>1024120.4852268436</c:v>
                </c:pt>
                <c:pt idx="115">
                  <c:v>1006738.7201499024</c:v>
                </c:pt>
                <c:pt idx="116">
                  <c:v>962407.5525396138</c:v>
                </c:pt>
                <c:pt idx="117">
                  <c:v>985460.57771291549</c:v>
                </c:pt>
                <c:pt idx="118">
                  <c:v>1087228.3317074839</c:v>
                </c:pt>
                <c:pt idx="119">
                  <c:v>1108831.1246522611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47-42CE-90B7-2CDCD5B4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'Monthly Data'!$D$1</c:f>
              <c:strCache>
                <c:ptCount val="1"/>
                <c:pt idx="0">
                  <c:v> Residential_kWh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'Monthly Data'!$D$2:$D$121</c:f>
              <c:numCache>
                <c:formatCode>_(* #,##0.00_);_(* \(#,##0.00\);_(* "-"??_);_(@_)</c:formatCode>
                <c:ptCount val="120"/>
                <c:pt idx="0">
                  <c:v>57340609.781689309</c:v>
                </c:pt>
                <c:pt idx="1">
                  <c:v>40509612.892917305</c:v>
                </c:pt>
                <c:pt idx="2">
                  <c:v>44622330.543747306</c:v>
                </c:pt>
                <c:pt idx="3">
                  <c:v>29978899.187859826</c:v>
                </c:pt>
                <c:pt idx="4">
                  <c:v>28817981.570706129</c:v>
                </c:pt>
                <c:pt idx="5">
                  <c:v>26370499.842970181</c:v>
                </c:pt>
                <c:pt idx="6">
                  <c:v>23365531.283817176</c:v>
                </c:pt>
                <c:pt idx="7">
                  <c:v>25629283.662059132</c:v>
                </c:pt>
                <c:pt idx="8">
                  <c:v>23794784.590368867</c:v>
                </c:pt>
                <c:pt idx="9">
                  <c:v>33147213.817241021</c:v>
                </c:pt>
                <c:pt idx="10">
                  <c:v>33060052.720246017</c:v>
                </c:pt>
                <c:pt idx="11">
                  <c:v>45492388.467432439</c:v>
                </c:pt>
                <c:pt idx="12">
                  <c:v>48745892.820972659</c:v>
                </c:pt>
                <c:pt idx="13">
                  <c:v>41704628.24129153</c:v>
                </c:pt>
                <c:pt idx="14">
                  <c:v>35422494.706035554</c:v>
                </c:pt>
                <c:pt idx="15">
                  <c:v>26742473.281728897</c:v>
                </c:pt>
                <c:pt idx="16">
                  <c:v>27060688.121384304</c:v>
                </c:pt>
                <c:pt idx="17">
                  <c:v>22496504.067339953</c:v>
                </c:pt>
                <c:pt idx="18">
                  <c:v>28225326.012798492</c:v>
                </c:pt>
                <c:pt idx="19">
                  <c:v>26043791.332475781</c:v>
                </c:pt>
                <c:pt idx="20">
                  <c:v>24341128.085816931</c:v>
                </c:pt>
                <c:pt idx="21">
                  <c:v>29746882.7832461</c:v>
                </c:pt>
                <c:pt idx="22">
                  <c:v>37124185.180538975</c:v>
                </c:pt>
                <c:pt idx="23">
                  <c:v>46811903.595506512</c:v>
                </c:pt>
                <c:pt idx="24">
                  <c:v>52454619.320476271</c:v>
                </c:pt>
                <c:pt idx="25">
                  <c:v>39446237.860936537</c:v>
                </c:pt>
                <c:pt idx="26">
                  <c:v>41240832.873681232</c:v>
                </c:pt>
                <c:pt idx="27">
                  <c:v>30923899.423494764</c:v>
                </c:pt>
                <c:pt idx="28">
                  <c:v>25333203.430513769</c:v>
                </c:pt>
                <c:pt idx="29">
                  <c:v>23393882.981044419</c:v>
                </c:pt>
                <c:pt idx="30">
                  <c:v>27460658.929336082</c:v>
                </c:pt>
                <c:pt idx="31">
                  <c:v>25866246.648489993</c:v>
                </c:pt>
                <c:pt idx="32">
                  <c:v>23189618.159134023</c:v>
                </c:pt>
                <c:pt idx="33">
                  <c:v>29458161.140319966</c:v>
                </c:pt>
                <c:pt idx="34">
                  <c:v>34270028.526597314</c:v>
                </c:pt>
                <c:pt idx="35">
                  <c:v>44607488.066906236</c:v>
                </c:pt>
                <c:pt idx="36">
                  <c:v>43774869.375609912</c:v>
                </c:pt>
                <c:pt idx="37">
                  <c:v>38806793.891987622</c:v>
                </c:pt>
                <c:pt idx="38">
                  <c:v>35474284.6374323</c:v>
                </c:pt>
                <c:pt idx="39">
                  <c:v>29855022.451166406</c:v>
                </c:pt>
                <c:pt idx="40">
                  <c:v>26212235.169140249</c:v>
                </c:pt>
                <c:pt idx="41">
                  <c:v>25537548.472643334</c:v>
                </c:pt>
                <c:pt idx="42">
                  <c:v>27264238.108992931</c:v>
                </c:pt>
                <c:pt idx="43">
                  <c:v>26451153.405072346</c:v>
                </c:pt>
                <c:pt idx="44">
                  <c:v>25645975.234751705</c:v>
                </c:pt>
                <c:pt idx="45">
                  <c:v>29816033.330578037</c:v>
                </c:pt>
                <c:pt idx="46">
                  <c:v>35262128.287594453</c:v>
                </c:pt>
                <c:pt idx="47">
                  <c:v>42021429.835392661</c:v>
                </c:pt>
                <c:pt idx="48">
                  <c:v>46398370.586117737</c:v>
                </c:pt>
                <c:pt idx="49">
                  <c:v>40459174.851188712</c:v>
                </c:pt>
                <c:pt idx="50">
                  <c:v>38942810.181464761</c:v>
                </c:pt>
                <c:pt idx="51">
                  <c:v>32540242.801284637</c:v>
                </c:pt>
                <c:pt idx="52">
                  <c:v>27363044.289864969</c:v>
                </c:pt>
                <c:pt idx="53">
                  <c:v>25436324.410672858</c:v>
                </c:pt>
                <c:pt idx="54">
                  <c:v>26526640.864798147</c:v>
                </c:pt>
                <c:pt idx="55">
                  <c:v>25920513.242847729</c:v>
                </c:pt>
                <c:pt idx="56">
                  <c:v>25058408.850078013</c:v>
                </c:pt>
                <c:pt idx="57">
                  <c:v>29757023.803658023</c:v>
                </c:pt>
                <c:pt idx="58">
                  <c:v>37513038.396592818</c:v>
                </c:pt>
                <c:pt idx="59">
                  <c:v>45783820.115781844</c:v>
                </c:pt>
                <c:pt idx="60">
                  <c:v>49640365.235135742</c:v>
                </c:pt>
                <c:pt idx="61">
                  <c:v>42750019.905124813</c:v>
                </c:pt>
                <c:pt idx="62">
                  <c:v>41025103.627203047</c:v>
                </c:pt>
                <c:pt idx="63">
                  <c:v>33587027.926572323</c:v>
                </c:pt>
                <c:pt idx="64">
                  <c:v>27231928.804067481</c:v>
                </c:pt>
                <c:pt idx="65">
                  <c:v>24474897.388553303</c:v>
                </c:pt>
                <c:pt idx="66">
                  <c:v>24815427.961209074</c:v>
                </c:pt>
                <c:pt idx="67">
                  <c:v>24906971.037229616</c:v>
                </c:pt>
                <c:pt idx="68">
                  <c:v>25204006.662983</c:v>
                </c:pt>
                <c:pt idx="69">
                  <c:v>29865057.783578724</c:v>
                </c:pt>
                <c:pt idx="70">
                  <c:v>35545780.43213661</c:v>
                </c:pt>
                <c:pt idx="71">
                  <c:v>42013064.965675682</c:v>
                </c:pt>
                <c:pt idx="72">
                  <c:v>47258923.534219489</c:v>
                </c:pt>
                <c:pt idx="73">
                  <c:v>41892378.734094054</c:v>
                </c:pt>
                <c:pt idx="74">
                  <c:v>39082279.742133871</c:v>
                </c:pt>
                <c:pt idx="75">
                  <c:v>31178246.266066507</c:v>
                </c:pt>
                <c:pt idx="76">
                  <c:v>25431453.950545076</c:v>
                </c:pt>
                <c:pt idx="77">
                  <c:v>23725336.020671904</c:v>
                </c:pt>
                <c:pt idx="78">
                  <c:v>25279867.837755114</c:v>
                </c:pt>
                <c:pt idx="79">
                  <c:v>25418920.777273819</c:v>
                </c:pt>
                <c:pt idx="80">
                  <c:v>24809548.609589469</c:v>
                </c:pt>
                <c:pt idx="81">
                  <c:v>27598891.626087241</c:v>
                </c:pt>
                <c:pt idx="82">
                  <c:v>30873804.899003249</c:v>
                </c:pt>
                <c:pt idx="83">
                  <c:v>36217478.92820438</c:v>
                </c:pt>
                <c:pt idx="84">
                  <c:v>40778117.276427858</c:v>
                </c:pt>
                <c:pt idx="85">
                  <c:v>37652898.882360131</c:v>
                </c:pt>
                <c:pt idx="86">
                  <c:v>35688324.077527039</c:v>
                </c:pt>
                <c:pt idx="87">
                  <c:v>29828586.608667668</c:v>
                </c:pt>
                <c:pt idx="88">
                  <c:v>25352577.294581693</c:v>
                </c:pt>
                <c:pt idx="89">
                  <c:v>24398256.259960722</c:v>
                </c:pt>
                <c:pt idx="90">
                  <c:v>26721353.036009789</c:v>
                </c:pt>
                <c:pt idx="91">
                  <c:v>26103940.427887958</c:v>
                </c:pt>
                <c:pt idx="92">
                  <c:v>23999753.941075258</c:v>
                </c:pt>
                <c:pt idx="93">
                  <c:v>25456939.670759201</c:v>
                </c:pt>
                <c:pt idx="94">
                  <c:v>29282879.755700186</c:v>
                </c:pt>
                <c:pt idx="95">
                  <c:v>38455175.443020679</c:v>
                </c:pt>
                <c:pt idx="96">
                  <c:v>39117690.458507761</c:v>
                </c:pt>
                <c:pt idx="97">
                  <c:v>34287533.653769821</c:v>
                </c:pt>
                <c:pt idx="98">
                  <c:v>35434684.916161954</c:v>
                </c:pt>
                <c:pt idx="99">
                  <c:v>28044671.776101463</c:v>
                </c:pt>
                <c:pt idx="100">
                  <c:v>24140842.502162836</c:v>
                </c:pt>
                <c:pt idx="101">
                  <c:v>22388593.985149544</c:v>
                </c:pt>
                <c:pt idx="102">
                  <c:v>24383196.475797318</c:v>
                </c:pt>
                <c:pt idx="103">
                  <c:v>23477321.5141256</c:v>
                </c:pt>
                <c:pt idx="104">
                  <c:v>22873843.004820667</c:v>
                </c:pt>
                <c:pt idx="105">
                  <c:v>25361040.630483497</c:v>
                </c:pt>
                <c:pt idx="106">
                  <c:v>32002528.745849546</c:v>
                </c:pt>
                <c:pt idx="107">
                  <c:v>42913193.252782822</c:v>
                </c:pt>
                <c:pt idx="108">
                  <c:v>44075191.910210773</c:v>
                </c:pt>
                <c:pt idx="109">
                  <c:v>36005143.998726979</c:v>
                </c:pt>
                <c:pt idx="110">
                  <c:v>35111666.164224617</c:v>
                </c:pt>
                <c:pt idx="111">
                  <c:v>30256123.129029866</c:v>
                </c:pt>
                <c:pt idx="112">
                  <c:v>24509975.943597607</c:v>
                </c:pt>
                <c:pt idx="113">
                  <c:v>24651522.048257262</c:v>
                </c:pt>
                <c:pt idx="114">
                  <c:v>28368231.729427487</c:v>
                </c:pt>
                <c:pt idx="115">
                  <c:v>27163035.407404374</c:v>
                </c:pt>
                <c:pt idx="116">
                  <c:v>24017120.038987961</c:v>
                </c:pt>
                <c:pt idx="117">
                  <c:v>28236185.529971309</c:v>
                </c:pt>
                <c:pt idx="118">
                  <c:v>33882452.992128767</c:v>
                </c:pt>
                <c:pt idx="119">
                  <c:v>39584700.53548865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2-491A-944C-696D7AC92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8A2-491A-944C-696D7AC92C3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8A2-491A-944C-696D7AC92C3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8A2-491A-944C-696D7AC92C3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8A2-491A-944C-696D7AC92C3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8A2-491A-944C-696D7AC92C3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8A2-491A-944C-696D7AC92C33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8A2-491A-944C-696D7AC92C3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8A2-491A-944C-696D7AC92C33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8A2-491A-944C-696D7AC92C3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8A2-491A-944C-696D7AC92C33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8A2-491A-944C-696D7AC92C33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8A2-491A-944C-696D7AC92C33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8A2-491A-944C-696D7AC92C33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8A2-491A-944C-696D7AC92C33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8A2-491A-944C-696D7AC92C33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8A2-491A-944C-696D7AC92C33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'Monthly Data'!$G$1</c:f>
              <c:strCache>
                <c:ptCount val="1"/>
                <c:pt idx="0">
                  <c:v>Residential_Customers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Data'!$G$2:$G$121</c:f>
              <c:numCache>
                <c:formatCode>_(* #,##0_);_(* \(#,##0\);_(* "-"??_);_(@_)</c:formatCode>
                <c:ptCount val="120"/>
                <c:pt idx="0">
                  <c:v>41926</c:v>
                </c:pt>
                <c:pt idx="1">
                  <c:v>41926</c:v>
                </c:pt>
                <c:pt idx="2">
                  <c:v>41926</c:v>
                </c:pt>
                <c:pt idx="3">
                  <c:v>41926</c:v>
                </c:pt>
                <c:pt idx="4">
                  <c:v>41926</c:v>
                </c:pt>
                <c:pt idx="5">
                  <c:v>41926</c:v>
                </c:pt>
                <c:pt idx="6">
                  <c:v>41926</c:v>
                </c:pt>
                <c:pt idx="7">
                  <c:v>41926</c:v>
                </c:pt>
                <c:pt idx="8">
                  <c:v>41926</c:v>
                </c:pt>
                <c:pt idx="9">
                  <c:v>41926</c:v>
                </c:pt>
                <c:pt idx="10">
                  <c:v>41926</c:v>
                </c:pt>
                <c:pt idx="11">
                  <c:v>41926</c:v>
                </c:pt>
                <c:pt idx="12">
                  <c:v>42068</c:v>
                </c:pt>
                <c:pt idx="13">
                  <c:v>42068</c:v>
                </c:pt>
                <c:pt idx="14">
                  <c:v>42068</c:v>
                </c:pt>
                <c:pt idx="15">
                  <c:v>42068</c:v>
                </c:pt>
                <c:pt idx="16">
                  <c:v>42068</c:v>
                </c:pt>
                <c:pt idx="17">
                  <c:v>42068</c:v>
                </c:pt>
                <c:pt idx="18">
                  <c:v>42068</c:v>
                </c:pt>
                <c:pt idx="19">
                  <c:v>42068</c:v>
                </c:pt>
                <c:pt idx="20">
                  <c:v>42068</c:v>
                </c:pt>
                <c:pt idx="21">
                  <c:v>42068</c:v>
                </c:pt>
                <c:pt idx="22">
                  <c:v>42068</c:v>
                </c:pt>
                <c:pt idx="23">
                  <c:v>42068</c:v>
                </c:pt>
                <c:pt idx="24">
                  <c:v>42279</c:v>
                </c:pt>
                <c:pt idx="25">
                  <c:v>42279</c:v>
                </c:pt>
                <c:pt idx="26">
                  <c:v>42279</c:v>
                </c:pt>
                <c:pt idx="27">
                  <c:v>42279</c:v>
                </c:pt>
                <c:pt idx="28">
                  <c:v>42279</c:v>
                </c:pt>
                <c:pt idx="29">
                  <c:v>42279</c:v>
                </c:pt>
                <c:pt idx="30">
                  <c:v>42279</c:v>
                </c:pt>
                <c:pt idx="31">
                  <c:v>42279</c:v>
                </c:pt>
                <c:pt idx="32">
                  <c:v>42279</c:v>
                </c:pt>
                <c:pt idx="33">
                  <c:v>42279</c:v>
                </c:pt>
                <c:pt idx="34">
                  <c:v>42279</c:v>
                </c:pt>
                <c:pt idx="35">
                  <c:v>42279</c:v>
                </c:pt>
                <c:pt idx="36">
                  <c:v>42304</c:v>
                </c:pt>
                <c:pt idx="37">
                  <c:v>42304</c:v>
                </c:pt>
                <c:pt idx="38">
                  <c:v>42304</c:v>
                </c:pt>
                <c:pt idx="39">
                  <c:v>42344</c:v>
                </c:pt>
                <c:pt idx="40">
                  <c:v>42344</c:v>
                </c:pt>
                <c:pt idx="41">
                  <c:v>42344</c:v>
                </c:pt>
                <c:pt idx="42">
                  <c:v>42387</c:v>
                </c:pt>
                <c:pt idx="43">
                  <c:v>42387</c:v>
                </c:pt>
                <c:pt idx="44">
                  <c:v>42387</c:v>
                </c:pt>
                <c:pt idx="45">
                  <c:v>42424</c:v>
                </c:pt>
                <c:pt idx="46">
                  <c:v>42424</c:v>
                </c:pt>
                <c:pt idx="47">
                  <c:v>42424</c:v>
                </c:pt>
                <c:pt idx="48">
                  <c:v>42447</c:v>
                </c:pt>
                <c:pt idx="49">
                  <c:v>42447</c:v>
                </c:pt>
                <c:pt idx="50">
                  <c:v>42447</c:v>
                </c:pt>
                <c:pt idx="51">
                  <c:v>42512</c:v>
                </c:pt>
                <c:pt idx="52">
                  <c:v>42512</c:v>
                </c:pt>
                <c:pt idx="53">
                  <c:v>42512</c:v>
                </c:pt>
                <c:pt idx="54">
                  <c:v>42543</c:v>
                </c:pt>
                <c:pt idx="55">
                  <c:v>42543</c:v>
                </c:pt>
                <c:pt idx="56">
                  <c:v>42543</c:v>
                </c:pt>
                <c:pt idx="57">
                  <c:v>42602</c:v>
                </c:pt>
                <c:pt idx="58">
                  <c:v>42602</c:v>
                </c:pt>
                <c:pt idx="59">
                  <c:v>42602</c:v>
                </c:pt>
                <c:pt idx="60">
                  <c:v>42623</c:v>
                </c:pt>
                <c:pt idx="61">
                  <c:v>42623</c:v>
                </c:pt>
                <c:pt idx="62">
                  <c:v>42623</c:v>
                </c:pt>
                <c:pt idx="63">
                  <c:v>42622</c:v>
                </c:pt>
                <c:pt idx="64">
                  <c:v>42622</c:v>
                </c:pt>
                <c:pt idx="65">
                  <c:v>42622</c:v>
                </c:pt>
                <c:pt idx="66">
                  <c:v>42618</c:v>
                </c:pt>
                <c:pt idx="67">
                  <c:v>42618</c:v>
                </c:pt>
                <c:pt idx="68">
                  <c:v>42618</c:v>
                </c:pt>
                <c:pt idx="69">
                  <c:v>42680</c:v>
                </c:pt>
                <c:pt idx="70">
                  <c:v>42680</c:v>
                </c:pt>
                <c:pt idx="71">
                  <c:v>42680</c:v>
                </c:pt>
                <c:pt idx="72">
                  <c:v>42690</c:v>
                </c:pt>
                <c:pt idx="73">
                  <c:v>42690</c:v>
                </c:pt>
                <c:pt idx="74">
                  <c:v>42690</c:v>
                </c:pt>
                <c:pt idx="75">
                  <c:v>42706</c:v>
                </c:pt>
                <c:pt idx="76">
                  <c:v>42706</c:v>
                </c:pt>
                <c:pt idx="77">
                  <c:v>42706</c:v>
                </c:pt>
                <c:pt idx="78">
                  <c:v>42706</c:v>
                </c:pt>
                <c:pt idx="79">
                  <c:v>42706</c:v>
                </c:pt>
                <c:pt idx="80">
                  <c:v>42706</c:v>
                </c:pt>
                <c:pt idx="81">
                  <c:v>42746</c:v>
                </c:pt>
                <c:pt idx="82">
                  <c:v>42746</c:v>
                </c:pt>
                <c:pt idx="83">
                  <c:v>42746</c:v>
                </c:pt>
                <c:pt idx="84">
                  <c:v>42783</c:v>
                </c:pt>
                <c:pt idx="85">
                  <c:v>42783</c:v>
                </c:pt>
                <c:pt idx="86">
                  <c:v>42783</c:v>
                </c:pt>
                <c:pt idx="87">
                  <c:v>42795</c:v>
                </c:pt>
                <c:pt idx="88">
                  <c:v>42795</c:v>
                </c:pt>
                <c:pt idx="89">
                  <c:v>42795</c:v>
                </c:pt>
                <c:pt idx="90">
                  <c:v>42811</c:v>
                </c:pt>
                <c:pt idx="91">
                  <c:v>42811</c:v>
                </c:pt>
                <c:pt idx="92">
                  <c:v>42811</c:v>
                </c:pt>
                <c:pt idx="93">
                  <c:v>42800</c:v>
                </c:pt>
                <c:pt idx="94">
                  <c:v>42800</c:v>
                </c:pt>
                <c:pt idx="95">
                  <c:v>42800</c:v>
                </c:pt>
                <c:pt idx="96">
                  <c:v>42797</c:v>
                </c:pt>
                <c:pt idx="97">
                  <c:v>42797</c:v>
                </c:pt>
                <c:pt idx="98">
                  <c:v>42797</c:v>
                </c:pt>
                <c:pt idx="99">
                  <c:v>42797</c:v>
                </c:pt>
                <c:pt idx="100">
                  <c:v>42797</c:v>
                </c:pt>
                <c:pt idx="101">
                  <c:v>42797</c:v>
                </c:pt>
                <c:pt idx="102">
                  <c:v>42851</c:v>
                </c:pt>
                <c:pt idx="103">
                  <c:v>42851</c:v>
                </c:pt>
                <c:pt idx="104">
                  <c:v>42851</c:v>
                </c:pt>
                <c:pt idx="105">
                  <c:v>42827</c:v>
                </c:pt>
                <c:pt idx="106">
                  <c:v>42827</c:v>
                </c:pt>
                <c:pt idx="107">
                  <c:v>42827</c:v>
                </c:pt>
                <c:pt idx="108">
                  <c:v>42849</c:v>
                </c:pt>
                <c:pt idx="109">
                  <c:v>42849</c:v>
                </c:pt>
                <c:pt idx="110">
                  <c:v>42849</c:v>
                </c:pt>
                <c:pt idx="111">
                  <c:v>42864</c:v>
                </c:pt>
                <c:pt idx="112">
                  <c:v>42864</c:v>
                </c:pt>
                <c:pt idx="113">
                  <c:v>42864</c:v>
                </c:pt>
                <c:pt idx="114">
                  <c:v>42864</c:v>
                </c:pt>
                <c:pt idx="115">
                  <c:v>42864</c:v>
                </c:pt>
                <c:pt idx="116">
                  <c:v>42864</c:v>
                </c:pt>
                <c:pt idx="117">
                  <c:v>42982</c:v>
                </c:pt>
                <c:pt idx="118">
                  <c:v>42982</c:v>
                </c:pt>
                <c:pt idx="119">
                  <c:v>42982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BEDC-476D-AA69-201E170BC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EDC-476D-AA69-201E170BC62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EDC-476D-AA69-201E170BC62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EDC-476D-AA69-201E170BC62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EDC-476D-AA69-201E170BC62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EDC-476D-AA69-201E170BC62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EDC-476D-AA69-201E170BC62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EDC-476D-AA69-201E170BC62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EDC-476D-AA69-201E170BC62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EDC-476D-AA69-201E170BC62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EDC-476D-AA69-201E170BC62A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EDC-476D-AA69-201E170BC62A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EDC-476D-AA69-201E170BC62A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EDC-476D-AA69-201E170BC62A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EDC-476D-AA69-201E170BC62A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EDC-476D-AA69-201E170BC62A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EDC-476D-AA69-201E170BC62A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'Monthly Data'!$H$1</c:f>
              <c:strCache>
                <c:ptCount val="1"/>
                <c:pt idx="0">
                  <c:v> GS_lt_50_kWh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Data'!$H$2:$H$121</c:f>
              <c:numCache>
                <c:formatCode>_(* #,##0.00_);_(* \(#,##0.00\);_(* "-"??_);_(@_)</c:formatCode>
                <c:ptCount val="120"/>
                <c:pt idx="0">
                  <c:v>16457790.763904311</c:v>
                </c:pt>
                <c:pt idx="1">
                  <c:v>12125269.804971561</c:v>
                </c:pt>
                <c:pt idx="2">
                  <c:v>14408709.072325291</c:v>
                </c:pt>
                <c:pt idx="3">
                  <c:v>10453080.632112689</c:v>
                </c:pt>
                <c:pt idx="4">
                  <c:v>11464763.973447183</c:v>
                </c:pt>
                <c:pt idx="5">
                  <c:v>11982705.75210144</c:v>
                </c:pt>
                <c:pt idx="6">
                  <c:v>10289372.09253942</c:v>
                </c:pt>
                <c:pt idx="7">
                  <c:v>11540451.679970706</c:v>
                </c:pt>
                <c:pt idx="8">
                  <c:v>9925552.1261071879</c:v>
                </c:pt>
                <c:pt idx="9">
                  <c:v>11674549.033797489</c:v>
                </c:pt>
                <c:pt idx="10">
                  <c:v>9890290.4294144232</c:v>
                </c:pt>
                <c:pt idx="11">
                  <c:v>13557090.779179921</c:v>
                </c:pt>
                <c:pt idx="12">
                  <c:v>14267062.051549865</c:v>
                </c:pt>
                <c:pt idx="13">
                  <c:v>12833201.633419205</c:v>
                </c:pt>
                <c:pt idx="14">
                  <c:v>11699661.268971842</c:v>
                </c:pt>
                <c:pt idx="15">
                  <c:v>9632585.685204206</c:v>
                </c:pt>
                <c:pt idx="16">
                  <c:v>11105024.721367929</c:v>
                </c:pt>
                <c:pt idx="17">
                  <c:v>10537664.047033966</c:v>
                </c:pt>
                <c:pt idx="18">
                  <c:v>12898482.55687682</c:v>
                </c:pt>
                <c:pt idx="19">
                  <c:v>12113841.970247701</c:v>
                </c:pt>
                <c:pt idx="20">
                  <c:v>10534640.660870211</c:v>
                </c:pt>
                <c:pt idx="21">
                  <c:v>10787646.12402205</c:v>
                </c:pt>
                <c:pt idx="22">
                  <c:v>11493889.003988329</c:v>
                </c:pt>
                <c:pt idx="23">
                  <c:v>14299709.008840164</c:v>
                </c:pt>
                <c:pt idx="24">
                  <c:v>15362367.767732125</c:v>
                </c:pt>
                <c:pt idx="25">
                  <c:v>12140838.79953805</c:v>
                </c:pt>
                <c:pt idx="26">
                  <c:v>13636581.715665109</c:v>
                </c:pt>
                <c:pt idx="27">
                  <c:v>11153797.338759683</c:v>
                </c:pt>
                <c:pt idx="28">
                  <c:v>10398303.040052369</c:v>
                </c:pt>
                <c:pt idx="29">
                  <c:v>10966883.505706234</c:v>
                </c:pt>
                <c:pt idx="30">
                  <c:v>12553625.222620843</c:v>
                </c:pt>
                <c:pt idx="31">
                  <c:v>12037153.187861625</c:v>
                </c:pt>
                <c:pt idx="32">
                  <c:v>10039530.913829984</c:v>
                </c:pt>
                <c:pt idx="33">
                  <c:v>10688251.441994399</c:v>
                </c:pt>
                <c:pt idx="34">
                  <c:v>10611521.921281686</c:v>
                </c:pt>
                <c:pt idx="35">
                  <c:v>13629300.514834566</c:v>
                </c:pt>
                <c:pt idx="36">
                  <c:v>13562163.298715381</c:v>
                </c:pt>
                <c:pt idx="37">
                  <c:v>12488575.461551579</c:v>
                </c:pt>
                <c:pt idx="38">
                  <c:v>12341507.115701405</c:v>
                </c:pt>
                <c:pt idx="39">
                  <c:v>11094045.9782901</c:v>
                </c:pt>
                <c:pt idx="40">
                  <c:v>11003004.374300065</c:v>
                </c:pt>
                <c:pt idx="41">
                  <c:v>10938981.264826575</c:v>
                </c:pt>
                <c:pt idx="42">
                  <c:v>11556030.188685257</c:v>
                </c:pt>
                <c:pt idx="43">
                  <c:v>11232057.657166522</c:v>
                </c:pt>
                <c:pt idx="44">
                  <c:v>10592947.839510856</c:v>
                </c:pt>
                <c:pt idx="45">
                  <c:v>11269065.127614925</c:v>
                </c:pt>
                <c:pt idx="46">
                  <c:v>11922181.2537819</c:v>
                </c:pt>
                <c:pt idx="47">
                  <c:v>13313164.213926207</c:v>
                </c:pt>
                <c:pt idx="48">
                  <c:v>14340348.486728808</c:v>
                </c:pt>
                <c:pt idx="49">
                  <c:v>12853559.62301548</c:v>
                </c:pt>
                <c:pt idx="50">
                  <c:v>13150618.224793339</c:v>
                </c:pt>
                <c:pt idx="51">
                  <c:v>11693643.946773242</c:v>
                </c:pt>
                <c:pt idx="52">
                  <c:v>11048478.723859077</c:v>
                </c:pt>
                <c:pt idx="53">
                  <c:v>10699274.034087248</c:v>
                </c:pt>
                <c:pt idx="54">
                  <c:v>11197829.885668054</c:v>
                </c:pt>
                <c:pt idx="55">
                  <c:v>10910960.244260659</c:v>
                </c:pt>
                <c:pt idx="56">
                  <c:v>10344061.009340389</c:v>
                </c:pt>
                <c:pt idx="57">
                  <c:v>11236247.732549112</c:v>
                </c:pt>
                <c:pt idx="58">
                  <c:v>12353852.686219659</c:v>
                </c:pt>
                <c:pt idx="59">
                  <c:v>14203329.933703056</c:v>
                </c:pt>
                <c:pt idx="60">
                  <c:v>15134987.594169056</c:v>
                </c:pt>
                <c:pt idx="61">
                  <c:v>13462387.242650717</c:v>
                </c:pt>
                <c:pt idx="62">
                  <c:v>13747064.365901466</c:v>
                </c:pt>
                <c:pt idx="63">
                  <c:v>11849699.51665595</c:v>
                </c:pt>
                <c:pt idx="64">
                  <c:v>11001148.955615092</c:v>
                </c:pt>
                <c:pt idx="65">
                  <c:v>10508919.920623412</c:v>
                </c:pt>
                <c:pt idx="66">
                  <c:v>10787172.324980062</c:v>
                </c:pt>
                <c:pt idx="67">
                  <c:v>10690684.239202976</c:v>
                </c:pt>
                <c:pt idx="68">
                  <c:v>10229284.221668828</c:v>
                </c:pt>
                <c:pt idx="69">
                  <c:v>11235665.648191687</c:v>
                </c:pt>
                <c:pt idx="70">
                  <c:v>12104165.456808859</c:v>
                </c:pt>
                <c:pt idx="71">
                  <c:v>13556675.9780323</c:v>
                </c:pt>
                <c:pt idx="72">
                  <c:v>14689139.738448234</c:v>
                </c:pt>
                <c:pt idx="73">
                  <c:v>13306886.801167568</c:v>
                </c:pt>
                <c:pt idx="74">
                  <c:v>13270254.565220349</c:v>
                </c:pt>
                <c:pt idx="75">
                  <c:v>11355959.214046992</c:v>
                </c:pt>
                <c:pt idx="76">
                  <c:v>10564990.77938907</c:v>
                </c:pt>
                <c:pt idx="77">
                  <c:v>10218771.283099867</c:v>
                </c:pt>
                <c:pt idx="78">
                  <c:v>10819001.617096173</c:v>
                </c:pt>
                <c:pt idx="79">
                  <c:v>10732614.700677432</c:v>
                </c:pt>
                <c:pt idx="80">
                  <c:v>10122299.862264432</c:v>
                </c:pt>
                <c:pt idx="81">
                  <c:v>10607777.225119881</c:v>
                </c:pt>
                <c:pt idx="82">
                  <c:v>10915111.018168477</c:v>
                </c:pt>
                <c:pt idx="83">
                  <c:v>12189773.504297856</c:v>
                </c:pt>
                <c:pt idx="84">
                  <c:v>13300720.562335251</c:v>
                </c:pt>
                <c:pt idx="85">
                  <c:v>12517469.442093974</c:v>
                </c:pt>
                <c:pt idx="86">
                  <c:v>12554949.054209501</c:v>
                </c:pt>
                <c:pt idx="87">
                  <c:v>11114912.315917607</c:v>
                </c:pt>
                <c:pt idx="88">
                  <c:v>10493927.499558283</c:v>
                </c:pt>
                <c:pt idx="89">
                  <c:v>10262584.004443824</c:v>
                </c:pt>
                <c:pt idx="90">
                  <c:v>10921149.736661363</c:v>
                </c:pt>
                <c:pt idx="91">
                  <c:v>10789464.926259849</c:v>
                </c:pt>
                <c:pt idx="92">
                  <c:v>9937199.841262674</c:v>
                </c:pt>
                <c:pt idx="93">
                  <c:v>10175926.390142158</c:v>
                </c:pt>
                <c:pt idx="94">
                  <c:v>10795757.04634227</c:v>
                </c:pt>
                <c:pt idx="95">
                  <c:v>12608735.925325107</c:v>
                </c:pt>
                <c:pt idx="96">
                  <c:v>12969421.034978746</c:v>
                </c:pt>
                <c:pt idx="97">
                  <c:v>11694580.118981019</c:v>
                </c:pt>
                <c:pt idx="98">
                  <c:v>12348544.639125146</c:v>
                </c:pt>
                <c:pt idx="99">
                  <c:v>10386755.94001675</c:v>
                </c:pt>
                <c:pt idx="100">
                  <c:v>9860713.3741772659</c:v>
                </c:pt>
                <c:pt idx="101">
                  <c:v>9561012.5151322857</c:v>
                </c:pt>
                <c:pt idx="102">
                  <c:v>10410530.141947942</c:v>
                </c:pt>
                <c:pt idx="103">
                  <c:v>10104022.185566768</c:v>
                </c:pt>
                <c:pt idx="104">
                  <c:v>9804803.2431693282</c:v>
                </c:pt>
                <c:pt idx="105">
                  <c:v>10221427.234083645</c:v>
                </c:pt>
                <c:pt idx="106">
                  <c:v>11444473.119509853</c:v>
                </c:pt>
                <c:pt idx="107">
                  <c:v>13621029.88340994</c:v>
                </c:pt>
                <c:pt idx="108">
                  <c:v>14200262.817658624</c:v>
                </c:pt>
                <c:pt idx="109">
                  <c:v>12203136.175450346</c:v>
                </c:pt>
                <c:pt idx="110">
                  <c:v>12429934.250792505</c:v>
                </c:pt>
                <c:pt idx="111">
                  <c:v>11176765.752282178</c:v>
                </c:pt>
                <c:pt idx="112">
                  <c:v>10375596.952195626</c:v>
                </c:pt>
                <c:pt idx="113">
                  <c:v>10371086.105908385</c:v>
                </c:pt>
                <c:pt idx="114">
                  <c:v>11289922.850805573</c:v>
                </c:pt>
                <c:pt idx="115">
                  <c:v>10911155.375646848</c:v>
                </c:pt>
                <c:pt idx="116">
                  <c:v>9848379.7358528804</c:v>
                </c:pt>
                <c:pt idx="117">
                  <c:v>10577306.061697775</c:v>
                </c:pt>
                <c:pt idx="118">
                  <c:v>11832387.840291785</c:v>
                </c:pt>
                <c:pt idx="119">
                  <c:v>12890088.073693393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CA03-4DCC-8EE1-7A4503E5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03-4DCC-8EE1-7A4503E599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03-4DCC-8EE1-7A4503E599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03-4DCC-8EE1-7A4503E5990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A03-4DCC-8EE1-7A4503E5990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03-4DCC-8EE1-7A4503E5990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03-4DCC-8EE1-7A4503E5990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03-4DCC-8EE1-7A4503E5990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03-4DCC-8EE1-7A4503E5990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03-4DCC-8EE1-7A4503E5990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A03-4DCC-8EE1-7A4503E5990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A03-4DCC-8EE1-7A4503E5990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A03-4DCC-8EE1-7A4503E5990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A03-4DCC-8EE1-7A4503E5990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411</c:v>
                      </c:pt>
                      <c:pt idx="61">
                        <c:v>411</c:v>
                      </c:pt>
                      <c:pt idx="62">
                        <c:v>411</c:v>
                      </c:pt>
                      <c:pt idx="63">
                        <c:v>411</c:v>
                      </c:pt>
                      <c:pt idx="64">
                        <c:v>411</c:v>
                      </c:pt>
                      <c:pt idx="65">
                        <c:v>411</c:v>
                      </c:pt>
                      <c:pt idx="66">
                        <c:v>411</c:v>
                      </c:pt>
                      <c:pt idx="67">
                        <c:v>411</c:v>
                      </c:pt>
                      <c:pt idx="68">
                        <c:v>411</c:v>
                      </c:pt>
                      <c:pt idx="69">
                        <c:v>408</c:v>
                      </c:pt>
                      <c:pt idx="70">
                        <c:v>408</c:v>
                      </c:pt>
                      <c:pt idx="71">
                        <c:v>408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396</c:v>
                      </c:pt>
                      <c:pt idx="76">
                        <c:v>396</c:v>
                      </c:pt>
                      <c:pt idx="77">
                        <c:v>396</c:v>
                      </c:pt>
                      <c:pt idx="78">
                        <c:v>393</c:v>
                      </c:pt>
                      <c:pt idx="79">
                        <c:v>393</c:v>
                      </c:pt>
                      <c:pt idx="80">
                        <c:v>393</c:v>
                      </c:pt>
                      <c:pt idx="81">
                        <c:v>389</c:v>
                      </c:pt>
                      <c:pt idx="82">
                        <c:v>389</c:v>
                      </c:pt>
                      <c:pt idx="83">
                        <c:v>389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395</c:v>
                      </c:pt>
                      <c:pt idx="88">
                        <c:v>395</c:v>
                      </c:pt>
                      <c:pt idx="89">
                        <c:v>395</c:v>
                      </c:pt>
                      <c:pt idx="90">
                        <c:v>393</c:v>
                      </c:pt>
                      <c:pt idx="91">
                        <c:v>393</c:v>
                      </c:pt>
                      <c:pt idx="92">
                        <c:v>393</c:v>
                      </c:pt>
                      <c:pt idx="93">
                        <c:v>383</c:v>
                      </c:pt>
                      <c:pt idx="94">
                        <c:v>383</c:v>
                      </c:pt>
                      <c:pt idx="95">
                        <c:v>383</c:v>
                      </c:pt>
                      <c:pt idx="96">
                        <c:v>377</c:v>
                      </c:pt>
                      <c:pt idx="97">
                        <c:v>377</c:v>
                      </c:pt>
                      <c:pt idx="98">
                        <c:v>377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375</c:v>
                      </c:pt>
                      <c:pt idx="103">
                        <c:v>375</c:v>
                      </c:pt>
                      <c:pt idx="104">
                        <c:v>375</c:v>
                      </c:pt>
                      <c:pt idx="105">
                        <c:v>374</c:v>
                      </c:pt>
                      <c:pt idx="106">
                        <c:v>374</c:v>
                      </c:pt>
                      <c:pt idx="107">
                        <c:v>374</c:v>
                      </c:pt>
                      <c:pt idx="108">
                        <c:v>377</c:v>
                      </c:pt>
                      <c:pt idx="109">
                        <c:v>377</c:v>
                      </c:pt>
                      <c:pt idx="110">
                        <c:v>377</c:v>
                      </c:pt>
                      <c:pt idx="111">
                        <c:v>376</c:v>
                      </c:pt>
                      <c:pt idx="112">
                        <c:v>376</c:v>
                      </c:pt>
                      <c:pt idx="113">
                        <c:v>376</c:v>
                      </c:pt>
                      <c:pt idx="114">
                        <c:v>370</c:v>
                      </c:pt>
                      <c:pt idx="115">
                        <c:v>370</c:v>
                      </c:pt>
                      <c:pt idx="116">
                        <c:v>370</c:v>
                      </c:pt>
                      <c:pt idx="117">
                        <c:v>363</c:v>
                      </c:pt>
                      <c:pt idx="118">
                        <c:v>363</c:v>
                      </c:pt>
                      <c:pt idx="119">
                        <c:v>363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A03-4DCC-8EE1-7A4503E5990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A03-4DCC-8EE1-7A4503E5990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A03-4DCC-8EE1-7A4503E5990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5" Type="http://schemas.openxmlformats.org/officeDocument/2006/relationships/chart" Target="../charts/chart2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42862</xdr:colOff>
      <xdr:row>126</xdr:row>
      <xdr:rowOff>14287</xdr:rowOff>
    </xdr:from>
    <xdr:to>
      <xdr:col>41</xdr:col>
      <xdr:colOff>595312</xdr:colOff>
      <xdr:row>143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90E915-A3B8-4F5C-83FB-C3D6D7638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14817</xdr:colOff>
      <xdr:row>126</xdr:row>
      <xdr:rowOff>20109</xdr:rowOff>
    </xdr:from>
    <xdr:to>
      <xdr:col>50</xdr:col>
      <xdr:colOff>586317</xdr:colOff>
      <xdr:row>143</xdr:row>
      <xdr:rowOff>10584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ECE851-D219-4965-B664-A273BA923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50</xdr:col>
      <xdr:colOff>656167</xdr:colOff>
      <xdr:row>126</xdr:row>
      <xdr:rowOff>31750</xdr:rowOff>
    </xdr:from>
    <xdr:to>
      <xdr:col>58</xdr:col>
      <xdr:colOff>218017</xdr:colOff>
      <xdr:row>143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E7BF62-9450-4517-BA08-C91615763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68</xdr:col>
      <xdr:colOff>21167</xdr:colOff>
      <xdr:row>125</xdr:row>
      <xdr:rowOff>151870</xdr:rowOff>
    </xdr:from>
    <xdr:to>
      <xdr:col>76</xdr:col>
      <xdr:colOff>444500</xdr:colOff>
      <xdr:row>142</xdr:row>
      <xdr:rowOff>142345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BE936DB-0206-4510-A7A8-FF772FC46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76</xdr:col>
      <xdr:colOff>519113</xdr:colOff>
      <xdr:row>126</xdr:row>
      <xdr:rowOff>9525</xdr:rowOff>
    </xdr:from>
    <xdr:to>
      <xdr:col>83</xdr:col>
      <xdr:colOff>461963</xdr:colOff>
      <xdr:row>143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35722E7-EC83-4072-A0D6-A9AA0E6FB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84</xdr:col>
      <xdr:colOff>62971</xdr:colOff>
      <xdr:row>126</xdr:row>
      <xdr:rowOff>21167</xdr:rowOff>
    </xdr:from>
    <xdr:to>
      <xdr:col>93</xdr:col>
      <xdr:colOff>91546</xdr:colOff>
      <xdr:row>143</xdr:row>
      <xdr:rowOff>14817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B559C0F-4279-43DE-A803-9044386B2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</xdr:row>
      <xdr:rowOff>123825</xdr:rowOff>
    </xdr:from>
    <xdr:to>
      <xdr:col>8</xdr:col>
      <xdr:colOff>685800</xdr:colOff>
      <xdr:row>41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EE3B8F-0631-4622-92A8-6EEBD83C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17</xdr:row>
      <xdr:rowOff>123825</xdr:rowOff>
    </xdr:from>
    <xdr:to>
      <xdr:col>17</xdr:col>
      <xdr:colOff>685800</xdr:colOff>
      <xdr:row>41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7DF842-5EFF-4A91-AA96-030C254C7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47625</xdr:colOff>
      <xdr:row>17</xdr:row>
      <xdr:rowOff>123825</xdr:rowOff>
    </xdr:from>
    <xdr:to>
      <xdr:col>26</xdr:col>
      <xdr:colOff>685800</xdr:colOff>
      <xdr:row>41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568A82-C2C2-4970-A026-642477BE9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18</xdr:row>
      <xdr:rowOff>0</xdr:rowOff>
    </xdr:from>
    <xdr:to>
      <xdr:col>36</xdr:col>
      <xdr:colOff>257175</xdr:colOff>
      <xdr:row>41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4C650F-DCA7-4552-AB64-E50E1CAC6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495300</xdr:colOff>
      <xdr:row>18</xdr:row>
      <xdr:rowOff>19050</xdr:rowOff>
    </xdr:from>
    <xdr:to>
      <xdr:col>46</xdr:col>
      <xdr:colOff>228600</xdr:colOff>
      <xdr:row>41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E5C7D9D-06AA-46D0-86FF-43EA2D9F5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309562</xdr:colOff>
      <xdr:row>17</xdr:row>
      <xdr:rowOff>142874</xdr:rowOff>
    </xdr:from>
    <xdr:to>
      <xdr:col>55</xdr:col>
      <xdr:colOff>314325</xdr:colOff>
      <xdr:row>40</xdr:row>
      <xdr:rowOff>123824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E1A97A9-8497-4192-8146-3BA08B563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490537</xdr:colOff>
      <xdr:row>42</xdr:row>
      <xdr:rowOff>76200</xdr:rowOff>
    </xdr:from>
    <xdr:to>
      <xdr:col>55</xdr:col>
      <xdr:colOff>233362</xdr:colOff>
      <xdr:row>59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91038DF-5F9B-40E6-BC06-75B616FC1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238125</xdr:colOff>
      <xdr:row>42</xdr:row>
      <xdr:rowOff>38100</xdr:rowOff>
    </xdr:from>
    <xdr:to>
      <xdr:col>46</xdr:col>
      <xdr:colOff>95250</xdr:colOff>
      <xdr:row>59</xdr:row>
      <xdr:rowOff>28575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38C116C-F9CF-4724-ADDD-3D8ACB60A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123824</xdr:colOff>
      <xdr:row>42</xdr:row>
      <xdr:rowOff>85725</xdr:rowOff>
    </xdr:from>
    <xdr:to>
      <xdr:col>36</xdr:col>
      <xdr:colOff>180974</xdr:colOff>
      <xdr:row>59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4129F09-5894-41BC-B415-B31AB9842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419098</xdr:colOff>
      <xdr:row>0</xdr:row>
      <xdr:rowOff>123825</xdr:rowOff>
    </xdr:from>
    <xdr:to>
      <xdr:col>28</xdr:col>
      <xdr:colOff>47625</xdr:colOff>
      <xdr:row>35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741EE-0821-44F8-A994-3153080A0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37</xdr:row>
      <xdr:rowOff>57150</xdr:rowOff>
    </xdr:from>
    <xdr:to>
      <xdr:col>28</xdr:col>
      <xdr:colOff>66677</xdr:colOff>
      <xdr:row>72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1215E0-4B10-499A-B891-2A0D846F6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428625</xdr:colOff>
      <xdr:row>73</xdr:row>
      <xdr:rowOff>28575</xdr:rowOff>
    </xdr:from>
    <xdr:to>
      <xdr:col>28</xdr:col>
      <xdr:colOff>57152</xdr:colOff>
      <xdr:row>108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DC1311-8D6B-4596-AB11-050FFB684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419100</xdr:colOff>
      <xdr:row>109</xdr:row>
      <xdr:rowOff>38100</xdr:rowOff>
    </xdr:from>
    <xdr:to>
      <xdr:col>28</xdr:col>
      <xdr:colOff>47627</xdr:colOff>
      <xdr:row>144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64111F-FF60-4E48-A5DD-74D0B6E43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419100</xdr:colOff>
      <xdr:row>145</xdr:row>
      <xdr:rowOff>66675</xdr:rowOff>
    </xdr:from>
    <xdr:to>
      <xdr:col>28</xdr:col>
      <xdr:colOff>47627</xdr:colOff>
      <xdr:row>180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1911E5-2528-4252-92C5-B98DF2250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428625</xdr:colOff>
      <xdr:row>181</xdr:row>
      <xdr:rowOff>57150</xdr:rowOff>
    </xdr:from>
    <xdr:to>
      <xdr:col>28</xdr:col>
      <xdr:colOff>57152</xdr:colOff>
      <xdr:row>216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84D834-893F-4D6B-8F1F-129508BE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400050</xdr:colOff>
      <xdr:row>217</xdr:row>
      <xdr:rowOff>123825</xdr:rowOff>
    </xdr:from>
    <xdr:to>
      <xdr:col>28</xdr:col>
      <xdr:colOff>28577</xdr:colOff>
      <xdr:row>252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182E9A-2C60-4197-B93E-B7B2CEC6E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390525</xdr:colOff>
      <xdr:row>253</xdr:row>
      <xdr:rowOff>104775</xdr:rowOff>
    </xdr:from>
    <xdr:to>
      <xdr:col>28</xdr:col>
      <xdr:colOff>19052</xdr:colOff>
      <xdr:row>288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898CC9-183D-4A6D-9430-2C49FD693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371475</xdr:colOff>
      <xdr:row>290</xdr:row>
      <xdr:rowOff>19050</xdr:rowOff>
    </xdr:from>
    <xdr:to>
      <xdr:col>28</xdr:col>
      <xdr:colOff>2</xdr:colOff>
      <xdr:row>325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7BEFC15-4BF7-4B80-A28E-4D70CCA9E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352425</xdr:colOff>
      <xdr:row>326</xdr:row>
      <xdr:rowOff>76200</xdr:rowOff>
    </xdr:from>
    <xdr:to>
      <xdr:col>27</xdr:col>
      <xdr:colOff>514352</xdr:colOff>
      <xdr:row>361</xdr:row>
      <xdr:rowOff>85725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B767270-AB23-4992-BC4C-0DD6A8510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361950</xdr:colOff>
      <xdr:row>362</xdr:row>
      <xdr:rowOff>142875</xdr:rowOff>
    </xdr:from>
    <xdr:to>
      <xdr:col>27</xdr:col>
      <xdr:colOff>523877</xdr:colOff>
      <xdr:row>397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1C2A0E6-4BCA-49CE-9AE2-A17DFB807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428625</xdr:colOff>
      <xdr:row>398</xdr:row>
      <xdr:rowOff>142875</xdr:rowOff>
    </xdr:from>
    <xdr:to>
      <xdr:col>28</xdr:col>
      <xdr:colOff>57152</xdr:colOff>
      <xdr:row>433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CB9C0BE-7D36-445B-90F3-CC374BC2B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419100</xdr:colOff>
      <xdr:row>435</xdr:row>
      <xdr:rowOff>9525</xdr:rowOff>
    </xdr:from>
    <xdr:to>
      <xdr:col>28</xdr:col>
      <xdr:colOff>47627</xdr:colOff>
      <xdr:row>470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7DDBD36-D26E-49B7-B064-08F0D6E7C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400050</xdr:colOff>
      <xdr:row>471</xdr:row>
      <xdr:rowOff>66675</xdr:rowOff>
    </xdr:from>
    <xdr:to>
      <xdr:col>28</xdr:col>
      <xdr:colOff>28577</xdr:colOff>
      <xdr:row>506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DC7A289-0BDA-4EDE-ACEC-2EF5821B7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438150</xdr:colOff>
      <xdr:row>507</xdr:row>
      <xdr:rowOff>133350</xdr:rowOff>
    </xdr:from>
    <xdr:to>
      <xdr:col>28</xdr:col>
      <xdr:colOff>66677</xdr:colOff>
      <xdr:row>542</xdr:row>
      <xdr:rowOff>142875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F2E98CE-CC94-4F66-A480-E7CBE0ECA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AE2681-A681-4851-8144-EAE0955BD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A5770-4FB4-4C33-9201-3AD1E7F99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176211</xdr:colOff>
      <xdr:row>5</xdr:row>
      <xdr:rowOff>152400</xdr:rowOff>
    </xdr:from>
    <xdr:to>
      <xdr:col>33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BCDE43-4E66-45B4-9309-6BB9977DC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18</xdr:row>
      <xdr:rowOff>85725</xdr:rowOff>
    </xdr:from>
    <xdr:to>
      <xdr:col>5</xdr:col>
      <xdr:colOff>581025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684C70-8E61-4F9B-A86E-48FB7EF16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642937</xdr:colOff>
      <xdr:row>18</xdr:row>
      <xdr:rowOff>76200</xdr:rowOff>
    </xdr:from>
    <xdr:to>
      <xdr:col>10</xdr:col>
      <xdr:colOff>561975</xdr:colOff>
      <xdr:row>35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7FFF9B-C7DB-4069-A70B-6633FB8EC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704850</xdr:colOff>
      <xdr:row>18</xdr:row>
      <xdr:rowOff>85725</xdr:rowOff>
    </xdr:from>
    <xdr:to>
      <xdr:col>17</xdr:col>
      <xdr:colOff>23813</xdr:colOff>
      <xdr:row>35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3773E8-F427-41DC-B18C-D38E904BF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7C7E0-A4FA-4104-943F-046580FB7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176211</xdr:colOff>
      <xdr:row>5</xdr:row>
      <xdr:rowOff>152400</xdr:rowOff>
    </xdr:from>
    <xdr:to>
      <xdr:col>37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49A01-8F84-40C5-ADF5-40A3A5296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176211</xdr:colOff>
      <xdr:row>5</xdr:row>
      <xdr:rowOff>152400</xdr:rowOff>
    </xdr:from>
    <xdr:to>
      <xdr:col>33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DC053C-C203-4EDF-864F-F81D9DA0B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D300-E54C-47D7-AEE3-2E519EB45E37}">
  <sheetPr codeName="Sheet1"/>
  <dimension ref="A1:CF123"/>
  <sheetViews>
    <sheetView tabSelected="1" zoomScale="90" zoomScaleNormal="90" workbookViewId="0">
      <pane xSplit="1" ySplit="1" topLeftCell="AH2" activePane="bottomRight" state="frozen"/>
      <selection pane="topRight" activeCell="B1" sqref="B1"/>
      <selection pane="bottomLeft" activeCell="A2" sqref="A2"/>
      <selection pane="bottomRight"/>
    </sheetView>
  </sheetViews>
  <sheetFormatPr defaultColWidth="8.77734375" defaultRowHeight="13.2" x14ac:dyDescent="0.25"/>
  <cols>
    <col min="1" max="1" width="11.77734375" style="1" bestFit="1" customWidth="1"/>
    <col min="2" max="3" width="10.33203125" style="1" customWidth="1"/>
    <col min="4" max="4" width="19.109375" style="2" bestFit="1" customWidth="1"/>
    <col min="5" max="6" width="14.109375" style="2" customWidth="1"/>
    <col min="7" max="7" width="24" style="1" bestFit="1" customWidth="1"/>
    <col min="8" max="8" width="17.44140625" style="1" bestFit="1" customWidth="1"/>
    <col min="9" max="9" width="17.44140625" style="1" customWidth="1"/>
    <col min="10" max="10" width="20.44140625" style="1" bestFit="1" customWidth="1"/>
    <col min="11" max="11" width="23.6640625" style="1" bestFit="1" customWidth="1"/>
    <col min="12" max="12" width="18.109375" style="1" bestFit="1" customWidth="1"/>
    <col min="13" max="14" width="18.109375" style="1" customWidth="1"/>
    <col min="15" max="17" width="16.77734375" style="1" customWidth="1"/>
    <col min="18" max="18" width="24.33203125" style="1" bestFit="1" customWidth="1"/>
    <col min="19" max="19" width="19.44140625" style="1" bestFit="1" customWidth="1"/>
    <col min="20" max="21" width="19.44140625" style="1" customWidth="1"/>
    <col min="22" max="24" width="18.33203125" style="1" customWidth="1"/>
    <col min="25" max="25" width="27.33203125" style="1" bestFit="1" customWidth="1"/>
    <col min="26" max="26" width="16.109375" style="1" bestFit="1" customWidth="1"/>
    <col min="27" max="28" width="16.109375" style="1" customWidth="1"/>
    <col min="29" max="29" width="15" style="1" bestFit="1" customWidth="1"/>
    <col min="30" max="31" width="15" style="1" customWidth="1"/>
    <col min="32" max="32" width="22.44140625" style="1" bestFit="1" customWidth="1"/>
    <col min="33" max="33" width="14.44140625" style="1" customWidth="1"/>
    <col min="34" max="34" width="18.6640625" style="1" bestFit="1" customWidth="1"/>
    <col min="35" max="38" width="8.77734375" style="1"/>
    <col min="39" max="39" width="11.6640625" style="1" bestFit="1" customWidth="1"/>
    <col min="40" max="52" width="11.6640625" style="1" customWidth="1"/>
    <col min="53" max="53" width="9.77734375" style="1" bestFit="1" customWidth="1"/>
    <col min="54" max="54" width="9.44140625" style="1" bestFit="1" customWidth="1"/>
    <col min="55" max="55" width="11" style="1" bestFit="1" customWidth="1"/>
    <col min="56" max="57" width="10.44140625" style="1" bestFit="1" customWidth="1"/>
    <col min="58" max="58" width="13" style="1" bestFit="1" customWidth="1"/>
    <col min="59" max="59" width="12.6640625" style="1" bestFit="1" customWidth="1"/>
    <col min="60" max="74" width="8.77734375" style="1"/>
    <col min="75" max="78" width="9.77734375" style="1" customWidth="1"/>
    <col min="79" max="80" width="8.77734375" style="1"/>
    <col min="81" max="81" width="15.109375" style="1" bestFit="1" customWidth="1"/>
    <col min="82" max="82" width="13.33203125" style="1" bestFit="1" customWidth="1"/>
    <col min="83" max="83" width="15.109375" style="1" bestFit="1" customWidth="1"/>
    <col min="84" max="16384" width="8.77734375" style="1"/>
  </cols>
  <sheetData>
    <row r="1" spans="1:84" x14ac:dyDescent="0.25">
      <c r="A1" s="1" t="s">
        <v>14</v>
      </c>
      <c r="B1" s="1" t="s">
        <v>0</v>
      </c>
      <c r="C1" s="1" t="s">
        <v>13</v>
      </c>
      <c r="D1" s="6" t="s">
        <v>1</v>
      </c>
      <c r="E1" s="6" t="s">
        <v>70</v>
      </c>
      <c r="F1" s="6" t="s">
        <v>71</v>
      </c>
      <c r="G1" s="7" t="s">
        <v>10</v>
      </c>
      <c r="H1" s="6" t="s">
        <v>2</v>
      </c>
      <c r="I1" s="6" t="str">
        <f>LEFT(H1,LEN(H1)-4)&amp;"_CDM"</f>
        <v>GS_lt_50_CDM</v>
      </c>
      <c r="J1" s="6" t="str">
        <f>LEFT(H1,LEN(H1)-4)&amp;"_NoCDM"</f>
        <v>GS_lt_50_NoCDM</v>
      </c>
      <c r="K1" s="8" t="s">
        <v>15</v>
      </c>
      <c r="L1" s="6" t="s">
        <v>3</v>
      </c>
      <c r="M1" s="6" t="str">
        <f>LEFT(L1,LEN(L1)-4)&amp;"_CDM"</f>
        <v>GS_gt_50_CDM</v>
      </c>
      <c r="N1" s="6" t="str">
        <f>LEFT(L1,LEN(L1)-4)&amp;"_NoCDM"</f>
        <v>GS_gt_50_NoCDM</v>
      </c>
      <c r="O1" s="10" t="s">
        <v>4</v>
      </c>
      <c r="P1" s="10" t="str">
        <f>LEFT(O1,LEN(O1)-3)&amp;"_CDM"</f>
        <v>GS_gt_50_CDM</v>
      </c>
      <c r="Q1" s="10" t="str">
        <f>LEFT(O1,LEN(O1)-3)&amp;"_NoCDM"</f>
        <v>GS_gt_50_NoCDM</v>
      </c>
      <c r="R1" s="8" t="s">
        <v>11</v>
      </c>
      <c r="S1" s="6" t="s">
        <v>5</v>
      </c>
      <c r="T1" s="6" t="str">
        <f>LEFT(S1,LEN(S1)-4)&amp;"_CDM"</f>
        <v>Streetlights_CDM</v>
      </c>
      <c r="U1" s="6" t="str">
        <f>LEFT(S1,LEN(S1)-4)&amp;"_NoCDM"</f>
        <v>Streetlights_NoCDM</v>
      </c>
      <c r="V1" s="10" t="s">
        <v>6</v>
      </c>
      <c r="W1" s="10" t="str">
        <f>LEFT(V1,LEN(V1)-3)&amp;"_CDM"</f>
        <v>Streetlights_CDM</v>
      </c>
      <c r="X1" s="10" t="str">
        <f>LEFT(V1,LEN(V1)-3)&amp;"_NoCDM"</f>
        <v>Streetlights_NoCDM</v>
      </c>
      <c r="Y1" s="9" t="s">
        <v>12</v>
      </c>
      <c r="Z1" s="6" t="s">
        <v>7</v>
      </c>
      <c r="AA1" s="6" t="str">
        <f>LEFT(Z1,LEN(Z1)-4)&amp;"_CDM"</f>
        <v>Sentinel_CDM</v>
      </c>
      <c r="AB1" s="6" t="str">
        <f>LEFT(Z1,LEN(Z1)-4)&amp;"_NoCDM"</f>
        <v>Sentinel_NoCDM</v>
      </c>
      <c r="AC1" s="10" t="s">
        <v>8</v>
      </c>
      <c r="AD1" s="10" t="str">
        <f>LEFT(AC1,LEN(AC1)-3)&amp;"_CDM"</f>
        <v>Sentinel_CDM</v>
      </c>
      <c r="AE1" s="10" t="str">
        <f>LEFT(AC1,LEN(AC1)-3)&amp;"_NoCDM"</f>
        <v>Sentinel_NoCDM</v>
      </c>
      <c r="AF1" s="9" t="s">
        <v>16</v>
      </c>
      <c r="AG1" s="6" t="s">
        <v>9</v>
      </c>
      <c r="AH1" s="9" t="s">
        <v>17</v>
      </c>
      <c r="AI1" s="49" t="s">
        <v>18</v>
      </c>
      <c r="AJ1" s="49" t="s">
        <v>19</v>
      </c>
      <c r="AK1" s="49" t="s">
        <v>170</v>
      </c>
      <c r="AL1" s="49" t="s">
        <v>173</v>
      </c>
      <c r="AM1" s="49" t="s">
        <v>174</v>
      </c>
      <c r="AN1" s="49" t="s">
        <v>175</v>
      </c>
      <c r="AO1" s="49" t="s">
        <v>188</v>
      </c>
      <c r="AP1" s="49" t="s">
        <v>189</v>
      </c>
      <c r="AQ1" s="49" t="s">
        <v>190</v>
      </c>
      <c r="AR1" s="49" t="s">
        <v>191</v>
      </c>
      <c r="AS1" s="49" t="str">
        <f>Weather!I1</f>
        <v>HDD10</v>
      </c>
      <c r="AT1" s="49" t="str">
        <f>Weather!J1</f>
        <v>CDD10</v>
      </c>
      <c r="AU1" s="49" t="str">
        <f>Weather!K1</f>
        <v>HDD12</v>
      </c>
      <c r="AV1" s="49" t="str">
        <f>Weather!L1</f>
        <v>CDD12</v>
      </c>
      <c r="AW1" s="49" t="str">
        <f>Weather!M1</f>
        <v>HDD14</v>
      </c>
      <c r="AX1" s="49" t="str">
        <f>Weather!N1</f>
        <v>CDD14</v>
      </c>
      <c r="AY1" s="49" t="str">
        <f>Weather!O1</f>
        <v>CDD20</v>
      </c>
      <c r="AZ1" s="49" t="str">
        <f>Weather!P1</f>
        <v>AvgTemp</v>
      </c>
      <c r="BA1" s="51" t="str">
        <f>Economic!C1</f>
        <v>OntFTEs</v>
      </c>
      <c r="BB1" s="51" t="str">
        <f>Economic!D1</f>
        <v>GSFTEs</v>
      </c>
      <c r="BC1" s="51" t="str">
        <f>Economic!E1</f>
        <v>NEOFTEs</v>
      </c>
      <c r="BD1" s="51" t="str">
        <f>Economic!F1</f>
        <v>GDP</v>
      </c>
      <c r="BE1" s="51" t="str">
        <f>Economic!G1</f>
        <v>GDPMine</v>
      </c>
      <c r="BF1" s="51" t="str">
        <f>Economic!H1</f>
        <v>OntFTEsAdj</v>
      </c>
      <c r="BG1" s="51" t="str">
        <f>Economic!I1</f>
        <v>GSFTEsAdj</v>
      </c>
      <c r="BH1" s="50" t="s">
        <v>72</v>
      </c>
      <c r="BI1" s="50" t="s">
        <v>20</v>
      </c>
      <c r="BJ1" s="50" t="s">
        <v>21</v>
      </c>
      <c r="BK1" s="50" t="s">
        <v>22</v>
      </c>
      <c r="BL1" s="50" t="s">
        <v>23</v>
      </c>
      <c r="BM1" s="50" t="s">
        <v>24</v>
      </c>
      <c r="BN1" s="50" t="s">
        <v>25</v>
      </c>
      <c r="BO1" s="50" t="s">
        <v>26</v>
      </c>
      <c r="BP1" s="50" t="s">
        <v>27</v>
      </c>
      <c r="BQ1" s="50" t="s">
        <v>28</v>
      </c>
      <c r="BR1" s="50" t="s">
        <v>29</v>
      </c>
      <c r="BS1" s="50" t="s">
        <v>30</v>
      </c>
      <c r="BT1" s="50" t="s">
        <v>31</v>
      </c>
      <c r="BU1" s="50" t="s">
        <v>73</v>
      </c>
      <c r="BV1" s="50" t="s">
        <v>74</v>
      </c>
      <c r="BW1" s="50" t="s">
        <v>75</v>
      </c>
      <c r="BX1" s="50" t="s">
        <v>176</v>
      </c>
      <c r="BY1" s="50" t="s">
        <v>177</v>
      </c>
      <c r="BZ1" s="50" t="s">
        <v>178</v>
      </c>
      <c r="CA1" s="50" t="s">
        <v>76</v>
      </c>
      <c r="CB1" s="50" t="s">
        <v>77</v>
      </c>
      <c r="CC1" s="1" t="s">
        <v>193</v>
      </c>
      <c r="CD1" s="1" t="s">
        <v>194</v>
      </c>
      <c r="CE1" s="1" t="s">
        <v>195</v>
      </c>
      <c r="CF1" s="1" t="s">
        <v>200</v>
      </c>
    </row>
    <row r="2" spans="1:84" x14ac:dyDescent="0.25">
      <c r="A2" s="3">
        <v>39814</v>
      </c>
      <c r="B2" s="4">
        <f t="shared" ref="B2:B53" si="0">YEAR(A2)</f>
        <v>2009</v>
      </c>
      <c r="C2" s="4">
        <f>MONTH(A2)</f>
        <v>1</v>
      </c>
      <c r="D2" s="2">
        <v>57340609.781689309</v>
      </c>
      <c r="E2" s="12">
        <f>VLOOKUP('Monthly Data'!$B2,CDM!$P$4:$V$15,2,FALSE)/12</f>
        <v>43974.956908237924</v>
      </c>
      <c r="F2" s="12">
        <f>D2+E2</f>
        <v>57384584.738597549</v>
      </c>
      <c r="G2" s="11">
        <v>41926</v>
      </c>
      <c r="H2" s="2">
        <v>16457790.763904311</v>
      </c>
      <c r="I2" s="12">
        <f>VLOOKUP('Monthly Data'!$B2,CDM!$P$4:$V$15,3,FALSE)/12</f>
        <v>47870.887898999725</v>
      </c>
      <c r="J2" s="12">
        <f>H2+I2</f>
        <v>16505661.651803311</v>
      </c>
      <c r="K2" s="11">
        <v>3911</v>
      </c>
      <c r="L2" s="2">
        <v>35174335.885705493</v>
      </c>
      <c r="M2" s="12">
        <f>VLOOKUP('Monthly Data'!$B2,CDM!$P$4:$V$15,4,FALSE)/12</f>
        <v>118576.64045250654</v>
      </c>
      <c r="N2" s="12">
        <f>L2+M2</f>
        <v>35292912.526157998</v>
      </c>
      <c r="O2" s="2">
        <v>87409.75</v>
      </c>
      <c r="P2" s="12">
        <f>VLOOKUP('Monthly Data'!$B2,CDM!$P$21:$S$32,2,FALSE)/12</f>
        <v>19.183471675656794</v>
      </c>
      <c r="Q2" s="12">
        <f>O2+P2</f>
        <v>87428.933471675657</v>
      </c>
      <c r="R2" s="11">
        <v>512</v>
      </c>
      <c r="S2" s="2">
        <v>954926.55128000001</v>
      </c>
      <c r="T2" s="12">
        <f>VLOOKUP('Monthly Data'!$B2,CDM!$P$4:$V$15,7,FALSE)/12</f>
        <v>0</v>
      </c>
      <c r="U2" s="12">
        <f>S2+T2</f>
        <v>954926.55128000001</v>
      </c>
      <c r="V2" s="13">
        <v>2008.365</v>
      </c>
      <c r="W2" s="12">
        <f>VLOOKUP('Monthly Data'!$B2,CDM!$P$21:$S$32,4,FALSE)/12</f>
        <v>0</v>
      </c>
      <c r="X2" s="12">
        <f>V2+W2</f>
        <v>2008.365</v>
      </c>
      <c r="Y2" s="11">
        <v>9513</v>
      </c>
      <c r="Z2" s="2">
        <v>43597.906666666669</v>
      </c>
      <c r="AA2" s="12">
        <f>VLOOKUP('Monthly Data'!$B2,CDM!$P$4:$V$15,6,FALSE)/12</f>
        <v>0</v>
      </c>
      <c r="AB2" s="12">
        <f>Z2+AA2</f>
        <v>43597.906666666669</v>
      </c>
      <c r="AC2" s="2">
        <v>104.58333333333333</v>
      </c>
      <c r="AD2" s="12">
        <f>VLOOKUP('Monthly Data'!$B2,CDM!$P$21:$S$32,3,FALSE)/12</f>
        <v>0</v>
      </c>
      <c r="AE2" s="12">
        <f>AC2+AD2</f>
        <v>104.58333333333333</v>
      </c>
      <c r="AF2" s="12">
        <v>436</v>
      </c>
      <c r="AG2" s="2">
        <v>187675.95583333334</v>
      </c>
      <c r="AH2" s="1">
        <v>338</v>
      </c>
      <c r="AI2" s="1">
        <f>Weather!C122</f>
        <v>1046.7</v>
      </c>
      <c r="AJ2" s="1">
        <f>Weather!D122</f>
        <v>0</v>
      </c>
      <c r="AK2" s="1">
        <f>Weather!E122</f>
        <v>31</v>
      </c>
      <c r="AL2" s="1">
        <f>Weather!F122</f>
        <v>488.69999999999993</v>
      </c>
      <c r="AM2" s="1">
        <f>AI2^2</f>
        <v>1095580.8900000001</v>
      </c>
      <c r="AN2" s="128">
        <f>AJ2^2</f>
        <v>0</v>
      </c>
      <c r="AO2" s="1">
        <f>Weather!G122</f>
        <v>984.69999999999993</v>
      </c>
      <c r="AP2" s="1">
        <f>Weather!H122</f>
        <v>0</v>
      </c>
      <c r="AQ2" s="1">
        <f>AO2^2</f>
        <v>969634.08999999985</v>
      </c>
      <c r="AR2" s="1">
        <f>AP2^2</f>
        <v>0</v>
      </c>
      <c r="AS2" s="1">
        <f>Weather!I122</f>
        <v>798.69999999999993</v>
      </c>
      <c r="AT2" s="1">
        <f>Weather!J122</f>
        <v>0</v>
      </c>
      <c r="AU2" s="1">
        <f>Weather!K122</f>
        <v>860.69999999999993</v>
      </c>
      <c r="AV2" s="1">
        <f>Weather!L122</f>
        <v>0</v>
      </c>
      <c r="AW2" s="1">
        <f>Weather!M122</f>
        <v>922.69999999999993</v>
      </c>
      <c r="AX2" s="1">
        <f>Weather!N122</f>
        <v>0</v>
      </c>
      <c r="AY2" s="1">
        <f>Weather!O122</f>
        <v>0</v>
      </c>
      <c r="AZ2" s="1">
        <f>Weather!P122</f>
        <v>-15.764516129032256</v>
      </c>
      <c r="BA2" s="1">
        <f>Economic!C2</f>
        <v>6506.5</v>
      </c>
      <c r="BB2" s="1">
        <f>Economic!D2</f>
        <v>83.9</v>
      </c>
      <c r="BC2" s="1">
        <f>Economic!E2</f>
        <v>251</v>
      </c>
      <c r="BD2" s="1">
        <f>Economic!F2</f>
        <v>591636.5</v>
      </c>
      <c r="BE2" s="1">
        <f>Economic!G2</f>
        <v>4636.8</v>
      </c>
      <c r="BF2" s="1">
        <f>Economic!H2</f>
        <v>6541.6</v>
      </c>
      <c r="BG2" s="1">
        <f>Economic!I2</f>
        <v>83.9</v>
      </c>
      <c r="BH2" s="1">
        <v>1</v>
      </c>
      <c r="BI2" s="1">
        <v>1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>
        <v>31</v>
      </c>
      <c r="CB2">
        <v>21</v>
      </c>
      <c r="CC2" s="140">
        <f>F2/CA2</f>
        <v>1851115.6367289531</v>
      </c>
      <c r="CD2" s="140">
        <f>H2/CA2</f>
        <v>530896.47625497775</v>
      </c>
      <c r="CE2" s="140">
        <f>N2/CA2</f>
        <v>1138481.0492309032</v>
      </c>
      <c r="CF2" s="1">
        <v>0</v>
      </c>
    </row>
    <row r="3" spans="1:84" x14ac:dyDescent="0.25">
      <c r="A3" s="3">
        <v>39845</v>
      </c>
      <c r="B3" s="4">
        <f t="shared" si="0"/>
        <v>2009</v>
      </c>
      <c r="C3" s="4">
        <f t="shared" ref="C3:C66" si="1">MONTH(A3)</f>
        <v>2</v>
      </c>
      <c r="D3" s="2">
        <v>40509612.892917305</v>
      </c>
      <c r="E3" s="12">
        <f>VLOOKUP('Monthly Data'!$B3,CDM!$P$4:$V$15,2,FALSE)/12</f>
        <v>43974.956908237924</v>
      </c>
      <c r="F3" s="12">
        <f t="shared" ref="F3:F66" si="2">D3+E3</f>
        <v>40553587.849825546</v>
      </c>
      <c r="G3" s="11">
        <v>41926</v>
      </c>
      <c r="H3" s="2">
        <v>12125269.804971561</v>
      </c>
      <c r="I3" s="12">
        <f>VLOOKUP('Monthly Data'!$B3,CDM!$P$4:$V$15,3,FALSE)/12</f>
        <v>47870.887898999725</v>
      </c>
      <c r="J3" s="12">
        <f t="shared" ref="J3:J66" si="3">H3+I3</f>
        <v>12173140.692870561</v>
      </c>
      <c r="K3" s="11">
        <v>3911</v>
      </c>
      <c r="L3" s="2">
        <v>37185158.091851048</v>
      </c>
      <c r="M3" s="12">
        <f>VLOOKUP('Monthly Data'!$B3,CDM!$P$4:$V$15,4,FALSE)/12</f>
        <v>118576.64045250654</v>
      </c>
      <c r="N3" s="12">
        <f t="shared" ref="N3:N66" si="4">L3+M3</f>
        <v>37303734.732303552</v>
      </c>
      <c r="O3" s="2">
        <v>88281.78</v>
      </c>
      <c r="P3" s="12">
        <f>VLOOKUP('Monthly Data'!$B3,CDM!$P$21:$S$32,2,FALSE)/12</f>
        <v>19.183471675656794</v>
      </c>
      <c r="Q3" s="12">
        <f t="shared" ref="Q3:Q66" si="5">O3+P3</f>
        <v>88300.963471675655</v>
      </c>
      <c r="R3" s="11">
        <v>512</v>
      </c>
      <c r="S3" s="2">
        <v>928608.44173000008</v>
      </c>
      <c r="T3" s="12">
        <f>VLOOKUP('Monthly Data'!$B3,CDM!$P$4:$V$15,7,FALSE)/12</f>
        <v>0</v>
      </c>
      <c r="U3" s="12">
        <f t="shared" ref="U3:U66" si="6">S3+T3</f>
        <v>928608.44173000008</v>
      </c>
      <c r="V3" s="13">
        <v>2007.125</v>
      </c>
      <c r="W3" s="12">
        <f>VLOOKUP('Monthly Data'!$B3,CDM!$P$21:$S$32,4,FALSE)/12</f>
        <v>0</v>
      </c>
      <c r="X3" s="12">
        <f t="shared" ref="X3:X66" si="7">V3+W3</f>
        <v>2007.125</v>
      </c>
      <c r="Y3" s="11">
        <v>9513</v>
      </c>
      <c r="Z3" s="2">
        <v>43597.906666666669</v>
      </c>
      <c r="AA3" s="12">
        <f>VLOOKUP('Monthly Data'!$B3,CDM!$P$4:$V$15,6,FALSE)/12</f>
        <v>0</v>
      </c>
      <c r="AB3" s="12">
        <f t="shared" ref="AB3:AB66" si="8">Z3+AA3</f>
        <v>43597.906666666669</v>
      </c>
      <c r="AC3" s="2">
        <v>104.58333333333333</v>
      </c>
      <c r="AD3" s="12">
        <f>VLOOKUP('Monthly Data'!$B3,CDM!$P$21:$S$32,3,FALSE)/12</f>
        <v>0</v>
      </c>
      <c r="AE3" s="12">
        <f t="shared" ref="AE3:AE66" si="9">AC3+AD3</f>
        <v>104.58333333333333</v>
      </c>
      <c r="AF3" s="12">
        <v>436</v>
      </c>
      <c r="AG3" s="2">
        <v>187675.95583333334</v>
      </c>
      <c r="AH3" s="1">
        <v>338</v>
      </c>
      <c r="AI3" s="1">
        <f>Weather!C123</f>
        <v>790.3</v>
      </c>
      <c r="AJ3" s="1">
        <f>Weather!D123</f>
        <v>0</v>
      </c>
      <c r="AK3" s="1">
        <f>Weather!E123</f>
        <v>25</v>
      </c>
      <c r="AL3" s="1">
        <f>Weather!F123</f>
        <v>289.89999999999998</v>
      </c>
      <c r="AM3" s="1">
        <f t="shared" ref="AM3:AM66" si="10">AI3^2</f>
        <v>624574.09</v>
      </c>
      <c r="AN3" s="128">
        <f t="shared" ref="AN3:AN66" si="11">AJ3^2</f>
        <v>0</v>
      </c>
      <c r="AO3" s="1">
        <f>Weather!G123</f>
        <v>734.3</v>
      </c>
      <c r="AP3" s="1">
        <f>Weather!H123</f>
        <v>0</v>
      </c>
      <c r="AQ3" s="1">
        <f t="shared" ref="AQ3:AQ66" si="12">AO3^2</f>
        <v>539196.49</v>
      </c>
      <c r="AR3" s="1">
        <f t="shared" ref="AR3:AR66" si="13">AP3^2</f>
        <v>0</v>
      </c>
      <c r="AS3" s="1">
        <f>Weather!I123</f>
        <v>566.30000000000007</v>
      </c>
      <c r="AT3" s="1">
        <f>Weather!J123</f>
        <v>0</v>
      </c>
      <c r="AU3" s="1">
        <f>Weather!K123</f>
        <v>622.30000000000007</v>
      </c>
      <c r="AV3" s="1">
        <f>Weather!L123</f>
        <v>0</v>
      </c>
      <c r="AW3" s="1">
        <f>Weather!M123</f>
        <v>678.3</v>
      </c>
      <c r="AX3" s="1">
        <f>Weather!N123</f>
        <v>0</v>
      </c>
      <c r="AY3" s="1">
        <f>Weather!O123</f>
        <v>0</v>
      </c>
      <c r="AZ3" s="1">
        <f>Weather!P123</f>
        <v>-10.225</v>
      </c>
      <c r="BA3" s="1">
        <f>Economic!C3</f>
        <v>6436.2</v>
      </c>
      <c r="BB3" s="1">
        <f>Economic!D3</f>
        <v>81.900000000000006</v>
      </c>
      <c r="BC3" s="1">
        <f>Economic!E3</f>
        <v>251</v>
      </c>
      <c r="BD3" s="1">
        <f>Economic!F3</f>
        <v>591636.5</v>
      </c>
      <c r="BE3" s="1">
        <f>Economic!G3</f>
        <v>4636.8</v>
      </c>
      <c r="BF3" s="1">
        <f>Economic!H3</f>
        <v>6506</v>
      </c>
      <c r="BG3" s="1">
        <f>Economic!I3</f>
        <v>83.5</v>
      </c>
      <c r="BH3" s="1">
        <v>2</v>
      </c>
      <c r="BI3" s="1">
        <v>0</v>
      </c>
      <c r="BJ3" s="1">
        <v>1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>
        <v>28</v>
      </c>
      <c r="CB3">
        <v>19</v>
      </c>
      <c r="CC3" s="140">
        <f t="shared" ref="CC3:CC66" si="14">F3/CA3</f>
        <v>1448342.4232080553</v>
      </c>
      <c r="CD3" s="140">
        <f t="shared" ref="CD3:CD66" si="15">H3/CA3</f>
        <v>433045.35017755575</v>
      </c>
      <c r="CE3" s="140">
        <f t="shared" ref="CE3:CE66" si="16">N3/CA3</f>
        <v>1332276.2404394126</v>
      </c>
      <c r="CF3" s="1">
        <v>0</v>
      </c>
    </row>
    <row r="4" spans="1:84" x14ac:dyDescent="0.25">
      <c r="A4" s="3">
        <v>39873</v>
      </c>
      <c r="B4" s="4">
        <f t="shared" si="0"/>
        <v>2009</v>
      </c>
      <c r="C4" s="4">
        <f t="shared" si="1"/>
        <v>3</v>
      </c>
      <c r="D4" s="2">
        <v>44622330.543747306</v>
      </c>
      <c r="E4" s="12">
        <f>VLOOKUP('Monthly Data'!$B4,CDM!$P$4:$V$15,2,FALSE)/12</f>
        <v>43974.956908237924</v>
      </c>
      <c r="F4" s="12">
        <f t="shared" si="2"/>
        <v>44666305.500655547</v>
      </c>
      <c r="G4" s="12">
        <v>41926</v>
      </c>
      <c r="H4" s="2">
        <v>14408709.072325291</v>
      </c>
      <c r="I4" s="12">
        <f>VLOOKUP('Monthly Data'!$B4,CDM!$P$4:$V$15,3,FALSE)/12</f>
        <v>47870.887898999725</v>
      </c>
      <c r="J4" s="12">
        <f t="shared" si="3"/>
        <v>14456579.960224291</v>
      </c>
      <c r="K4" s="12">
        <v>3911</v>
      </c>
      <c r="L4" s="2">
        <v>34347654.174380973</v>
      </c>
      <c r="M4" s="12">
        <f>VLOOKUP('Monthly Data'!$B4,CDM!$P$4:$V$15,4,FALSE)/12</f>
        <v>118576.64045250654</v>
      </c>
      <c r="N4" s="12">
        <f t="shared" si="4"/>
        <v>34466230.814833477</v>
      </c>
      <c r="O4" s="2">
        <v>85066.180000000008</v>
      </c>
      <c r="P4" s="12">
        <f>VLOOKUP('Monthly Data'!$B4,CDM!$P$21:$S$32,2,FALSE)/12</f>
        <v>19.183471675656794</v>
      </c>
      <c r="Q4" s="12">
        <f t="shared" si="5"/>
        <v>85085.363471675664</v>
      </c>
      <c r="R4" s="12">
        <v>512</v>
      </c>
      <c r="S4" s="2">
        <v>764991.67677000002</v>
      </c>
      <c r="T4" s="12">
        <f>VLOOKUP('Monthly Data'!$B4,CDM!$P$4:$V$15,7,FALSE)/12</f>
        <v>0</v>
      </c>
      <c r="U4" s="12">
        <f t="shared" si="6"/>
        <v>764991.67677000002</v>
      </c>
      <c r="V4" s="13">
        <v>2002.33</v>
      </c>
      <c r="W4" s="12">
        <f>VLOOKUP('Monthly Data'!$B4,CDM!$P$21:$S$32,4,FALSE)/12</f>
        <v>0</v>
      </c>
      <c r="X4" s="12">
        <f t="shared" si="7"/>
        <v>2002.33</v>
      </c>
      <c r="Y4" s="12">
        <v>9513</v>
      </c>
      <c r="Z4" s="2">
        <v>43597.906666666669</v>
      </c>
      <c r="AA4" s="12">
        <f>VLOOKUP('Monthly Data'!$B4,CDM!$P$4:$V$15,6,FALSE)/12</f>
        <v>0</v>
      </c>
      <c r="AB4" s="12">
        <f t="shared" si="8"/>
        <v>43597.906666666669</v>
      </c>
      <c r="AC4" s="2">
        <v>104.58333333333333</v>
      </c>
      <c r="AD4" s="12">
        <f>VLOOKUP('Monthly Data'!$B4,CDM!$P$21:$S$32,3,FALSE)/12</f>
        <v>0</v>
      </c>
      <c r="AE4" s="12">
        <f t="shared" si="9"/>
        <v>104.58333333333333</v>
      </c>
      <c r="AF4" s="12">
        <v>436</v>
      </c>
      <c r="AG4" s="2">
        <v>187675.95583333334</v>
      </c>
      <c r="AH4" s="5">
        <v>338</v>
      </c>
      <c r="AI4" s="1">
        <f>Weather!C124</f>
        <v>696.10000000000025</v>
      </c>
      <c r="AJ4" s="1">
        <f>Weather!D124</f>
        <v>0</v>
      </c>
      <c r="AK4" s="1">
        <f>Weather!E124</f>
        <v>16</v>
      </c>
      <c r="AL4" s="1">
        <f>Weather!F124</f>
        <v>154.09999999999997</v>
      </c>
      <c r="AM4" s="1">
        <f t="shared" si="10"/>
        <v>484555.21000000037</v>
      </c>
      <c r="AN4" s="128">
        <f t="shared" si="11"/>
        <v>0</v>
      </c>
      <c r="AO4" s="1">
        <f>Weather!G124</f>
        <v>634.10000000000025</v>
      </c>
      <c r="AP4" s="1">
        <f>Weather!H124</f>
        <v>0</v>
      </c>
      <c r="AQ4" s="1">
        <f t="shared" si="12"/>
        <v>402082.81000000029</v>
      </c>
      <c r="AR4" s="1">
        <f t="shared" si="13"/>
        <v>0</v>
      </c>
      <c r="AS4" s="1">
        <f>Weather!I124</f>
        <v>448.1</v>
      </c>
      <c r="AT4" s="1">
        <f>Weather!J124</f>
        <v>0</v>
      </c>
      <c r="AU4" s="1">
        <f>Weather!K124</f>
        <v>510.1</v>
      </c>
      <c r="AV4" s="1">
        <f>Weather!L124</f>
        <v>0</v>
      </c>
      <c r="AW4" s="1">
        <f>Weather!M124</f>
        <v>572.10000000000014</v>
      </c>
      <c r="AX4" s="1">
        <f>Weather!N124</f>
        <v>0</v>
      </c>
      <c r="AY4" s="1">
        <f>Weather!O124</f>
        <v>0</v>
      </c>
      <c r="AZ4" s="1">
        <f>Weather!P124</f>
        <v>-4.4548387096774169</v>
      </c>
      <c r="BA4" s="1">
        <f>Economic!C4</f>
        <v>6363.8</v>
      </c>
      <c r="BB4" s="1">
        <f>Economic!D4</f>
        <v>81.099999999999994</v>
      </c>
      <c r="BC4" s="1">
        <f>Economic!E4</f>
        <v>251</v>
      </c>
      <c r="BD4" s="1">
        <f>Economic!F4</f>
        <v>591636.5</v>
      </c>
      <c r="BE4" s="1">
        <f>Economic!G4</f>
        <v>4636.8</v>
      </c>
      <c r="BF4" s="1">
        <f>Economic!H4</f>
        <v>6466.8</v>
      </c>
      <c r="BG4" s="1">
        <f>Economic!I4</f>
        <v>83.1</v>
      </c>
      <c r="BH4" s="1">
        <v>3</v>
      </c>
      <c r="BI4" s="1">
        <v>0</v>
      </c>
      <c r="BJ4" s="1">
        <v>0</v>
      </c>
      <c r="BK4" s="1">
        <v>1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1</v>
      </c>
      <c r="BV4" s="1">
        <v>0</v>
      </c>
      <c r="BW4" s="1">
        <v>1</v>
      </c>
      <c r="BX4" s="1">
        <v>0</v>
      </c>
      <c r="BY4" s="1">
        <v>0</v>
      </c>
      <c r="BZ4" s="1">
        <v>0</v>
      </c>
      <c r="CA4">
        <v>31</v>
      </c>
      <c r="CB4">
        <v>22</v>
      </c>
      <c r="CC4" s="140">
        <f t="shared" si="14"/>
        <v>1440848.5645372758</v>
      </c>
      <c r="CD4" s="140">
        <f t="shared" si="15"/>
        <v>464797.06684920297</v>
      </c>
      <c r="CE4" s="140">
        <f t="shared" si="16"/>
        <v>1111813.8972526928</v>
      </c>
      <c r="CF4" s="1">
        <v>0</v>
      </c>
    </row>
    <row r="5" spans="1:84" x14ac:dyDescent="0.25">
      <c r="A5" s="3">
        <v>39904</v>
      </c>
      <c r="B5" s="4">
        <f t="shared" si="0"/>
        <v>2009</v>
      </c>
      <c r="C5" s="4">
        <f t="shared" si="1"/>
        <v>4</v>
      </c>
      <c r="D5" s="2">
        <v>29978899.187859826</v>
      </c>
      <c r="E5" s="12">
        <f>VLOOKUP('Monthly Data'!$B5,CDM!$P$4:$V$15,2,FALSE)/12</f>
        <v>43974.956908237924</v>
      </c>
      <c r="F5" s="12">
        <f t="shared" si="2"/>
        <v>30022874.144768063</v>
      </c>
      <c r="G5" s="11">
        <v>41926</v>
      </c>
      <c r="H5" s="2">
        <v>10453080.632112689</v>
      </c>
      <c r="I5" s="12">
        <f>VLOOKUP('Monthly Data'!$B5,CDM!$P$4:$V$15,3,FALSE)/12</f>
        <v>47870.887898999725</v>
      </c>
      <c r="J5" s="12">
        <f t="shared" si="3"/>
        <v>10500951.52001169</v>
      </c>
      <c r="K5" s="11">
        <v>3911</v>
      </c>
      <c r="L5" s="2">
        <v>34549169.411848828</v>
      </c>
      <c r="M5" s="12">
        <f>VLOOKUP('Monthly Data'!$B5,CDM!$P$4:$V$15,4,FALSE)/12</f>
        <v>118576.64045250654</v>
      </c>
      <c r="N5" s="12">
        <f t="shared" si="4"/>
        <v>34667746.052301332</v>
      </c>
      <c r="O5" s="2">
        <v>81392.710000000006</v>
      </c>
      <c r="P5" s="12">
        <f>VLOOKUP('Monthly Data'!$B5,CDM!$P$21:$S$32,2,FALSE)/12</f>
        <v>19.183471675656794</v>
      </c>
      <c r="Q5" s="12">
        <f t="shared" si="5"/>
        <v>81411.893471675663</v>
      </c>
      <c r="R5" s="11">
        <v>512</v>
      </c>
      <c r="S5" s="2">
        <v>748118.90941999992</v>
      </c>
      <c r="T5" s="12">
        <f>VLOOKUP('Monthly Data'!$B5,CDM!$P$4:$V$15,7,FALSE)/12</f>
        <v>0</v>
      </c>
      <c r="U5" s="12">
        <f t="shared" si="6"/>
        <v>748118.90941999992</v>
      </c>
      <c r="V5" s="13">
        <v>2002.2729999999999</v>
      </c>
      <c r="W5" s="12">
        <f>VLOOKUP('Monthly Data'!$B5,CDM!$P$21:$S$32,4,FALSE)/12</f>
        <v>0</v>
      </c>
      <c r="X5" s="12">
        <f t="shared" si="7"/>
        <v>2002.2729999999999</v>
      </c>
      <c r="Y5" s="11">
        <v>9513</v>
      </c>
      <c r="Z5" s="2">
        <v>43597.906666666669</v>
      </c>
      <c r="AA5" s="12">
        <f>VLOOKUP('Monthly Data'!$B5,CDM!$P$4:$V$15,6,FALSE)/12</f>
        <v>0</v>
      </c>
      <c r="AB5" s="12">
        <f t="shared" si="8"/>
        <v>43597.906666666669</v>
      </c>
      <c r="AC5" s="2">
        <v>104.58333333333333</v>
      </c>
      <c r="AD5" s="12">
        <f>VLOOKUP('Monthly Data'!$B5,CDM!$P$21:$S$32,3,FALSE)/12</f>
        <v>0</v>
      </c>
      <c r="AE5" s="12">
        <f t="shared" si="9"/>
        <v>104.58333333333333</v>
      </c>
      <c r="AF5" s="12">
        <v>436</v>
      </c>
      <c r="AG5" s="2">
        <v>187675.95583333334</v>
      </c>
      <c r="AH5" s="1">
        <v>338</v>
      </c>
      <c r="AI5" s="1">
        <f>Weather!C125</f>
        <v>434.2000000000001</v>
      </c>
      <c r="AJ5" s="1">
        <f>Weather!D125</f>
        <v>0</v>
      </c>
      <c r="AK5" s="1">
        <f>Weather!E125</f>
        <v>7</v>
      </c>
      <c r="AL5" s="1">
        <f>Weather!F125</f>
        <v>16.599999999999998</v>
      </c>
      <c r="AM5" s="1">
        <f t="shared" si="10"/>
        <v>188529.6400000001</v>
      </c>
      <c r="AN5" s="128">
        <f t="shared" si="11"/>
        <v>0</v>
      </c>
      <c r="AO5" s="1">
        <f>Weather!G125</f>
        <v>374.2000000000001</v>
      </c>
      <c r="AP5" s="1">
        <f>Weather!H125</f>
        <v>0</v>
      </c>
      <c r="AQ5" s="1">
        <f t="shared" si="12"/>
        <v>140025.64000000007</v>
      </c>
      <c r="AR5" s="1">
        <f t="shared" si="13"/>
        <v>0</v>
      </c>
      <c r="AS5" s="1">
        <f>Weather!I125</f>
        <v>198.20000000000005</v>
      </c>
      <c r="AT5" s="1">
        <f>Weather!J125</f>
        <v>4</v>
      </c>
      <c r="AU5" s="1">
        <f>Weather!K125</f>
        <v>254.90000000000003</v>
      </c>
      <c r="AV5" s="1">
        <f>Weather!L125</f>
        <v>0.69999999999999929</v>
      </c>
      <c r="AW5" s="1">
        <f>Weather!M125</f>
        <v>314.2000000000001</v>
      </c>
      <c r="AX5" s="1">
        <f>Weather!N125</f>
        <v>0</v>
      </c>
      <c r="AY5" s="1">
        <f>Weather!O125</f>
        <v>0</v>
      </c>
      <c r="AZ5" s="1">
        <f>Weather!P125</f>
        <v>3.5266666666666677</v>
      </c>
      <c r="BA5" s="1">
        <f>Economic!C5</f>
        <v>6359.6</v>
      </c>
      <c r="BB5" s="1">
        <f>Economic!D5</f>
        <v>79.8</v>
      </c>
      <c r="BC5" s="1">
        <f>Economic!E5</f>
        <v>251</v>
      </c>
      <c r="BD5" s="1">
        <f>Economic!F5</f>
        <v>591636.5</v>
      </c>
      <c r="BE5" s="1">
        <f>Economic!G5</f>
        <v>4636.8</v>
      </c>
      <c r="BF5" s="1">
        <f>Economic!H5</f>
        <v>6445.5</v>
      </c>
      <c r="BG5" s="1">
        <f>Economic!I5</f>
        <v>81.900000000000006</v>
      </c>
      <c r="BH5" s="1">
        <v>4</v>
      </c>
      <c r="BI5" s="1">
        <v>0</v>
      </c>
      <c r="BJ5" s="1">
        <v>0</v>
      </c>
      <c r="BK5" s="1">
        <v>0</v>
      </c>
      <c r="BL5" s="1">
        <v>1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1</v>
      </c>
      <c r="BV5" s="1">
        <v>0</v>
      </c>
      <c r="BW5" s="1">
        <v>1</v>
      </c>
      <c r="BX5" s="1">
        <v>1</v>
      </c>
      <c r="BY5" s="1">
        <v>0</v>
      </c>
      <c r="BZ5" s="1">
        <v>1</v>
      </c>
      <c r="CA5">
        <v>30</v>
      </c>
      <c r="CB5">
        <v>20</v>
      </c>
      <c r="CC5" s="140">
        <f t="shared" si="14"/>
        <v>1000762.4714922687</v>
      </c>
      <c r="CD5" s="140">
        <f t="shared" si="15"/>
        <v>348436.02107042295</v>
      </c>
      <c r="CE5" s="140">
        <f t="shared" si="16"/>
        <v>1155591.5350767111</v>
      </c>
      <c r="CF5" s="1">
        <v>0</v>
      </c>
    </row>
    <row r="6" spans="1:84" x14ac:dyDescent="0.25">
      <c r="A6" s="3">
        <v>39934</v>
      </c>
      <c r="B6" s="4">
        <f t="shared" si="0"/>
        <v>2009</v>
      </c>
      <c r="C6" s="4">
        <f t="shared" si="1"/>
        <v>5</v>
      </c>
      <c r="D6" s="2">
        <v>28817981.570706129</v>
      </c>
      <c r="E6" s="12">
        <f>VLOOKUP('Monthly Data'!$B6,CDM!$P$4:$V$15,2,FALSE)/12</f>
        <v>43974.956908237924</v>
      </c>
      <c r="F6" s="12">
        <f t="shared" si="2"/>
        <v>28861956.527614366</v>
      </c>
      <c r="G6" s="11">
        <v>41926</v>
      </c>
      <c r="H6" s="2">
        <v>11464763.973447183</v>
      </c>
      <c r="I6" s="12">
        <f>VLOOKUP('Monthly Data'!$B6,CDM!$P$4:$V$15,3,FALSE)/12</f>
        <v>47870.887898999725</v>
      </c>
      <c r="J6" s="12">
        <f t="shared" si="3"/>
        <v>11512634.861346183</v>
      </c>
      <c r="K6" s="11">
        <v>3911</v>
      </c>
      <c r="L6" s="2">
        <v>26901953.35001076</v>
      </c>
      <c r="M6" s="12">
        <f>VLOOKUP('Monthly Data'!$B6,CDM!$P$4:$V$15,4,FALSE)/12</f>
        <v>118576.64045250654</v>
      </c>
      <c r="N6" s="12">
        <f t="shared" si="4"/>
        <v>27020529.990463268</v>
      </c>
      <c r="O6" s="2">
        <v>76291.17</v>
      </c>
      <c r="P6" s="12">
        <f>VLOOKUP('Monthly Data'!$B6,CDM!$P$21:$S$32,2,FALSE)/12</f>
        <v>19.183471675656794</v>
      </c>
      <c r="Q6" s="12">
        <f t="shared" si="5"/>
        <v>76310.353471675655</v>
      </c>
      <c r="R6" s="11">
        <v>512</v>
      </c>
      <c r="S6" s="2">
        <v>624201.13133</v>
      </c>
      <c r="T6" s="12">
        <f>VLOOKUP('Monthly Data'!$B6,CDM!$P$4:$V$15,7,FALSE)/12</f>
        <v>0</v>
      </c>
      <c r="U6" s="12">
        <f t="shared" si="6"/>
        <v>624201.13133</v>
      </c>
      <c r="V6" s="13">
        <v>2002.213</v>
      </c>
      <c r="W6" s="12">
        <f>VLOOKUP('Monthly Data'!$B6,CDM!$P$21:$S$32,4,FALSE)/12</f>
        <v>0</v>
      </c>
      <c r="X6" s="12">
        <f t="shared" si="7"/>
        <v>2002.213</v>
      </c>
      <c r="Y6" s="11">
        <v>9513</v>
      </c>
      <c r="Z6" s="2">
        <v>43597.906666666669</v>
      </c>
      <c r="AA6" s="12">
        <f>VLOOKUP('Monthly Data'!$B6,CDM!$P$4:$V$15,6,FALSE)/12</f>
        <v>0</v>
      </c>
      <c r="AB6" s="12">
        <f t="shared" si="8"/>
        <v>43597.906666666669</v>
      </c>
      <c r="AC6" s="2">
        <v>104.58333333333333</v>
      </c>
      <c r="AD6" s="12">
        <f>VLOOKUP('Monthly Data'!$B6,CDM!$P$21:$S$32,3,FALSE)/12</f>
        <v>0</v>
      </c>
      <c r="AE6" s="12">
        <f t="shared" si="9"/>
        <v>104.58333333333333</v>
      </c>
      <c r="AF6" s="12">
        <v>436</v>
      </c>
      <c r="AG6" s="2">
        <v>187675.95583333334</v>
      </c>
      <c r="AH6" s="1">
        <v>338</v>
      </c>
      <c r="AI6" s="1">
        <f>Weather!C126</f>
        <v>264.3</v>
      </c>
      <c r="AJ6" s="1">
        <f>Weather!D126</f>
        <v>0.6</v>
      </c>
      <c r="AK6" s="1">
        <f>Weather!E126</f>
        <v>0</v>
      </c>
      <c r="AL6" s="1">
        <f>Weather!F126</f>
        <v>0</v>
      </c>
      <c r="AM6" s="1">
        <f t="shared" si="10"/>
        <v>69854.490000000005</v>
      </c>
      <c r="AN6" s="128">
        <f t="shared" si="11"/>
        <v>0.36</v>
      </c>
      <c r="AO6" s="1">
        <f>Weather!G126</f>
        <v>204.3</v>
      </c>
      <c r="AP6" s="1">
        <f>Weather!H126</f>
        <v>2.6000000000000014</v>
      </c>
      <c r="AQ6" s="1">
        <f t="shared" si="12"/>
        <v>41738.490000000005</v>
      </c>
      <c r="AR6" s="1">
        <f t="shared" si="13"/>
        <v>6.7600000000000078</v>
      </c>
      <c r="AS6" s="1">
        <f>Weather!I126</f>
        <v>51.300000000000004</v>
      </c>
      <c r="AT6" s="1">
        <f>Weather!J126</f>
        <v>35.599999999999994</v>
      </c>
      <c r="AU6" s="1">
        <f>Weather!K126</f>
        <v>93.100000000000009</v>
      </c>
      <c r="AV6" s="1">
        <f>Weather!L126</f>
        <v>15.4</v>
      </c>
      <c r="AW6" s="1">
        <f>Weather!M126</f>
        <v>144.29999999999998</v>
      </c>
      <c r="AX6" s="1">
        <f>Weather!N126</f>
        <v>4.6000000000000014</v>
      </c>
      <c r="AY6" s="1">
        <f>Weather!O126</f>
        <v>0</v>
      </c>
      <c r="AZ6" s="1">
        <f>Weather!P126</f>
        <v>9.4935483870967747</v>
      </c>
      <c r="BA6" s="1">
        <f>Economic!C6</f>
        <v>6382.1</v>
      </c>
      <c r="BB6" s="1">
        <f>Economic!D6</f>
        <v>81</v>
      </c>
      <c r="BC6" s="1">
        <f>Economic!E6</f>
        <v>251</v>
      </c>
      <c r="BD6" s="1">
        <f>Economic!F6</f>
        <v>591636.5</v>
      </c>
      <c r="BE6" s="1">
        <f>Economic!G6</f>
        <v>4636.8</v>
      </c>
      <c r="BF6" s="1">
        <f>Economic!H6</f>
        <v>6420.3</v>
      </c>
      <c r="BG6" s="1">
        <f>Economic!I6</f>
        <v>81.7</v>
      </c>
      <c r="BH6" s="1">
        <v>5</v>
      </c>
      <c r="BI6" s="1">
        <v>0</v>
      </c>
      <c r="BJ6" s="1">
        <v>0</v>
      </c>
      <c r="BK6" s="1">
        <v>0</v>
      </c>
      <c r="BL6" s="1">
        <v>0</v>
      </c>
      <c r="BM6" s="1">
        <v>1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1</v>
      </c>
      <c r="BV6" s="1">
        <v>0</v>
      </c>
      <c r="BW6" s="1">
        <v>1</v>
      </c>
      <c r="BX6" s="1">
        <v>1</v>
      </c>
      <c r="BY6" s="1">
        <v>0</v>
      </c>
      <c r="BZ6" s="1">
        <v>1</v>
      </c>
      <c r="CA6">
        <v>31</v>
      </c>
      <c r="CB6">
        <v>20</v>
      </c>
      <c r="CC6" s="140">
        <f t="shared" si="14"/>
        <v>931030.85572949564</v>
      </c>
      <c r="CD6" s="140">
        <f t="shared" si="15"/>
        <v>369831.09591765108</v>
      </c>
      <c r="CE6" s="140">
        <f t="shared" si="16"/>
        <v>871629.99969236343</v>
      </c>
      <c r="CF6" s="1">
        <v>0</v>
      </c>
    </row>
    <row r="7" spans="1:84" x14ac:dyDescent="0.25">
      <c r="A7" s="3">
        <v>39965</v>
      </c>
      <c r="B7" s="4">
        <f t="shared" si="0"/>
        <v>2009</v>
      </c>
      <c r="C7" s="4">
        <f t="shared" si="1"/>
        <v>6</v>
      </c>
      <c r="D7" s="2">
        <v>26370499.842970181</v>
      </c>
      <c r="E7" s="12">
        <f>VLOOKUP('Monthly Data'!$B7,CDM!$P$4:$V$15,2,FALSE)/12</f>
        <v>43974.956908237924</v>
      </c>
      <c r="F7" s="12">
        <f t="shared" si="2"/>
        <v>26414474.799878418</v>
      </c>
      <c r="G7" s="12">
        <v>41926</v>
      </c>
      <c r="H7" s="2">
        <v>11982705.75210144</v>
      </c>
      <c r="I7" s="12">
        <f>VLOOKUP('Monthly Data'!$B7,CDM!$P$4:$V$15,3,FALSE)/12</f>
        <v>47870.887898999725</v>
      </c>
      <c r="J7" s="12">
        <f t="shared" si="3"/>
        <v>12030576.64000044</v>
      </c>
      <c r="K7" s="12">
        <v>3911</v>
      </c>
      <c r="L7" s="2">
        <v>28321783.307333384</v>
      </c>
      <c r="M7" s="12">
        <f>VLOOKUP('Monthly Data'!$B7,CDM!$P$4:$V$15,4,FALSE)/12</f>
        <v>118576.64045250654</v>
      </c>
      <c r="N7" s="12">
        <f t="shared" si="4"/>
        <v>28440359.947785892</v>
      </c>
      <c r="O7" s="2">
        <v>74452.81</v>
      </c>
      <c r="P7" s="12">
        <f>VLOOKUP('Monthly Data'!$B7,CDM!$P$21:$S$32,2,FALSE)/12</f>
        <v>19.183471675656794</v>
      </c>
      <c r="Q7" s="12">
        <f t="shared" si="5"/>
        <v>74471.993471675654</v>
      </c>
      <c r="R7" s="12">
        <v>512</v>
      </c>
      <c r="S7" s="2">
        <v>555875.70930999995</v>
      </c>
      <c r="T7" s="12">
        <f>VLOOKUP('Monthly Data'!$B7,CDM!$P$4:$V$15,7,FALSE)/12</f>
        <v>0</v>
      </c>
      <c r="U7" s="12">
        <f t="shared" si="6"/>
        <v>555875.70930999995</v>
      </c>
      <c r="V7" s="13">
        <v>1999.2079999999999</v>
      </c>
      <c r="W7" s="12">
        <f>VLOOKUP('Monthly Data'!$B7,CDM!$P$21:$S$32,4,FALSE)/12</f>
        <v>0</v>
      </c>
      <c r="X7" s="12">
        <f t="shared" si="7"/>
        <v>1999.2079999999999</v>
      </c>
      <c r="Y7" s="12">
        <v>9513</v>
      </c>
      <c r="Z7" s="2">
        <v>43597.906666666669</v>
      </c>
      <c r="AA7" s="12">
        <f>VLOOKUP('Monthly Data'!$B7,CDM!$P$4:$V$15,6,FALSE)/12</f>
        <v>0</v>
      </c>
      <c r="AB7" s="12">
        <f t="shared" si="8"/>
        <v>43597.906666666669</v>
      </c>
      <c r="AC7" s="2">
        <v>104.58333333333333</v>
      </c>
      <c r="AD7" s="12">
        <f>VLOOKUP('Monthly Data'!$B7,CDM!$P$21:$S$32,3,FALSE)/12</f>
        <v>0</v>
      </c>
      <c r="AE7" s="12">
        <f t="shared" si="9"/>
        <v>104.58333333333333</v>
      </c>
      <c r="AF7" s="12">
        <v>436</v>
      </c>
      <c r="AG7" s="2">
        <v>187675.95583333334</v>
      </c>
      <c r="AH7" s="5">
        <v>338</v>
      </c>
      <c r="AI7" s="1">
        <f>Weather!C127</f>
        <v>93.2</v>
      </c>
      <c r="AJ7" s="1">
        <f>Weather!D127</f>
        <v>35.799999999999997</v>
      </c>
      <c r="AK7" s="1">
        <f>Weather!E127</f>
        <v>0</v>
      </c>
      <c r="AL7" s="1">
        <f>Weather!F127</f>
        <v>0</v>
      </c>
      <c r="AM7" s="1">
        <f t="shared" si="10"/>
        <v>8686.24</v>
      </c>
      <c r="AN7" s="128">
        <f t="shared" si="11"/>
        <v>1281.6399999999999</v>
      </c>
      <c r="AO7" s="1">
        <f>Weather!G127</f>
        <v>60.400000000000006</v>
      </c>
      <c r="AP7" s="1">
        <f>Weather!H127</f>
        <v>62.999999999999993</v>
      </c>
      <c r="AQ7" s="1">
        <f t="shared" si="12"/>
        <v>3648.1600000000008</v>
      </c>
      <c r="AR7" s="1">
        <f t="shared" si="13"/>
        <v>3968.9999999999991</v>
      </c>
      <c r="AS7" s="1">
        <f>Weather!I127</f>
        <v>5.7000000000000011</v>
      </c>
      <c r="AT7" s="1">
        <f>Weather!J127</f>
        <v>188.30000000000004</v>
      </c>
      <c r="AU7" s="1">
        <f>Weather!K127</f>
        <v>17.599999999999998</v>
      </c>
      <c r="AV7" s="1">
        <f>Weather!L127</f>
        <v>140.20000000000002</v>
      </c>
      <c r="AW7" s="1">
        <f>Weather!M127</f>
        <v>35</v>
      </c>
      <c r="AX7" s="1">
        <f>Weather!N127</f>
        <v>97.6</v>
      </c>
      <c r="AY7" s="1">
        <f>Weather!O127</f>
        <v>17.599999999999998</v>
      </c>
      <c r="AZ7" s="1">
        <f>Weather!P127</f>
        <v>16.086666666666666</v>
      </c>
      <c r="BA7" s="1">
        <f>Economic!C7</f>
        <v>6429.4</v>
      </c>
      <c r="BB7" s="1">
        <f>Economic!D7</f>
        <v>81.099999999999994</v>
      </c>
      <c r="BC7" s="1">
        <f>Economic!E7</f>
        <v>251</v>
      </c>
      <c r="BD7" s="1">
        <f>Economic!F7</f>
        <v>591636.5</v>
      </c>
      <c r="BE7" s="1">
        <f>Economic!G7</f>
        <v>4636.8</v>
      </c>
      <c r="BF7" s="1">
        <f>Economic!H7</f>
        <v>6393.2</v>
      </c>
      <c r="BG7" s="1">
        <f>Economic!I7</f>
        <v>80.599999999999994</v>
      </c>
      <c r="BH7" s="1">
        <v>6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1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>
        <v>30</v>
      </c>
      <c r="CB7">
        <v>22</v>
      </c>
      <c r="CC7" s="140">
        <f t="shared" si="14"/>
        <v>880482.49332928064</v>
      </c>
      <c r="CD7" s="140">
        <f t="shared" si="15"/>
        <v>399423.525070048</v>
      </c>
      <c r="CE7" s="140">
        <f t="shared" si="16"/>
        <v>948011.9982595297</v>
      </c>
      <c r="CF7" s="1">
        <v>0</v>
      </c>
    </row>
    <row r="8" spans="1:84" x14ac:dyDescent="0.25">
      <c r="A8" s="3">
        <v>39995</v>
      </c>
      <c r="B8" s="4">
        <f t="shared" si="0"/>
        <v>2009</v>
      </c>
      <c r="C8" s="4">
        <f t="shared" si="1"/>
        <v>7</v>
      </c>
      <c r="D8" s="2">
        <v>23365531.283817176</v>
      </c>
      <c r="E8" s="12">
        <f>VLOOKUP('Monthly Data'!$B8,CDM!$P$4:$V$15,2,FALSE)/12</f>
        <v>43974.956908237924</v>
      </c>
      <c r="F8" s="12">
        <f t="shared" si="2"/>
        <v>23409506.240725413</v>
      </c>
      <c r="G8" s="11">
        <v>41926</v>
      </c>
      <c r="H8" s="2">
        <v>10289372.09253942</v>
      </c>
      <c r="I8" s="12">
        <f>VLOOKUP('Monthly Data'!$B8,CDM!$P$4:$V$15,3,FALSE)/12</f>
        <v>47870.887898999725</v>
      </c>
      <c r="J8" s="12">
        <f t="shared" si="3"/>
        <v>10337242.980438421</v>
      </c>
      <c r="K8" s="11">
        <v>3911</v>
      </c>
      <c r="L8" s="2">
        <v>31791456.590397708</v>
      </c>
      <c r="M8" s="12">
        <f>VLOOKUP('Monthly Data'!$B8,CDM!$P$4:$V$15,4,FALSE)/12</f>
        <v>118576.64045250654</v>
      </c>
      <c r="N8" s="12">
        <f t="shared" si="4"/>
        <v>31910033.230850216</v>
      </c>
      <c r="O8" s="2">
        <v>83616.75</v>
      </c>
      <c r="P8" s="12">
        <f>VLOOKUP('Monthly Data'!$B8,CDM!$P$21:$S$32,2,FALSE)/12</f>
        <v>19.183471675656794</v>
      </c>
      <c r="Q8" s="12">
        <f t="shared" si="5"/>
        <v>83635.933471675657</v>
      </c>
      <c r="R8" s="11">
        <v>512</v>
      </c>
      <c r="S8" s="2">
        <v>495030.60921999998</v>
      </c>
      <c r="T8" s="12">
        <f>VLOOKUP('Monthly Data'!$B8,CDM!$P$4:$V$15,7,FALSE)/12</f>
        <v>0</v>
      </c>
      <c r="U8" s="12">
        <f t="shared" si="6"/>
        <v>495030.60921999998</v>
      </c>
      <c r="V8" s="13">
        <v>2002.8689999999999</v>
      </c>
      <c r="W8" s="12">
        <f>VLOOKUP('Monthly Data'!$B8,CDM!$P$21:$S$32,4,FALSE)/12</f>
        <v>0</v>
      </c>
      <c r="X8" s="12">
        <f t="shared" si="7"/>
        <v>2002.8689999999999</v>
      </c>
      <c r="Y8" s="11">
        <v>9513</v>
      </c>
      <c r="Z8" s="2">
        <v>43597.906666666669</v>
      </c>
      <c r="AA8" s="12">
        <f>VLOOKUP('Monthly Data'!$B8,CDM!$P$4:$V$15,6,FALSE)/12</f>
        <v>0</v>
      </c>
      <c r="AB8" s="12">
        <f t="shared" si="8"/>
        <v>43597.906666666669</v>
      </c>
      <c r="AC8" s="2">
        <v>104.58333333333333</v>
      </c>
      <c r="AD8" s="12">
        <f>VLOOKUP('Monthly Data'!$B8,CDM!$P$21:$S$32,3,FALSE)/12</f>
        <v>0</v>
      </c>
      <c r="AE8" s="12">
        <f t="shared" si="9"/>
        <v>104.58333333333333</v>
      </c>
      <c r="AF8" s="12">
        <v>436</v>
      </c>
      <c r="AG8" s="2">
        <v>187675.95583333334</v>
      </c>
      <c r="AH8" s="1">
        <v>338</v>
      </c>
      <c r="AI8" s="1">
        <f>Weather!C128</f>
        <v>47.800000000000004</v>
      </c>
      <c r="AJ8" s="1">
        <f>Weather!D128</f>
        <v>8.8000000000000007</v>
      </c>
      <c r="AK8" s="1">
        <f>Weather!E128</f>
        <v>0</v>
      </c>
      <c r="AL8" s="1">
        <f>Weather!F128</f>
        <v>0</v>
      </c>
      <c r="AM8" s="1">
        <f t="shared" si="10"/>
        <v>2284.8400000000006</v>
      </c>
      <c r="AN8" s="128">
        <f t="shared" si="11"/>
        <v>77.440000000000012</v>
      </c>
      <c r="AO8" s="1">
        <f>Weather!G128</f>
        <v>14.6</v>
      </c>
      <c r="AP8" s="1">
        <f>Weather!H128</f>
        <v>37.599999999999994</v>
      </c>
      <c r="AQ8" s="1">
        <f t="shared" si="12"/>
        <v>213.16</v>
      </c>
      <c r="AR8" s="1">
        <f t="shared" si="13"/>
        <v>1413.7599999999995</v>
      </c>
      <c r="AS8" s="1">
        <f>Weather!I128</f>
        <v>0</v>
      </c>
      <c r="AT8" s="1">
        <f>Weather!J128</f>
        <v>209</v>
      </c>
      <c r="AU8" s="1">
        <f>Weather!K128</f>
        <v>0</v>
      </c>
      <c r="AV8" s="1">
        <f>Weather!L128</f>
        <v>147</v>
      </c>
      <c r="AW8" s="1">
        <f>Weather!M128</f>
        <v>1.4000000000000004</v>
      </c>
      <c r="AX8" s="1">
        <f>Weather!N128</f>
        <v>86.4</v>
      </c>
      <c r="AY8" s="1">
        <f>Weather!O128</f>
        <v>0.10000000000000142</v>
      </c>
      <c r="AZ8" s="1">
        <f>Weather!P128</f>
        <v>16.741935483870968</v>
      </c>
      <c r="BA8" s="1">
        <f>Economic!C8</f>
        <v>6467</v>
      </c>
      <c r="BB8" s="1">
        <f>Economic!D8</f>
        <v>81.099999999999994</v>
      </c>
      <c r="BC8" s="1">
        <f>Economic!E8</f>
        <v>251</v>
      </c>
      <c r="BD8" s="1">
        <f>Economic!F8</f>
        <v>591636.5</v>
      </c>
      <c r="BE8" s="1">
        <f>Economic!G8</f>
        <v>4636.8</v>
      </c>
      <c r="BF8" s="1">
        <f>Economic!H8</f>
        <v>6390.2</v>
      </c>
      <c r="BG8" s="1">
        <f>Economic!I8</f>
        <v>79.8</v>
      </c>
      <c r="BH8" s="1">
        <v>7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1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>
        <v>31</v>
      </c>
      <c r="CB8">
        <v>22</v>
      </c>
      <c r="CC8" s="140">
        <f t="shared" si="14"/>
        <v>755145.36260404554</v>
      </c>
      <c r="CD8" s="140">
        <f t="shared" si="15"/>
        <v>331915.22879159421</v>
      </c>
      <c r="CE8" s="140">
        <f t="shared" si="16"/>
        <v>1029355.9106725876</v>
      </c>
      <c r="CF8" s="1">
        <v>0</v>
      </c>
    </row>
    <row r="9" spans="1:84" x14ac:dyDescent="0.25">
      <c r="A9" s="3">
        <v>40026</v>
      </c>
      <c r="B9" s="4">
        <f t="shared" si="0"/>
        <v>2009</v>
      </c>
      <c r="C9" s="4">
        <f t="shared" si="1"/>
        <v>8</v>
      </c>
      <c r="D9" s="2">
        <v>25629283.662059132</v>
      </c>
      <c r="E9" s="12">
        <f>VLOOKUP('Monthly Data'!$B9,CDM!$P$4:$V$15,2,FALSE)/12</f>
        <v>43974.956908237924</v>
      </c>
      <c r="F9" s="12">
        <f t="shared" si="2"/>
        <v>25673258.618967369</v>
      </c>
      <c r="G9" s="11">
        <v>41926</v>
      </c>
      <c r="H9" s="2">
        <v>11540451.679970706</v>
      </c>
      <c r="I9" s="12">
        <f>VLOOKUP('Monthly Data'!$B9,CDM!$P$4:$V$15,3,FALSE)/12</f>
        <v>47870.887898999725</v>
      </c>
      <c r="J9" s="12">
        <f t="shared" si="3"/>
        <v>11588322.567869706</v>
      </c>
      <c r="K9" s="11">
        <v>3911</v>
      </c>
      <c r="L9" s="2">
        <v>30246386.037029769</v>
      </c>
      <c r="M9" s="12">
        <f>VLOOKUP('Monthly Data'!$B9,CDM!$P$4:$V$15,4,FALSE)/12</f>
        <v>118576.64045250654</v>
      </c>
      <c r="N9" s="12">
        <f t="shared" si="4"/>
        <v>30364962.677482277</v>
      </c>
      <c r="O9" s="2">
        <v>76840.33</v>
      </c>
      <c r="P9" s="12">
        <f>VLOOKUP('Monthly Data'!$B9,CDM!$P$21:$S$32,2,FALSE)/12</f>
        <v>19.183471675656794</v>
      </c>
      <c r="Q9" s="12">
        <f t="shared" si="5"/>
        <v>76859.513471675658</v>
      </c>
      <c r="R9" s="11">
        <v>512</v>
      </c>
      <c r="S9" s="2">
        <v>535170.12749999994</v>
      </c>
      <c r="T9" s="12">
        <f>VLOOKUP('Monthly Data'!$B9,CDM!$P$4:$V$15,7,FALSE)/12</f>
        <v>0</v>
      </c>
      <c r="U9" s="12">
        <f t="shared" si="6"/>
        <v>535170.12749999994</v>
      </c>
      <c r="V9" s="13">
        <v>2002.04</v>
      </c>
      <c r="W9" s="12">
        <f>VLOOKUP('Monthly Data'!$B9,CDM!$P$21:$S$32,4,FALSE)/12</f>
        <v>0</v>
      </c>
      <c r="X9" s="12">
        <f t="shared" si="7"/>
        <v>2002.04</v>
      </c>
      <c r="Y9" s="11">
        <v>9513</v>
      </c>
      <c r="Z9" s="2">
        <v>43597.906666666669</v>
      </c>
      <c r="AA9" s="12">
        <f>VLOOKUP('Monthly Data'!$B9,CDM!$P$4:$V$15,6,FALSE)/12</f>
        <v>0</v>
      </c>
      <c r="AB9" s="12">
        <f t="shared" si="8"/>
        <v>43597.906666666669</v>
      </c>
      <c r="AC9" s="2">
        <v>104.58333333333333</v>
      </c>
      <c r="AD9" s="12">
        <f>VLOOKUP('Monthly Data'!$B9,CDM!$P$21:$S$32,3,FALSE)/12</f>
        <v>0</v>
      </c>
      <c r="AE9" s="12">
        <f t="shared" si="9"/>
        <v>104.58333333333333</v>
      </c>
      <c r="AF9" s="12">
        <v>436</v>
      </c>
      <c r="AG9" s="2">
        <v>187675.95583333334</v>
      </c>
      <c r="AH9" s="1">
        <v>338</v>
      </c>
      <c r="AI9" s="1">
        <f>Weather!C129</f>
        <v>60.8</v>
      </c>
      <c r="AJ9" s="1">
        <f>Weather!D129</f>
        <v>34</v>
      </c>
      <c r="AK9" s="1">
        <f>Weather!E129</f>
        <v>0</v>
      </c>
      <c r="AL9" s="1">
        <f>Weather!F129</f>
        <v>0</v>
      </c>
      <c r="AM9" s="1">
        <f t="shared" si="10"/>
        <v>3696.64</v>
      </c>
      <c r="AN9" s="128">
        <f t="shared" si="11"/>
        <v>1156</v>
      </c>
      <c r="AO9" s="1">
        <f>Weather!G129</f>
        <v>31.2</v>
      </c>
      <c r="AP9" s="1">
        <f>Weather!H129</f>
        <v>66.400000000000006</v>
      </c>
      <c r="AQ9" s="1">
        <f t="shared" si="12"/>
        <v>973.43999999999994</v>
      </c>
      <c r="AR9" s="1">
        <f t="shared" si="13"/>
        <v>4408.9600000000009</v>
      </c>
      <c r="AS9" s="1">
        <f>Weather!I129</f>
        <v>0</v>
      </c>
      <c r="AT9" s="1">
        <f>Weather!J129</f>
        <v>221.2</v>
      </c>
      <c r="AU9" s="1">
        <f>Weather!K129</f>
        <v>3.5</v>
      </c>
      <c r="AV9" s="1">
        <f>Weather!L129</f>
        <v>162.69999999999999</v>
      </c>
      <c r="AW9" s="1">
        <f>Weather!M129</f>
        <v>12</v>
      </c>
      <c r="AX9" s="1">
        <f>Weather!N129</f>
        <v>109.2</v>
      </c>
      <c r="AY9" s="1">
        <f>Weather!O129</f>
        <v>13.099999999999998</v>
      </c>
      <c r="AZ9" s="1">
        <f>Weather!P129</f>
        <v>17.13548387096774</v>
      </c>
      <c r="BA9" s="1">
        <f>Economic!C9</f>
        <v>6487.6</v>
      </c>
      <c r="BB9" s="1">
        <f>Economic!D9</f>
        <v>80.5</v>
      </c>
      <c r="BC9" s="1">
        <f>Economic!E9</f>
        <v>251</v>
      </c>
      <c r="BD9" s="1">
        <f>Economic!F9</f>
        <v>591636.5</v>
      </c>
      <c r="BE9" s="1">
        <f>Economic!G9</f>
        <v>4636.8</v>
      </c>
      <c r="BF9" s="1">
        <f>Economic!H9</f>
        <v>6401</v>
      </c>
      <c r="BG9" s="1">
        <f>Economic!I9</f>
        <v>78.599999999999994</v>
      </c>
      <c r="BH9" s="1">
        <v>8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1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>
        <v>31</v>
      </c>
      <c r="CB9">
        <v>20</v>
      </c>
      <c r="CC9" s="140">
        <f t="shared" si="14"/>
        <v>828169.63286991511</v>
      </c>
      <c r="CD9" s="140">
        <f t="shared" si="15"/>
        <v>372272.63483776472</v>
      </c>
      <c r="CE9" s="140">
        <f t="shared" si="16"/>
        <v>979514.92508007342</v>
      </c>
      <c r="CF9" s="1">
        <v>0</v>
      </c>
    </row>
    <row r="10" spans="1:84" x14ac:dyDescent="0.25">
      <c r="A10" s="3">
        <v>40057</v>
      </c>
      <c r="B10" s="4">
        <f t="shared" si="0"/>
        <v>2009</v>
      </c>
      <c r="C10" s="4">
        <f t="shared" si="1"/>
        <v>9</v>
      </c>
      <c r="D10" s="2">
        <v>23794784.590368867</v>
      </c>
      <c r="E10" s="12">
        <f>VLOOKUP('Monthly Data'!$B10,CDM!$P$4:$V$15,2,FALSE)/12</f>
        <v>43974.956908237924</v>
      </c>
      <c r="F10" s="12">
        <f t="shared" si="2"/>
        <v>23838759.547277104</v>
      </c>
      <c r="G10" s="12">
        <v>41926</v>
      </c>
      <c r="H10" s="2">
        <v>9925552.1261071879</v>
      </c>
      <c r="I10" s="12">
        <f>VLOOKUP('Monthly Data'!$B10,CDM!$P$4:$V$15,3,FALSE)/12</f>
        <v>47870.887898999725</v>
      </c>
      <c r="J10" s="12">
        <f t="shared" si="3"/>
        <v>9973423.0140061881</v>
      </c>
      <c r="K10" s="12">
        <v>3911</v>
      </c>
      <c r="L10" s="2">
        <v>30777533.123830311</v>
      </c>
      <c r="M10" s="12">
        <f>VLOOKUP('Monthly Data'!$B10,CDM!$P$4:$V$15,4,FALSE)/12</f>
        <v>118576.64045250654</v>
      </c>
      <c r="N10" s="12">
        <f t="shared" si="4"/>
        <v>30896109.764282819</v>
      </c>
      <c r="O10" s="2">
        <v>76928.369999999908</v>
      </c>
      <c r="P10" s="12">
        <f>VLOOKUP('Monthly Data'!$B10,CDM!$P$21:$S$32,2,FALSE)/12</f>
        <v>19.183471675656794</v>
      </c>
      <c r="Q10" s="12">
        <f t="shared" si="5"/>
        <v>76947.553471675565</v>
      </c>
      <c r="R10" s="12">
        <v>512</v>
      </c>
      <c r="S10" s="2">
        <v>613492.12771000003</v>
      </c>
      <c r="T10" s="12">
        <f>VLOOKUP('Monthly Data'!$B10,CDM!$P$4:$V$15,7,FALSE)/12</f>
        <v>0</v>
      </c>
      <c r="U10" s="12">
        <f t="shared" si="6"/>
        <v>613492.12771000003</v>
      </c>
      <c r="V10" s="13">
        <v>2001.9099999999999</v>
      </c>
      <c r="W10" s="12">
        <f>VLOOKUP('Monthly Data'!$B10,CDM!$P$21:$S$32,4,FALSE)/12</f>
        <v>0</v>
      </c>
      <c r="X10" s="12">
        <f t="shared" si="7"/>
        <v>2001.9099999999999</v>
      </c>
      <c r="Y10" s="12">
        <v>9513</v>
      </c>
      <c r="Z10" s="2">
        <v>43597.906666666669</v>
      </c>
      <c r="AA10" s="12">
        <f>VLOOKUP('Monthly Data'!$B10,CDM!$P$4:$V$15,6,FALSE)/12</f>
        <v>0</v>
      </c>
      <c r="AB10" s="12">
        <f t="shared" si="8"/>
        <v>43597.906666666669</v>
      </c>
      <c r="AC10" s="2">
        <v>104.58333333333333</v>
      </c>
      <c r="AD10" s="12">
        <f>VLOOKUP('Monthly Data'!$B10,CDM!$P$21:$S$32,3,FALSE)/12</f>
        <v>0</v>
      </c>
      <c r="AE10" s="12">
        <f t="shared" si="9"/>
        <v>104.58333333333333</v>
      </c>
      <c r="AF10" s="12">
        <v>436</v>
      </c>
      <c r="AG10" s="2">
        <v>187675.95583333334</v>
      </c>
      <c r="AH10" s="5">
        <v>338</v>
      </c>
      <c r="AI10" s="1">
        <f>Weather!C130</f>
        <v>116.6</v>
      </c>
      <c r="AJ10" s="1">
        <f>Weather!D130</f>
        <v>6.8000000000000007</v>
      </c>
      <c r="AK10" s="1">
        <f>Weather!E130</f>
        <v>0</v>
      </c>
      <c r="AL10" s="1">
        <f>Weather!F130</f>
        <v>0</v>
      </c>
      <c r="AM10" s="1">
        <f t="shared" si="10"/>
        <v>13595.56</v>
      </c>
      <c r="AN10" s="128">
        <f t="shared" si="11"/>
        <v>46.240000000000009</v>
      </c>
      <c r="AO10" s="1">
        <f>Weather!G130</f>
        <v>78.899999999999991</v>
      </c>
      <c r="AP10" s="1">
        <f>Weather!H130</f>
        <v>29.100000000000005</v>
      </c>
      <c r="AQ10" s="1">
        <f t="shared" si="12"/>
        <v>6225.2099999999982</v>
      </c>
      <c r="AR10" s="1">
        <f t="shared" si="13"/>
        <v>846.81000000000029</v>
      </c>
      <c r="AS10" s="1">
        <f>Weather!I130</f>
        <v>12.3</v>
      </c>
      <c r="AT10" s="1">
        <f>Weather!J130</f>
        <v>142.50000000000003</v>
      </c>
      <c r="AU10" s="1">
        <f>Weather!K130</f>
        <v>25</v>
      </c>
      <c r="AV10" s="1">
        <f>Weather!L130</f>
        <v>95.2</v>
      </c>
      <c r="AW10" s="1">
        <f>Weather!M130</f>
        <v>48</v>
      </c>
      <c r="AX10" s="1">
        <f>Weather!N130</f>
        <v>58.199999999999996</v>
      </c>
      <c r="AY10" s="1">
        <f>Weather!O130</f>
        <v>0.10000000000000142</v>
      </c>
      <c r="AZ10" s="1">
        <f>Weather!P130</f>
        <v>14.339999999999998</v>
      </c>
      <c r="BA10" s="1">
        <f>Economic!C10</f>
        <v>6470.2</v>
      </c>
      <c r="BB10" s="1">
        <f>Economic!D10</f>
        <v>79.2</v>
      </c>
      <c r="BC10" s="1">
        <f>Economic!E10</f>
        <v>251</v>
      </c>
      <c r="BD10" s="1">
        <f>Economic!F10</f>
        <v>591636.5</v>
      </c>
      <c r="BE10" s="1">
        <f>Economic!G10</f>
        <v>4636.8</v>
      </c>
      <c r="BF10" s="1">
        <f>Economic!H10</f>
        <v>6421.2</v>
      </c>
      <c r="BG10" s="1">
        <f>Economic!I10</f>
        <v>78</v>
      </c>
      <c r="BH10" s="1">
        <v>9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1</v>
      </c>
      <c r="BR10" s="1">
        <v>0</v>
      </c>
      <c r="BS10" s="1">
        <v>0</v>
      </c>
      <c r="BT10" s="1">
        <v>0</v>
      </c>
      <c r="BU10" s="1">
        <v>0</v>
      </c>
      <c r="BV10" s="1">
        <v>1</v>
      </c>
      <c r="BW10" s="1">
        <v>1</v>
      </c>
      <c r="BX10" s="1">
        <v>0</v>
      </c>
      <c r="BY10" s="1">
        <v>1</v>
      </c>
      <c r="BZ10" s="1">
        <v>1</v>
      </c>
      <c r="CA10">
        <v>30</v>
      </c>
      <c r="CB10">
        <v>21</v>
      </c>
      <c r="CC10" s="140">
        <f t="shared" si="14"/>
        <v>794625.31824257015</v>
      </c>
      <c r="CD10" s="140">
        <f t="shared" si="15"/>
        <v>330851.73753690626</v>
      </c>
      <c r="CE10" s="140">
        <f t="shared" si="16"/>
        <v>1029870.3254760939</v>
      </c>
      <c r="CF10" s="1">
        <v>0</v>
      </c>
    </row>
    <row r="11" spans="1:84" x14ac:dyDescent="0.25">
      <c r="A11" s="3">
        <v>40087</v>
      </c>
      <c r="B11" s="4">
        <f t="shared" si="0"/>
        <v>2009</v>
      </c>
      <c r="C11" s="4">
        <f t="shared" si="1"/>
        <v>10</v>
      </c>
      <c r="D11" s="2">
        <v>33147213.817241021</v>
      </c>
      <c r="E11" s="12">
        <f>VLOOKUP('Monthly Data'!$B11,CDM!$P$4:$V$15,2,FALSE)/12</f>
        <v>43974.956908237924</v>
      </c>
      <c r="F11" s="12">
        <f t="shared" si="2"/>
        <v>33191188.774149258</v>
      </c>
      <c r="G11" s="11">
        <v>41926</v>
      </c>
      <c r="H11" s="2">
        <v>11674549.033797489</v>
      </c>
      <c r="I11" s="12">
        <f>VLOOKUP('Monthly Data'!$B11,CDM!$P$4:$V$15,3,FALSE)/12</f>
        <v>47870.887898999725</v>
      </c>
      <c r="J11" s="12">
        <f t="shared" si="3"/>
        <v>11722419.92169649</v>
      </c>
      <c r="K11" s="11">
        <v>3911</v>
      </c>
      <c r="L11" s="2">
        <v>29658767.158616759</v>
      </c>
      <c r="M11" s="12">
        <f>VLOOKUP('Monthly Data'!$B11,CDM!$P$4:$V$15,4,FALSE)/12</f>
        <v>118576.64045250654</v>
      </c>
      <c r="N11" s="12">
        <f t="shared" si="4"/>
        <v>29777343.799069267</v>
      </c>
      <c r="O11" s="2">
        <v>77190.789999999994</v>
      </c>
      <c r="P11" s="12">
        <f>VLOOKUP('Monthly Data'!$B11,CDM!$P$21:$S$32,2,FALSE)/12</f>
        <v>19.183471675656794</v>
      </c>
      <c r="Q11" s="12">
        <f t="shared" si="5"/>
        <v>77209.97347167565</v>
      </c>
      <c r="R11" s="11">
        <v>512</v>
      </c>
      <c r="S11" s="2">
        <v>689429.37226999993</v>
      </c>
      <c r="T11" s="12">
        <f>VLOOKUP('Monthly Data'!$B11,CDM!$P$4:$V$15,7,FALSE)/12</f>
        <v>0</v>
      </c>
      <c r="U11" s="12">
        <f t="shared" si="6"/>
        <v>689429.37226999993</v>
      </c>
      <c r="V11" s="13">
        <v>2001.85</v>
      </c>
      <c r="W11" s="12">
        <f>VLOOKUP('Monthly Data'!$B11,CDM!$P$21:$S$32,4,FALSE)/12</f>
        <v>0</v>
      </c>
      <c r="X11" s="12">
        <f t="shared" si="7"/>
        <v>2001.85</v>
      </c>
      <c r="Y11" s="11">
        <v>9513</v>
      </c>
      <c r="Z11" s="2">
        <v>43597.906666666669</v>
      </c>
      <c r="AA11" s="12">
        <f>VLOOKUP('Monthly Data'!$B11,CDM!$P$4:$V$15,6,FALSE)/12</f>
        <v>0</v>
      </c>
      <c r="AB11" s="12">
        <f t="shared" si="8"/>
        <v>43597.906666666669</v>
      </c>
      <c r="AC11" s="2">
        <v>104.58333333333333</v>
      </c>
      <c r="AD11" s="12">
        <f>VLOOKUP('Monthly Data'!$B11,CDM!$P$21:$S$32,3,FALSE)/12</f>
        <v>0</v>
      </c>
      <c r="AE11" s="12">
        <f t="shared" si="9"/>
        <v>104.58333333333333</v>
      </c>
      <c r="AF11" s="12">
        <v>436</v>
      </c>
      <c r="AG11" s="2">
        <v>187675.95583333334</v>
      </c>
      <c r="AH11" s="1">
        <v>338</v>
      </c>
      <c r="AI11" s="1">
        <f>Weather!C131</f>
        <v>418.20000000000005</v>
      </c>
      <c r="AJ11" s="1">
        <f>Weather!D131</f>
        <v>0</v>
      </c>
      <c r="AK11" s="1">
        <f>Weather!E131</f>
        <v>1</v>
      </c>
      <c r="AL11" s="1">
        <f>Weather!F131</f>
        <v>2.2000000000000028</v>
      </c>
      <c r="AM11" s="1">
        <f t="shared" si="10"/>
        <v>174891.24000000005</v>
      </c>
      <c r="AN11" s="128">
        <f t="shared" si="11"/>
        <v>0</v>
      </c>
      <c r="AO11" s="1">
        <f>Weather!G131</f>
        <v>356.20000000000005</v>
      </c>
      <c r="AP11" s="1">
        <f>Weather!H131</f>
        <v>0</v>
      </c>
      <c r="AQ11" s="1">
        <f t="shared" si="12"/>
        <v>126878.44000000003</v>
      </c>
      <c r="AR11" s="1">
        <f t="shared" si="13"/>
        <v>0</v>
      </c>
      <c r="AS11" s="1">
        <f>Weather!I131</f>
        <v>171.6</v>
      </c>
      <c r="AT11" s="1">
        <f>Weather!J131</f>
        <v>1.4000000000000004</v>
      </c>
      <c r="AU11" s="1">
        <f>Weather!K131</f>
        <v>232.19999999999996</v>
      </c>
      <c r="AV11" s="1">
        <f>Weather!L131</f>
        <v>0</v>
      </c>
      <c r="AW11" s="1">
        <f>Weather!M131</f>
        <v>294.2</v>
      </c>
      <c r="AX11" s="1">
        <f>Weather!N131</f>
        <v>0</v>
      </c>
      <c r="AY11" s="1">
        <f>Weather!O131</f>
        <v>0</v>
      </c>
      <c r="AZ11" s="1">
        <f>Weather!P131</f>
        <v>4.5096774193548388</v>
      </c>
      <c r="BA11" s="1">
        <f>Economic!C11</f>
        <v>6472.1</v>
      </c>
      <c r="BB11" s="1">
        <f>Economic!D11</f>
        <v>78.7</v>
      </c>
      <c r="BC11" s="1">
        <f>Economic!E11</f>
        <v>251</v>
      </c>
      <c r="BD11" s="1">
        <f>Economic!F11</f>
        <v>591636.5</v>
      </c>
      <c r="BE11" s="1">
        <f>Economic!G11</f>
        <v>4636.8</v>
      </c>
      <c r="BF11" s="1">
        <f>Economic!H11</f>
        <v>6438.2</v>
      </c>
      <c r="BG11" s="1">
        <f>Economic!I11</f>
        <v>77.5</v>
      </c>
      <c r="BH11" s="1">
        <v>10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1</v>
      </c>
      <c r="BS11" s="1">
        <v>0</v>
      </c>
      <c r="BT11" s="1">
        <v>0</v>
      </c>
      <c r="BU11" s="1">
        <v>0</v>
      </c>
      <c r="BV11" s="1">
        <v>1</v>
      </c>
      <c r="BW11" s="1">
        <v>1</v>
      </c>
      <c r="BX11" s="1">
        <v>0</v>
      </c>
      <c r="BY11" s="1">
        <v>1</v>
      </c>
      <c r="BZ11" s="1">
        <v>1</v>
      </c>
      <c r="CA11">
        <v>31</v>
      </c>
      <c r="CB11">
        <v>21</v>
      </c>
      <c r="CC11" s="140">
        <f t="shared" si="14"/>
        <v>1070683.5088435244</v>
      </c>
      <c r="CD11" s="140">
        <f t="shared" si="15"/>
        <v>376598.35592895129</v>
      </c>
      <c r="CE11" s="140">
        <f t="shared" si="16"/>
        <v>960559.47738933121</v>
      </c>
      <c r="CF11" s="1">
        <v>0</v>
      </c>
    </row>
    <row r="12" spans="1:84" x14ac:dyDescent="0.25">
      <c r="A12" s="3">
        <v>40118</v>
      </c>
      <c r="B12" s="4">
        <f t="shared" si="0"/>
        <v>2009</v>
      </c>
      <c r="C12" s="4">
        <f t="shared" si="1"/>
        <v>11</v>
      </c>
      <c r="D12" s="2">
        <v>33060052.720246017</v>
      </c>
      <c r="E12" s="12">
        <f>VLOOKUP('Monthly Data'!$B12,CDM!$P$4:$V$15,2,FALSE)/12</f>
        <v>43974.956908237924</v>
      </c>
      <c r="F12" s="12">
        <f t="shared" si="2"/>
        <v>33104027.677154254</v>
      </c>
      <c r="G12" s="11">
        <v>41926</v>
      </c>
      <c r="H12" s="2">
        <v>9890290.4294144232</v>
      </c>
      <c r="I12" s="12">
        <f>VLOOKUP('Monthly Data'!$B12,CDM!$P$4:$V$15,3,FALSE)/12</f>
        <v>47870.887898999725</v>
      </c>
      <c r="J12" s="12">
        <f t="shared" si="3"/>
        <v>9938161.3173134234</v>
      </c>
      <c r="K12" s="11">
        <v>3911</v>
      </c>
      <c r="L12" s="2">
        <v>33178865.567170732</v>
      </c>
      <c r="M12" s="12">
        <f>VLOOKUP('Monthly Data'!$B12,CDM!$P$4:$V$15,4,FALSE)/12</f>
        <v>118576.64045250654</v>
      </c>
      <c r="N12" s="12">
        <f t="shared" si="4"/>
        <v>33297442.20762324</v>
      </c>
      <c r="O12" s="2">
        <v>77106.840000000011</v>
      </c>
      <c r="P12" s="12">
        <f>VLOOKUP('Monthly Data'!$B12,CDM!$P$21:$S$32,2,FALSE)/12</f>
        <v>19.183471675656794</v>
      </c>
      <c r="Q12" s="12">
        <f t="shared" si="5"/>
        <v>77126.023471675668</v>
      </c>
      <c r="R12" s="11">
        <v>512</v>
      </c>
      <c r="S12" s="2">
        <v>815945.46000000008</v>
      </c>
      <c r="T12" s="12">
        <f>VLOOKUP('Monthly Data'!$B12,CDM!$P$4:$V$15,7,FALSE)/12</f>
        <v>0</v>
      </c>
      <c r="U12" s="12">
        <f t="shared" si="6"/>
        <v>815945.46000000008</v>
      </c>
      <c r="V12" s="13">
        <v>2004.36</v>
      </c>
      <c r="W12" s="12">
        <f>VLOOKUP('Monthly Data'!$B12,CDM!$P$21:$S$32,4,FALSE)/12</f>
        <v>0</v>
      </c>
      <c r="X12" s="12">
        <f t="shared" si="7"/>
        <v>2004.36</v>
      </c>
      <c r="Y12" s="11">
        <v>9513</v>
      </c>
      <c r="Z12" s="2">
        <v>43597.906666666669</v>
      </c>
      <c r="AA12" s="12">
        <f>VLOOKUP('Monthly Data'!$B12,CDM!$P$4:$V$15,6,FALSE)/12</f>
        <v>0</v>
      </c>
      <c r="AB12" s="12">
        <f t="shared" si="8"/>
        <v>43597.906666666669</v>
      </c>
      <c r="AC12" s="2">
        <v>104.58333333333333</v>
      </c>
      <c r="AD12" s="12">
        <f>VLOOKUP('Monthly Data'!$B12,CDM!$P$21:$S$32,3,FALSE)/12</f>
        <v>0</v>
      </c>
      <c r="AE12" s="12">
        <f t="shared" si="9"/>
        <v>104.58333333333333</v>
      </c>
      <c r="AF12" s="12">
        <v>436</v>
      </c>
      <c r="AG12" s="2">
        <v>187675.95583333334</v>
      </c>
      <c r="AH12" s="1">
        <v>338</v>
      </c>
      <c r="AI12" s="1">
        <f>Weather!C132</f>
        <v>453.30000000000007</v>
      </c>
      <c r="AJ12" s="1">
        <f>Weather!D132</f>
        <v>0</v>
      </c>
      <c r="AK12" s="1">
        <f>Weather!E132</f>
        <v>1</v>
      </c>
      <c r="AL12" s="1">
        <f>Weather!F132</f>
        <v>5.600000000000005</v>
      </c>
      <c r="AM12" s="1">
        <f t="shared" si="10"/>
        <v>205480.89000000007</v>
      </c>
      <c r="AN12" s="128">
        <f t="shared" si="11"/>
        <v>0</v>
      </c>
      <c r="AO12" s="1">
        <f>Weather!G132</f>
        <v>393.30000000000007</v>
      </c>
      <c r="AP12" s="1">
        <f>Weather!H132</f>
        <v>0</v>
      </c>
      <c r="AQ12" s="1">
        <f t="shared" si="12"/>
        <v>154684.89000000004</v>
      </c>
      <c r="AR12" s="1">
        <f t="shared" si="13"/>
        <v>0</v>
      </c>
      <c r="AS12" s="1">
        <f>Weather!I132</f>
        <v>213.29999999999998</v>
      </c>
      <c r="AT12" s="1">
        <f>Weather!J132</f>
        <v>0</v>
      </c>
      <c r="AU12" s="1">
        <f>Weather!K132</f>
        <v>273.30000000000007</v>
      </c>
      <c r="AV12" s="1">
        <f>Weather!L132</f>
        <v>0</v>
      </c>
      <c r="AW12" s="1">
        <f>Weather!M132</f>
        <v>333.30000000000007</v>
      </c>
      <c r="AX12" s="1">
        <f>Weather!N132</f>
        <v>0</v>
      </c>
      <c r="AY12" s="1">
        <f>Weather!O132</f>
        <v>0</v>
      </c>
      <c r="AZ12" s="1">
        <f>Weather!P132</f>
        <v>2.890000000000001</v>
      </c>
      <c r="BA12" s="1">
        <f>Economic!C12</f>
        <v>6465.6</v>
      </c>
      <c r="BB12" s="1">
        <f>Economic!D12</f>
        <v>77.8</v>
      </c>
      <c r="BC12" s="1">
        <f>Economic!E12</f>
        <v>251</v>
      </c>
      <c r="BD12" s="1">
        <f>Economic!F12</f>
        <v>591636.5</v>
      </c>
      <c r="BE12" s="1">
        <f>Economic!G12</f>
        <v>4636.8</v>
      </c>
      <c r="BF12" s="1">
        <f>Economic!H12</f>
        <v>6454</v>
      </c>
      <c r="BG12" s="1">
        <f>Economic!I12</f>
        <v>77.2</v>
      </c>
      <c r="BH12" s="1">
        <v>11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1</v>
      </c>
      <c r="BT12" s="1">
        <v>0</v>
      </c>
      <c r="BU12" s="1">
        <v>0</v>
      </c>
      <c r="BV12" s="1">
        <v>1</v>
      </c>
      <c r="BW12" s="1">
        <v>1</v>
      </c>
      <c r="BX12" s="1">
        <v>0</v>
      </c>
      <c r="BY12" s="1">
        <v>0</v>
      </c>
      <c r="BZ12" s="1">
        <v>0</v>
      </c>
      <c r="CA12">
        <v>30</v>
      </c>
      <c r="CB12">
        <v>21</v>
      </c>
      <c r="CC12" s="140">
        <f t="shared" si="14"/>
        <v>1103467.5892384751</v>
      </c>
      <c r="CD12" s="140">
        <f t="shared" si="15"/>
        <v>329676.34764714743</v>
      </c>
      <c r="CE12" s="140">
        <f t="shared" si="16"/>
        <v>1109914.7402541081</v>
      </c>
      <c r="CF12" s="1">
        <v>0</v>
      </c>
    </row>
    <row r="13" spans="1:84" s="20" customFormat="1" x14ac:dyDescent="0.25">
      <c r="A13" s="14">
        <v>40148</v>
      </c>
      <c r="B13" s="15">
        <f t="shared" si="0"/>
        <v>2009</v>
      </c>
      <c r="C13" s="15">
        <f t="shared" si="1"/>
        <v>12</v>
      </c>
      <c r="D13" s="16">
        <v>45492388.467432439</v>
      </c>
      <c r="E13" s="12">
        <f>VLOOKUP('Monthly Data'!$B13,CDM!$P$4:$V$15,2,FALSE)/12</f>
        <v>43974.956908237924</v>
      </c>
      <c r="F13" s="12">
        <f t="shared" si="2"/>
        <v>45536363.42434068</v>
      </c>
      <c r="G13" s="17">
        <v>41926</v>
      </c>
      <c r="H13" s="16">
        <v>13557090.779179921</v>
      </c>
      <c r="I13" s="12">
        <f>VLOOKUP('Monthly Data'!$B13,CDM!$P$4:$V$15,3,FALSE)/12</f>
        <v>47870.887898999725</v>
      </c>
      <c r="J13" s="12">
        <f t="shared" si="3"/>
        <v>13604961.667078922</v>
      </c>
      <c r="K13" s="17">
        <v>3911</v>
      </c>
      <c r="L13" s="16">
        <v>37791038.241603076</v>
      </c>
      <c r="M13" s="12">
        <f>VLOOKUP('Monthly Data'!$B13,CDM!$P$4:$V$15,4,FALSE)/12</f>
        <v>118576.64045250654</v>
      </c>
      <c r="N13" s="12">
        <f t="shared" si="4"/>
        <v>37909614.882055581</v>
      </c>
      <c r="O13" s="16">
        <v>82975.520000000106</v>
      </c>
      <c r="P13" s="12">
        <f>VLOOKUP('Monthly Data'!$B13,CDM!$P$21:$S$32,2,FALSE)/12</f>
        <v>19.183471675656794</v>
      </c>
      <c r="Q13" s="12">
        <f t="shared" si="5"/>
        <v>82994.703471675763</v>
      </c>
      <c r="R13" s="17">
        <v>512</v>
      </c>
      <c r="S13" s="16">
        <v>876167.22672000004</v>
      </c>
      <c r="T13" s="12">
        <f>VLOOKUP('Monthly Data'!$B13,CDM!$P$4:$V$15,7,FALSE)/12</f>
        <v>0</v>
      </c>
      <c r="U13" s="12">
        <f t="shared" si="6"/>
        <v>876167.22672000004</v>
      </c>
      <c r="V13" s="18">
        <v>2003.46</v>
      </c>
      <c r="W13" s="12">
        <f>VLOOKUP('Monthly Data'!$B13,CDM!$P$21:$S$32,4,FALSE)/12</f>
        <v>0</v>
      </c>
      <c r="X13" s="12">
        <f t="shared" si="7"/>
        <v>2003.46</v>
      </c>
      <c r="Y13" s="17">
        <v>9513</v>
      </c>
      <c r="Z13" s="16">
        <v>43597.906666666669</v>
      </c>
      <c r="AA13" s="12">
        <f>VLOOKUP('Monthly Data'!$B13,CDM!$P$4:$V$15,6,FALSE)/12</f>
        <v>0</v>
      </c>
      <c r="AB13" s="12">
        <f t="shared" si="8"/>
        <v>43597.906666666669</v>
      </c>
      <c r="AC13" s="16">
        <v>104.58333333333333</v>
      </c>
      <c r="AD13" s="12">
        <f>VLOOKUP('Monthly Data'!$B13,CDM!$P$21:$S$32,3,FALSE)/12</f>
        <v>0</v>
      </c>
      <c r="AE13" s="12">
        <f t="shared" si="9"/>
        <v>104.58333333333333</v>
      </c>
      <c r="AF13" s="17">
        <v>436</v>
      </c>
      <c r="AG13" s="16">
        <v>187675.95583333334</v>
      </c>
      <c r="AH13" s="19">
        <v>338</v>
      </c>
      <c r="AI13" s="1">
        <f>Weather!C133</f>
        <v>826.49999999999989</v>
      </c>
      <c r="AJ13" s="1">
        <f>Weather!D133</f>
        <v>0</v>
      </c>
      <c r="AK13" s="1">
        <f>Weather!E133</f>
        <v>28</v>
      </c>
      <c r="AL13" s="1">
        <f>Weather!F133</f>
        <v>268.7</v>
      </c>
      <c r="AM13" s="1">
        <f t="shared" si="10"/>
        <v>683102.24999999977</v>
      </c>
      <c r="AN13" s="128">
        <f t="shared" si="11"/>
        <v>0</v>
      </c>
      <c r="AO13" s="1">
        <f>Weather!G133</f>
        <v>764.49999999999989</v>
      </c>
      <c r="AP13" s="1">
        <f>Weather!H133</f>
        <v>0</v>
      </c>
      <c r="AQ13" s="1">
        <f t="shared" si="12"/>
        <v>584460.24999999988</v>
      </c>
      <c r="AR13" s="1">
        <f t="shared" si="13"/>
        <v>0</v>
      </c>
      <c r="AS13" s="1">
        <f>Weather!I133</f>
        <v>578.49999999999989</v>
      </c>
      <c r="AT13" s="1">
        <f>Weather!J133</f>
        <v>0</v>
      </c>
      <c r="AU13" s="1">
        <f>Weather!K133</f>
        <v>640.49999999999989</v>
      </c>
      <c r="AV13" s="1">
        <f>Weather!L133</f>
        <v>0</v>
      </c>
      <c r="AW13" s="1">
        <f>Weather!M133</f>
        <v>702.49999999999989</v>
      </c>
      <c r="AX13" s="1">
        <f>Weather!N133</f>
        <v>0</v>
      </c>
      <c r="AY13" s="1">
        <f>Weather!O133</f>
        <v>0</v>
      </c>
      <c r="AZ13" s="1">
        <f>Weather!P133</f>
        <v>-8.6612903225806459</v>
      </c>
      <c r="BA13" s="1">
        <f>Economic!C13</f>
        <v>6467.5</v>
      </c>
      <c r="BB13" s="1">
        <f>Economic!D13</f>
        <v>77.8</v>
      </c>
      <c r="BC13" s="1">
        <f>Economic!E13</f>
        <v>251</v>
      </c>
      <c r="BD13" s="1">
        <f>Economic!F13</f>
        <v>591636.5</v>
      </c>
      <c r="BE13" s="1">
        <f>Economic!G13</f>
        <v>4636.8</v>
      </c>
      <c r="BF13" s="1">
        <f>Economic!H13</f>
        <v>6458.5</v>
      </c>
      <c r="BG13" s="1">
        <f>Economic!I13</f>
        <v>77.2</v>
      </c>
      <c r="BH13" s="1">
        <v>12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1</v>
      </c>
      <c r="BU13" s="20">
        <v>0</v>
      </c>
      <c r="BV13" s="20">
        <v>0</v>
      </c>
      <c r="BW13" s="1">
        <v>0</v>
      </c>
      <c r="BX13" s="20">
        <v>0</v>
      </c>
      <c r="BY13" s="20">
        <v>0</v>
      </c>
      <c r="BZ13" s="1">
        <v>0</v>
      </c>
      <c r="CA13">
        <v>31</v>
      </c>
      <c r="CB13">
        <v>21</v>
      </c>
      <c r="CC13" s="140">
        <f t="shared" si="14"/>
        <v>1468914.94917228</v>
      </c>
      <c r="CD13" s="140">
        <f t="shared" si="15"/>
        <v>437325.50900580391</v>
      </c>
      <c r="CE13" s="140">
        <f t="shared" si="16"/>
        <v>1222890.8026469543</v>
      </c>
      <c r="CF13" s="1">
        <v>0</v>
      </c>
    </row>
    <row r="14" spans="1:84" x14ac:dyDescent="0.25">
      <c r="A14" s="3">
        <v>40179</v>
      </c>
      <c r="B14" s="4">
        <f t="shared" si="0"/>
        <v>2010</v>
      </c>
      <c r="C14" s="4">
        <f t="shared" si="1"/>
        <v>1</v>
      </c>
      <c r="D14" s="2">
        <v>48745892.820972659</v>
      </c>
      <c r="E14" s="12">
        <f>VLOOKUP('Monthly Data'!$B14,CDM!$P$4:$V$15,2,FALSE)/12</f>
        <v>121380.5845218225</v>
      </c>
      <c r="F14" s="12">
        <f t="shared" si="2"/>
        <v>48867273.405494481</v>
      </c>
      <c r="G14" s="11">
        <v>42068</v>
      </c>
      <c r="H14" s="2">
        <v>14267062.051549865</v>
      </c>
      <c r="I14" s="12">
        <f>VLOOKUP('Monthly Data'!$B14,CDM!$P$4:$V$15,3,FALSE)/12</f>
        <v>109528.38009375932</v>
      </c>
      <c r="J14" s="12">
        <f t="shared" si="3"/>
        <v>14376590.431643624</v>
      </c>
      <c r="K14" s="11">
        <v>3920</v>
      </c>
      <c r="L14" s="2">
        <v>38633234.025442451</v>
      </c>
      <c r="M14" s="12">
        <f>VLOOKUP('Monthly Data'!$B14,CDM!$P$4:$V$15,4,FALSE)/12</f>
        <v>270185.47119653487</v>
      </c>
      <c r="N14" s="12">
        <f t="shared" si="4"/>
        <v>38903419.496638983</v>
      </c>
      <c r="O14" s="2">
        <v>85714.11</v>
      </c>
      <c r="P14" s="12">
        <f>VLOOKUP('Monthly Data'!$B14,CDM!$P$21:$S$32,2,FALSE)/12</f>
        <v>48.324880207993807</v>
      </c>
      <c r="Q14" s="12">
        <f t="shared" si="5"/>
        <v>85762.434880207991</v>
      </c>
      <c r="R14" s="11">
        <v>524</v>
      </c>
      <c r="S14" s="2">
        <v>958453.74262999999</v>
      </c>
      <c r="T14" s="12">
        <f>VLOOKUP('Monthly Data'!$B14,CDM!$P$4:$V$15,7,FALSE)/12</f>
        <v>0</v>
      </c>
      <c r="U14" s="12">
        <f t="shared" si="6"/>
        <v>958453.74262999999</v>
      </c>
      <c r="V14" s="13">
        <v>2004.421</v>
      </c>
      <c r="W14" s="12">
        <f>VLOOKUP('Monthly Data'!$B14,CDM!$P$21:$S$32,4,FALSE)/12</f>
        <v>0</v>
      </c>
      <c r="X14" s="12">
        <f t="shared" si="7"/>
        <v>2004.421</v>
      </c>
      <c r="Y14" s="11">
        <v>9513</v>
      </c>
      <c r="Z14" s="2">
        <v>39711</v>
      </c>
      <c r="AA14" s="12">
        <f>VLOOKUP('Monthly Data'!$B14,CDM!$P$4:$V$15,6,FALSE)/12</f>
        <v>0</v>
      </c>
      <c r="AB14" s="12">
        <f t="shared" si="8"/>
        <v>39711</v>
      </c>
      <c r="AC14" s="2">
        <v>96.083333333333329</v>
      </c>
      <c r="AD14" s="12">
        <f>VLOOKUP('Monthly Data'!$B14,CDM!$P$21:$S$32,3,FALSE)/12</f>
        <v>0</v>
      </c>
      <c r="AE14" s="12">
        <f t="shared" si="9"/>
        <v>96.083333333333329</v>
      </c>
      <c r="AF14" s="12">
        <v>436</v>
      </c>
      <c r="AG14" s="2">
        <v>190466.39249999999</v>
      </c>
      <c r="AH14" s="1">
        <v>338</v>
      </c>
      <c r="AI14" s="1">
        <f>Weather!C134</f>
        <v>878.79999999999984</v>
      </c>
      <c r="AJ14" s="1">
        <f>Weather!D134</f>
        <v>0</v>
      </c>
      <c r="AK14" s="1">
        <f>Weather!E134</f>
        <v>28</v>
      </c>
      <c r="AL14" s="1">
        <f>Weather!F134</f>
        <v>322.00000000000006</v>
      </c>
      <c r="AM14" s="1">
        <f t="shared" si="10"/>
        <v>772289.43999999971</v>
      </c>
      <c r="AN14" s="128">
        <f t="shared" si="11"/>
        <v>0</v>
      </c>
      <c r="AO14" s="1">
        <f>Weather!G134</f>
        <v>816.79999999999984</v>
      </c>
      <c r="AP14" s="1">
        <f>Weather!H134</f>
        <v>0</v>
      </c>
      <c r="AQ14" s="1">
        <f t="shared" si="12"/>
        <v>667162.23999999976</v>
      </c>
      <c r="AR14" s="1">
        <f t="shared" si="13"/>
        <v>0</v>
      </c>
      <c r="AS14" s="1">
        <f>Weather!I134</f>
        <v>630.79999999999995</v>
      </c>
      <c r="AT14" s="1">
        <f>Weather!J134</f>
        <v>0</v>
      </c>
      <c r="AU14" s="1">
        <f>Weather!K134</f>
        <v>692.8</v>
      </c>
      <c r="AV14" s="1">
        <f>Weather!L134</f>
        <v>0</v>
      </c>
      <c r="AW14" s="1">
        <f>Weather!M134</f>
        <v>754.79999999999984</v>
      </c>
      <c r="AX14" s="1">
        <f>Weather!N134</f>
        <v>0</v>
      </c>
      <c r="AY14" s="1">
        <f>Weather!O134</f>
        <v>0</v>
      </c>
      <c r="AZ14" s="1">
        <f>Weather!P134</f>
        <v>-10.348387096774196</v>
      </c>
      <c r="BA14" s="1">
        <f>Economic!C14</f>
        <v>6434.5</v>
      </c>
      <c r="BB14" s="1">
        <f>Economic!D14</f>
        <v>77</v>
      </c>
      <c r="BC14" s="1">
        <f>Economic!E14</f>
        <v>254</v>
      </c>
      <c r="BD14" s="1">
        <f>Economic!F14</f>
        <v>609770.30000000005</v>
      </c>
      <c r="BE14" s="1">
        <f>Economic!G14</f>
        <v>4912.2</v>
      </c>
      <c r="BF14" s="1">
        <f>Economic!H14</f>
        <v>6466.9</v>
      </c>
      <c r="BG14" s="1">
        <f>Economic!I14</f>
        <v>77.3</v>
      </c>
      <c r="BH14" s="1">
        <v>13</v>
      </c>
      <c r="BI14" s="1">
        <v>1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>
        <v>31</v>
      </c>
      <c r="CB14">
        <v>20</v>
      </c>
      <c r="CC14" s="140">
        <f t="shared" si="14"/>
        <v>1576363.6582417574</v>
      </c>
      <c r="CD14" s="140">
        <f t="shared" si="15"/>
        <v>460227.80811451178</v>
      </c>
      <c r="CE14" s="140">
        <f t="shared" si="16"/>
        <v>1254949.0160206123</v>
      </c>
      <c r="CF14" s="1">
        <v>0</v>
      </c>
    </row>
    <row r="15" spans="1:84" x14ac:dyDescent="0.25">
      <c r="A15" s="3">
        <v>40210</v>
      </c>
      <c r="B15" s="4">
        <f t="shared" si="0"/>
        <v>2010</v>
      </c>
      <c r="C15" s="4">
        <f t="shared" si="1"/>
        <v>2</v>
      </c>
      <c r="D15" s="2">
        <v>41704628.24129153</v>
      </c>
      <c r="E15" s="12">
        <f>VLOOKUP('Monthly Data'!$B15,CDM!$P$4:$V$15,2,FALSE)/12</f>
        <v>121380.5845218225</v>
      </c>
      <c r="F15" s="12">
        <f t="shared" si="2"/>
        <v>41826008.825813353</v>
      </c>
      <c r="G15" s="11">
        <v>42068</v>
      </c>
      <c r="H15" s="2">
        <v>12833201.633419205</v>
      </c>
      <c r="I15" s="12">
        <f>VLOOKUP('Monthly Data'!$B15,CDM!$P$4:$V$15,3,FALSE)/12</f>
        <v>109528.38009375932</v>
      </c>
      <c r="J15" s="12">
        <f t="shared" si="3"/>
        <v>12942730.013512963</v>
      </c>
      <c r="K15" s="11">
        <v>3920</v>
      </c>
      <c r="L15" s="2">
        <v>33593737.172821701</v>
      </c>
      <c r="M15" s="12">
        <f>VLOOKUP('Monthly Data'!$B15,CDM!$P$4:$V$15,4,FALSE)/12</f>
        <v>270185.47119653487</v>
      </c>
      <c r="N15" s="12">
        <f t="shared" si="4"/>
        <v>33863922.644018233</v>
      </c>
      <c r="O15" s="2">
        <v>86063.62</v>
      </c>
      <c r="P15" s="12">
        <f>VLOOKUP('Monthly Data'!$B15,CDM!$P$21:$S$32,2,FALSE)/12</f>
        <v>48.324880207993807</v>
      </c>
      <c r="Q15" s="12">
        <f t="shared" si="5"/>
        <v>86111.944880207986</v>
      </c>
      <c r="R15" s="11">
        <v>524</v>
      </c>
      <c r="S15" s="2">
        <v>932151.42189999996</v>
      </c>
      <c r="T15" s="12">
        <f>VLOOKUP('Monthly Data'!$B15,CDM!$P$4:$V$15,7,FALSE)/12</f>
        <v>0</v>
      </c>
      <c r="U15" s="12">
        <f t="shared" si="6"/>
        <v>932151.42189999996</v>
      </c>
      <c r="V15" s="13">
        <v>2004.8810000000001</v>
      </c>
      <c r="W15" s="12">
        <f>VLOOKUP('Monthly Data'!$B15,CDM!$P$21:$S$32,4,FALSE)/12</f>
        <v>0</v>
      </c>
      <c r="X15" s="12">
        <f t="shared" si="7"/>
        <v>2004.8810000000001</v>
      </c>
      <c r="Y15" s="11">
        <v>9513</v>
      </c>
      <c r="Z15" s="2">
        <v>39711</v>
      </c>
      <c r="AA15" s="12">
        <f>VLOOKUP('Monthly Data'!$B15,CDM!$P$4:$V$15,6,FALSE)/12</f>
        <v>0</v>
      </c>
      <c r="AB15" s="12">
        <f t="shared" si="8"/>
        <v>39711</v>
      </c>
      <c r="AC15" s="2">
        <v>96.083333333333329</v>
      </c>
      <c r="AD15" s="12">
        <f>VLOOKUP('Monthly Data'!$B15,CDM!$P$21:$S$32,3,FALSE)/12</f>
        <v>0</v>
      </c>
      <c r="AE15" s="12">
        <f t="shared" si="9"/>
        <v>96.083333333333329</v>
      </c>
      <c r="AF15" s="12">
        <v>436</v>
      </c>
      <c r="AG15" s="2">
        <v>190466.39249999999</v>
      </c>
      <c r="AH15" s="1">
        <v>338</v>
      </c>
      <c r="AI15" s="1">
        <f>Weather!C135</f>
        <v>750.69999999999993</v>
      </c>
      <c r="AJ15" s="1">
        <f>Weather!D135</f>
        <v>0</v>
      </c>
      <c r="AK15" s="1">
        <f>Weather!E135</f>
        <v>28</v>
      </c>
      <c r="AL15" s="1">
        <f>Weather!F135</f>
        <v>246.7</v>
      </c>
      <c r="AM15" s="1">
        <f t="shared" si="10"/>
        <v>563550.48999999987</v>
      </c>
      <c r="AN15" s="128">
        <f t="shared" si="11"/>
        <v>0</v>
      </c>
      <c r="AO15" s="1">
        <f>Weather!G135</f>
        <v>694.69999999999993</v>
      </c>
      <c r="AP15" s="1">
        <f>Weather!H135</f>
        <v>0</v>
      </c>
      <c r="AQ15" s="1">
        <f t="shared" si="12"/>
        <v>482608.08999999991</v>
      </c>
      <c r="AR15" s="1">
        <f t="shared" si="13"/>
        <v>0</v>
      </c>
      <c r="AS15" s="1">
        <f>Weather!I135</f>
        <v>526.69999999999993</v>
      </c>
      <c r="AT15" s="1">
        <f>Weather!J135</f>
        <v>0</v>
      </c>
      <c r="AU15" s="1">
        <f>Weather!K135</f>
        <v>582.70000000000005</v>
      </c>
      <c r="AV15" s="1">
        <f>Weather!L135</f>
        <v>0</v>
      </c>
      <c r="AW15" s="1">
        <f>Weather!M135</f>
        <v>638.69999999999993</v>
      </c>
      <c r="AX15" s="1">
        <f>Weather!N135</f>
        <v>0</v>
      </c>
      <c r="AY15" s="1">
        <f>Weather!O135</f>
        <v>0</v>
      </c>
      <c r="AZ15" s="1">
        <f>Weather!P135</f>
        <v>-8.8107142857142851</v>
      </c>
      <c r="BA15" s="1">
        <f>Economic!C15</f>
        <v>6404.1</v>
      </c>
      <c r="BB15" s="1">
        <f>Economic!D15</f>
        <v>75.7</v>
      </c>
      <c r="BC15" s="1">
        <f>Economic!E15</f>
        <v>254</v>
      </c>
      <c r="BD15" s="1">
        <f>Economic!F15</f>
        <v>609770.30000000005</v>
      </c>
      <c r="BE15" s="1">
        <f>Economic!G15</f>
        <v>4912.2</v>
      </c>
      <c r="BF15" s="1">
        <f>Economic!H15</f>
        <v>6471</v>
      </c>
      <c r="BG15" s="1">
        <f>Economic!I15</f>
        <v>77.3</v>
      </c>
      <c r="BH15" s="1">
        <v>14</v>
      </c>
      <c r="BI15" s="1">
        <v>0</v>
      </c>
      <c r="BJ15" s="1">
        <v>1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>
        <v>28</v>
      </c>
      <c r="CB15">
        <v>19</v>
      </c>
      <c r="CC15" s="140">
        <f t="shared" si="14"/>
        <v>1493786.029493334</v>
      </c>
      <c r="CD15" s="140">
        <f t="shared" si="15"/>
        <v>458328.62976497161</v>
      </c>
      <c r="CE15" s="140">
        <f t="shared" si="16"/>
        <v>1209425.808714937</v>
      </c>
      <c r="CF15" s="1">
        <v>0</v>
      </c>
    </row>
    <row r="16" spans="1:84" x14ac:dyDescent="0.25">
      <c r="A16" s="3">
        <v>40238</v>
      </c>
      <c r="B16" s="4">
        <f t="shared" si="0"/>
        <v>2010</v>
      </c>
      <c r="C16" s="4">
        <f t="shared" si="1"/>
        <v>3</v>
      </c>
      <c r="D16" s="2">
        <v>35422494.706035554</v>
      </c>
      <c r="E16" s="12">
        <f>VLOOKUP('Monthly Data'!$B16,CDM!$P$4:$V$15,2,FALSE)/12</f>
        <v>121380.5845218225</v>
      </c>
      <c r="F16" s="12">
        <f t="shared" si="2"/>
        <v>35543875.290557377</v>
      </c>
      <c r="G16" s="12">
        <v>42068</v>
      </c>
      <c r="H16" s="2">
        <v>11699661.268971842</v>
      </c>
      <c r="I16" s="12">
        <f>VLOOKUP('Monthly Data'!$B16,CDM!$P$4:$V$15,3,FALSE)/12</f>
        <v>109528.38009375932</v>
      </c>
      <c r="J16" s="12">
        <f t="shared" si="3"/>
        <v>11809189.649065601</v>
      </c>
      <c r="K16" s="11">
        <v>3920</v>
      </c>
      <c r="L16" s="2">
        <v>33211471.811866377</v>
      </c>
      <c r="M16" s="12">
        <f>VLOOKUP('Monthly Data'!$B16,CDM!$P$4:$V$15,4,FALSE)/12</f>
        <v>270185.47119653487</v>
      </c>
      <c r="N16" s="12">
        <f t="shared" si="4"/>
        <v>33481657.283062913</v>
      </c>
      <c r="O16" s="2">
        <v>85446.429999999906</v>
      </c>
      <c r="P16" s="12">
        <f>VLOOKUP('Monthly Data'!$B16,CDM!$P$21:$S$32,2,FALSE)/12</f>
        <v>48.324880207993807</v>
      </c>
      <c r="Q16" s="12">
        <f t="shared" si="5"/>
        <v>85494.754880207896</v>
      </c>
      <c r="R16" s="12">
        <v>524</v>
      </c>
      <c r="S16" s="2">
        <v>771701.97375</v>
      </c>
      <c r="T16" s="12">
        <f>VLOOKUP('Monthly Data'!$B16,CDM!$P$4:$V$15,7,FALSE)/12</f>
        <v>0</v>
      </c>
      <c r="U16" s="12">
        <f t="shared" si="6"/>
        <v>771701.97375</v>
      </c>
      <c r="V16" s="13">
        <v>2009.2510000000002</v>
      </c>
      <c r="W16" s="12">
        <f>VLOOKUP('Monthly Data'!$B16,CDM!$P$21:$S$32,4,FALSE)/12</f>
        <v>0</v>
      </c>
      <c r="X16" s="12">
        <f t="shared" si="7"/>
        <v>2009.2510000000002</v>
      </c>
      <c r="Y16" s="12">
        <v>9513</v>
      </c>
      <c r="Z16" s="2">
        <v>39711</v>
      </c>
      <c r="AA16" s="12">
        <f>VLOOKUP('Monthly Data'!$B16,CDM!$P$4:$V$15,6,FALSE)/12</f>
        <v>0</v>
      </c>
      <c r="AB16" s="12">
        <f t="shared" si="8"/>
        <v>39711</v>
      </c>
      <c r="AC16" s="2">
        <v>96.083333333333329</v>
      </c>
      <c r="AD16" s="12">
        <f>VLOOKUP('Monthly Data'!$B16,CDM!$P$21:$S$32,3,FALSE)/12</f>
        <v>0</v>
      </c>
      <c r="AE16" s="12">
        <f t="shared" si="9"/>
        <v>96.083333333333329</v>
      </c>
      <c r="AF16" s="12">
        <v>436</v>
      </c>
      <c r="AG16" s="2">
        <v>190466.39249999999</v>
      </c>
      <c r="AH16" s="5">
        <v>338</v>
      </c>
      <c r="AI16" s="1">
        <f>Weather!C136</f>
        <v>502.9</v>
      </c>
      <c r="AJ16" s="1">
        <f>Weather!D136</f>
        <v>0</v>
      </c>
      <c r="AK16" s="1">
        <f>Weather!E136</f>
        <v>7</v>
      </c>
      <c r="AL16" s="1">
        <f>Weather!F136</f>
        <v>43.999999999999993</v>
      </c>
      <c r="AM16" s="1">
        <f t="shared" si="10"/>
        <v>252908.40999999997</v>
      </c>
      <c r="AN16" s="128">
        <f t="shared" si="11"/>
        <v>0</v>
      </c>
      <c r="AO16" s="1">
        <f>Weather!G136</f>
        <v>440.9</v>
      </c>
      <c r="AP16" s="1">
        <f>Weather!H136</f>
        <v>0</v>
      </c>
      <c r="AQ16" s="1">
        <f t="shared" si="12"/>
        <v>194392.80999999997</v>
      </c>
      <c r="AR16" s="1">
        <f t="shared" si="13"/>
        <v>0</v>
      </c>
      <c r="AS16" s="1">
        <f>Weather!I136</f>
        <v>254.89999999999995</v>
      </c>
      <c r="AT16" s="1">
        <f>Weather!J136</f>
        <v>0</v>
      </c>
      <c r="AU16" s="1">
        <f>Weather!K136</f>
        <v>316.90000000000003</v>
      </c>
      <c r="AV16" s="1">
        <f>Weather!L136</f>
        <v>0</v>
      </c>
      <c r="AW16" s="1">
        <f>Weather!M136</f>
        <v>378.9</v>
      </c>
      <c r="AX16" s="1">
        <f>Weather!N136</f>
        <v>0</v>
      </c>
      <c r="AY16" s="1">
        <f>Weather!O136</f>
        <v>0</v>
      </c>
      <c r="AZ16" s="1">
        <f>Weather!P136</f>
        <v>1.7774193548387094</v>
      </c>
      <c r="BA16" s="1">
        <f>Economic!C16</f>
        <v>6377.2</v>
      </c>
      <c r="BB16" s="1">
        <f>Economic!D16</f>
        <v>75.5</v>
      </c>
      <c r="BC16" s="1">
        <f>Economic!E16</f>
        <v>254</v>
      </c>
      <c r="BD16" s="1">
        <f>Economic!F16</f>
        <v>609770.30000000005</v>
      </c>
      <c r="BE16" s="1">
        <f>Economic!G16</f>
        <v>4912.2</v>
      </c>
      <c r="BF16" s="1">
        <f>Economic!H16</f>
        <v>6477.5</v>
      </c>
      <c r="BG16" s="1">
        <f>Economic!I16</f>
        <v>77.7</v>
      </c>
      <c r="BH16" s="1">
        <v>15</v>
      </c>
      <c r="BI16" s="1">
        <v>0</v>
      </c>
      <c r="BJ16" s="1">
        <v>0</v>
      </c>
      <c r="BK16" s="1">
        <v>1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1</v>
      </c>
      <c r="BV16" s="1">
        <v>0</v>
      </c>
      <c r="BW16" s="1">
        <v>1</v>
      </c>
      <c r="BX16" s="1">
        <v>0</v>
      </c>
      <c r="BY16" s="1">
        <v>0</v>
      </c>
      <c r="BZ16" s="1">
        <v>0</v>
      </c>
      <c r="CA16">
        <v>31</v>
      </c>
      <c r="CB16">
        <v>23</v>
      </c>
      <c r="CC16" s="140">
        <f t="shared" si="14"/>
        <v>1146576.6222760445</v>
      </c>
      <c r="CD16" s="140">
        <f t="shared" si="15"/>
        <v>377408.42803134973</v>
      </c>
      <c r="CE16" s="140">
        <f t="shared" si="16"/>
        <v>1080053.4607439649</v>
      </c>
      <c r="CF16" s="1">
        <v>0</v>
      </c>
    </row>
    <row r="17" spans="1:84" x14ac:dyDescent="0.25">
      <c r="A17" s="3">
        <v>40269</v>
      </c>
      <c r="B17" s="4">
        <f t="shared" si="0"/>
        <v>2010</v>
      </c>
      <c r="C17" s="4">
        <f t="shared" si="1"/>
        <v>4</v>
      </c>
      <c r="D17" s="2">
        <v>26742473.281728897</v>
      </c>
      <c r="E17" s="12">
        <f>VLOOKUP('Monthly Data'!$B17,CDM!$P$4:$V$15,2,FALSE)/12</f>
        <v>121380.5845218225</v>
      </c>
      <c r="F17" s="12">
        <f t="shared" si="2"/>
        <v>26863853.86625072</v>
      </c>
      <c r="G17" s="11">
        <v>42068</v>
      </c>
      <c r="H17" s="2">
        <v>9632585.685204206</v>
      </c>
      <c r="I17" s="12">
        <f>VLOOKUP('Monthly Data'!$B17,CDM!$P$4:$V$15,3,FALSE)/12</f>
        <v>109528.38009375932</v>
      </c>
      <c r="J17" s="12">
        <f t="shared" si="3"/>
        <v>9742114.065297965</v>
      </c>
      <c r="K17" s="11">
        <v>3920</v>
      </c>
      <c r="L17" s="2">
        <v>31018620.814121254</v>
      </c>
      <c r="M17" s="12">
        <f>VLOOKUP('Monthly Data'!$B17,CDM!$P$4:$V$15,4,FALSE)/12</f>
        <v>270185.47119653487</v>
      </c>
      <c r="N17" s="12">
        <f t="shared" si="4"/>
        <v>31288806.28531779</v>
      </c>
      <c r="O17" s="2">
        <v>78749.05</v>
      </c>
      <c r="P17" s="12">
        <f>VLOOKUP('Monthly Data'!$B17,CDM!$P$21:$S$32,2,FALSE)/12</f>
        <v>48.324880207993807</v>
      </c>
      <c r="Q17" s="12">
        <f t="shared" si="5"/>
        <v>78797.374880207994</v>
      </c>
      <c r="R17" s="11">
        <v>524</v>
      </c>
      <c r="S17" s="2">
        <v>755489.29645000002</v>
      </c>
      <c r="T17" s="12">
        <f>VLOOKUP('Monthly Data'!$B17,CDM!$P$4:$V$15,7,FALSE)/12</f>
        <v>0</v>
      </c>
      <c r="U17" s="12">
        <f t="shared" si="6"/>
        <v>755489.29645000002</v>
      </c>
      <c r="V17" s="13">
        <v>2010.741</v>
      </c>
      <c r="W17" s="12">
        <f>VLOOKUP('Monthly Data'!$B17,CDM!$P$21:$S$32,4,FALSE)/12</f>
        <v>0</v>
      </c>
      <c r="X17" s="12">
        <f t="shared" si="7"/>
        <v>2010.741</v>
      </c>
      <c r="Y17" s="11">
        <v>9513</v>
      </c>
      <c r="Z17" s="2">
        <v>39711</v>
      </c>
      <c r="AA17" s="12">
        <f>VLOOKUP('Monthly Data'!$B17,CDM!$P$4:$V$15,6,FALSE)/12</f>
        <v>0</v>
      </c>
      <c r="AB17" s="12">
        <f t="shared" si="8"/>
        <v>39711</v>
      </c>
      <c r="AC17" s="2">
        <v>96.083333333333329</v>
      </c>
      <c r="AD17" s="12">
        <f>VLOOKUP('Monthly Data'!$B17,CDM!$P$21:$S$32,3,FALSE)/12</f>
        <v>0</v>
      </c>
      <c r="AE17" s="12">
        <f t="shared" si="9"/>
        <v>96.083333333333329</v>
      </c>
      <c r="AF17" s="12">
        <v>436</v>
      </c>
      <c r="AG17" s="2">
        <v>190466.39249999999</v>
      </c>
      <c r="AH17" s="1">
        <v>338</v>
      </c>
      <c r="AI17" s="1">
        <f>Weather!C137</f>
        <v>324.19999999999993</v>
      </c>
      <c r="AJ17" s="1">
        <f>Weather!D137</f>
        <v>0</v>
      </c>
      <c r="AK17" s="1">
        <f>Weather!E137</f>
        <v>0</v>
      </c>
      <c r="AL17" s="1">
        <f>Weather!F137</f>
        <v>2.3000000000000007</v>
      </c>
      <c r="AM17" s="1">
        <f t="shared" si="10"/>
        <v>105105.63999999996</v>
      </c>
      <c r="AN17" s="128">
        <f t="shared" si="11"/>
        <v>0</v>
      </c>
      <c r="AO17" s="1">
        <f>Weather!G137</f>
        <v>264.19999999999993</v>
      </c>
      <c r="AP17" s="1">
        <f>Weather!H137</f>
        <v>0</v>
      </c>
      <c r="AQ17" s="1">
        <f t="shared" si="12"/>
        <v>69801.63999999997</v>
      </c>
      <c r="AR17" s="1">
        <f t="shared" si="13"/>
        <v>0</v>
      </c>
      <c r="AS17" s="1">
        <f>Weather!I137</f>
        <v>107.4</v>
      </c>
      <c r="AT17" s="1">
        <f>Weather!J137</f>
        <v>23.2</v>
      </c>
      <c r="AU17" s="1">
        <f>Weather!K137</f>
        <v>155.09999999999997</v>
      </c>
      <c r="AV17" s="1">
        <f>Weather!L137</f>
        <v>10.9</v>
      </c>
      <c r="AW17" s="1">
        <f>Weather!M137</f>
        <v>207.79999999999993</v>
      </c>
      <c r="AX17" s="1">
        <f>Weather!N137</f>
        <v>3.5999999999999996</v>
      </c>
      <c r="AY17" s="1">
        <f>Weather!O137</f>
        <v>0</v>
      </c>
      <c r="AZ17" s="1">
        <f>Weather!P137</f>
        <v>7.193333333333336</v>
      </c>
      <c r="BA17" s="1">
        <f>Economic!C17</f>
        <v>6401.7</v>
      </c>
      <c r="BB17" s="1">
        <f>Economic!D17</f>
        <v>76.8</v>
      </c>
      <c r="BC17" s="1">
        <f>Economic!E17</f>
        <v>254</v>
      </c>
      <c r="BD17" s="1">
        <f>Economic!F17</f>
        <v>609770.30000000005</v>
      </c>
      <c r="BE17" s="1">
        <f>Economic!G17</f>
        <v>4912.2</v>
      </c>
      <c r="BF17" s="1">
        <f>Economic!H17</f>
        <v>6485</v>
      </c>
      <c r="BG17" s="1">
        <f>Economic!I17</f>
        <v>78.8</v>
      </c>
      <c r="BH17" s="1">
        <v>16</v>
      </c>
      <c r="BI17" s="1">
        <v>0</v>
      </c>
      <c r="BJ17" s="1">
        <v>0</v>
      </c>
      <c r="BK17" s="1">
        <v>0</v>
      </c>
      <c r="BL17" s="1">
        <v>1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1</v>
      </c>
      <c r="BV17" s="1">
        <v>0</v>
      </c>
      <c r="BW17" s="1">
        <v>1</v>
      </c>
      <c r="BX17" s="1">
        <v>1</v>
      </c>
      <c r="BY17" s="1">
        <v>0</v>
      </c>
      <c r="BZ17" s="1">
        <v>1</v>
      </c>
      <c r="CA17">
        <v>30</v>
      </c>
      <c r="CB17">
        <v>20</v>
      </c>
      <c r="CC17" s="140">
        <f t="shared" si="14"/>
        <v>895461.79554169066</v>
      </c>
      <c r="CD17" s="140">
        <f t="shared" si="15"/>
        <v>321086.18950680684</v>
      </c>
      <c r="CE17" s="140">
        <f t="shared" si="16"/>
        <v>1042960.209510593</v>
      </c>
      <c r="CF17" s="1">
        <v>0</v>
      </c>
    </row>
    <row r="18" spans="1:84" x14ac:dyDescent="0.25">
      <c r="A18" s="3">
        <v>40299</v>
      </c>
      <c r="B18" s="4">
        <f t="shared" si="0"/>
        <v>2010</v>
      </c>
      <c r="C18" s="4">
        <f t="shared" si="1"/>
        <v>5</v>
      </c>
      <c r="D18" s="2">
        <v>27060688.121384304</v>
      </c>
      <c r="E18" s="12">
        <f>VLOOKUP('Monthly Data'!$B18,CDM!$P$4:$V$15,2,FALSE)/12</f>
        <v>121380.5845218225</v>
      </c>
      <c r="F18" s="12">
        <f t="shared" si="2"/>
        <v>27182068.705906127</v>
      </c>
      <c r="G18" s="11">
        <v>42068</v>
      </c>
      <c r="H18" s="2">
        <v>11105024.721367929</v>
      </c>
      <c r="I18" s="12">
        <f>VLOOKUP('Monthly Data'!$B18,CDM!$P$4:$V$15,3,FALSE)/12</f>
        <v>109528.38009375932</v>
      </c>
      <c r="J18" s="12">
        <f t="shared" si="3"/>
        <v>11214553.101461688</v>
      </c>
      <c r="K18" s="11">
        <v>3920</v>
      </c>
      <c r="L18" s="2">
        <v>29670955.487265714</v>
      </c>
      <c r="M18" s="12">
        <f>VLOOKUP('Monthly Data'!$B18,CDM!$P$4:$V$15,4,FALSE)/12</f>
        <v>270185.47119653487</v>
      </c>
      <c r="N18" s="12">
        <f t="shared" si="4"/>
        <v>29941140.958462249</v>
      </c>
      <c r="O18" s="2">
        <v>77454.399999999994</v>
      </c>
      <c r="P18" s="12">
        <f>VLOOKUP('Monthly Data'!$B18,CDM!$P$21:$S$32,2,FALSE)/12</f>
        <v>48.324880207993807</v>
      </c>
      <c r="Q18" s="12">
        <f t="shared" si="5"/>
        <v>77502.724880207985</v>
      </c>
      <c r="R18" s="11">
        <v>524</v>
      </c>
      <c r="S18" s="2">
        <v>629764.17008999991</v>
      </c>
      <c r="T18" s="12">
        <f>VLOOKUP('Monthly Data'!$B18,CDM!$P$4:$V$15,7,FALSE)/12</f>
        <v>0</v>
      </c>
      <c r="U18" s="12">
        <f t="shared" si="6"/>
        <v>629764.17008999991</v>
      </c>
      <c r="V18" s="13">
        <v>2009.5650000000001</v>
      </c>
      <c r="W18" s="12">
        <f>VLOOKUP('Monthly Data'!$B18,CDM!$P$21:$S$32,4,FALSE)/12</f>
        <v>0</v>
      </c>
      <c r="X18" s="12">
        <f t="shared" si="7"/>
        <v>2009.5650000000001</v>
      </c>
      <c r="Y18" s="11">
        <v>9513</v>
      </c>
      <c r="Z18" s="2">
        <v>39711</v>
      </c>
      <c r="AA18" s="12">
        <f>VLOOKUP('Monthly Data'!$B18,CDM!$P$4:$V$15,6,FALSE)/12</f>
        <v>0</v>
      </c>
      <c r="AB18" s="12">
        <f t="shared" si="8"/>
        <v>39711</v>
      </c>
      <c r="AC18" s="2">
        <v>96.083333333333329</v>
      </c>
      <c r="AD18" s="12">
        <f>VLOOKUP('Monthly Data'!$B18,CDM!$P$21:$S$32,3,FALSE)/12</f>
        <v>0</v>
      </c>
      <c r="AE18" s="12">
        <f t="shared" si="9"/>
        <v>96.083333333333329</v>
      </c>
      <c r="AF18" s="12">
        <v>436</v>
      </c>
      <c r="AG18" s="2">
        <v>190466.39249999999</v>
      </c>
      <c r="AH18" s="1">
        <v>338</v>
      </c>
      <c r="AI18" s="1">
        <f>Weather!C138</f>
        <v>138.89999999999998</v>
      </c>
      <c r="AJ18" s="1">
        <f>Weather!D138</f>
        <v>33.099999999999994</v>
      </c>
      <c r="AK18" s="1">
        <f>Weather!E138</f>
        <v>0</v>
      </c>
      <c r="AL18" s="1">
        <f>Weather!F138</f>
        <v>0</v>
      </c>
      <c r="AM18" s="1">
        <f t="shared" si="10"/>
        <v>19293.209999999995</v>
      </c>
      <c r="AN18" s="128">
        <f t="shared" si="11"/>
        <v>1095.6099999999997</v>
      </c>
      <c r="AO18" s="1">
        <f>Weather!G138</f>
        <v>107.50000000000001</v>
      </c>
      <c r="AP18" s="1">
        <f>Weather!H138</f>
        <v>63.7</v>
      </c>
      <c r="AQ18" s="1">
        <f t="shared" si="12"/>
        <v>11556.250000000004</v>
      </c>
      <c r="AR18" s="1">
        <f t="shared" si="13"/>
        <v>4057.6900000000005</v>
      </c>
      <c r="AS18" s="1">
        <f>Weather!I138</f>
        <v>34.400000000000006</v>
      </c>
      <c r="AT18" s="1">
        <f>Weather!J138</f>
        <v>176.60000000000002</v>
      </c>
      <c r="AU18" s="1">
        <f>Weather!K138</f>
        <v>55.599999999999994</v>
      </c>
      <c r="AV18" s="1">
        <f>Weather!L138</f>
        <v>135.80000000000001</v>
      </c>
      <c r="AW18" s="1">
        <f>Weather!M138</f>
        <v>80.500000000000014</v>
      </c>
      <c r="AX18" s="1">
        <f>Weather!N138</f>
        <v>98.7</v>
      </c>
      <c r="AY18" s="1">
        <f>Weather!O138</f>
        <v>14.600000000000001</v>
      </c>
      <c r="AZ18" s="1">
        <f>Weather!P138</f>
        <v>14.587096774193547</v>
      </c>
      <c r="BA18" s="1">
        <f>Economic!C18</f>
        <v>6468.9</v>
      </c>
      <c r="BB18" s="1">
        <f>Economic!D18</f>
        <v>79.7</v>
      </c>
      <c r="BC18" s="1">
        <f>Economic!E18</f>
        <v>254</v>
      </c>
      <c r="BD18" s="1">
        <f>Economic!F18</f>
        <v>609770.30000000005</v>
      </c>
      <c r="BE18" s="1">
        <f>Economic!G18</f>
        <v>4912.2</v>
      </c>
      <c r="BF18" s="1">
        <f>Economic!H18</f>
        <v>6506.8</v>
      </c>
      <c r="BG18" s="1">
        <f>Economic!I18</f>
        <v>80.3</v>
      </c>
      <c r="BH18" s="1">
        <v>17</v>
      </c>
      <c r="BI18" s="1">
        <v>0</v>
      </c>
      <c r="BJ18" s="1">
        <v>0</v>
      </c>
      <c r="BK18" s="1">
        <v>0</v>
      </c>
      <c r="BL18" s="1">
        <v>0</v>
      </c>
      <c r="BM18" s="1">
        <v>1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1</v>
      </c>
      <c r="BV18" s="1">
        <v>0</v>
      </c>
      <c r="BW18" s="1">
        <v>1</v>
      </c>
      <c r="BX18" s="1">
        <v>1</v>
      </c>
      <c r="BY18" s="1">
        <v>0</v>
      </c>
      <c r="BZ18" s="1">
        <v>1</v>
      </c>
      <c r="CA18">
        <v>31</v>
      </c>
      <c r="CB18">
        <v>20</v>
      </c>
      <c r="CC18" s="140">
        <f t="shared" si="14"/>
        <v>876840.92599697178</v>
      </c>
      <c r="CD18" s="140">
        <f t="shared" si="15"/>
        <v>358226.60391509451</v>
      </c>
      <c r="CE18" s="140">
        <f t="shared" si="16"/>
        <v>965843.25672458869</v>
      </c>
      <c r="CF18" s="1">
        <v>0</v>
      </c>
    </row>
    <row r="19" spans="1:84" x14ac:dyDescent="0.25">
      <c r="A19" s="3">
        <v>40330</v>
      </c>
      <c r="B19" s="4">
        <f t="shared" si="0"/>
        <v>2010</v>
      </c>
      <c r="C19" s="4">
        <f t="shared" si="1"/>
        <v>6</v>
      </c>
      <c r="D19" s="2">
        <v>22496504.067339953</v>
      </c>
      <c r="E19" s="12">
        <f>VLOOKUP('Monthly Data'!$B19,CDM!$P$4:$V$15,2,FALSE)/12</f>
        <v>121380.5845218225</v>
      </c>
      <c r="F19" s="12">
        <f t="shared" si="2"/>
        <v>22617884.651861776</v>
      </c>
      <c r="G19" s="12">
        <v>42068</v>
      </c>
      <c r="H19" s="2">
        <v>10537664.047033966</v>
      </c>
      <c r="I19" s="12">
        <f>VLOOKUP('Monthly Data'!$B19,CDM!$P$4:$V$15,3,FALSE)/12</f>
        <v>109528.38009375932</v>
      </c>
      <c r="J19" s="12">
        <f t="shared" si="3"/>
        <v>10647192.427127725</v>
      </c>
      <c r="K19" s="11">
        <v>3920</v>
      </c>
      <c r="L19" s="2">
        <v>31001959.565862857</v>
      </c>
      <c r="M19" s="12">
        <f>VLOOKUP('Monthly Data'!$B19,CDM!$P$4:$V$15,4,FALSE)/12</f>
        <v>270185.47119653487</v>
      </c>
      <c r="N19" s="12">
        <f t="shared" si="4"/>
        <v>31272145.037059393</v>
      </c>
      <c r="O19" s="2">
        <v>81463.039999999994</v>
      </c>
      <c r="P19" s="12">
        <f>VLOOKUP('Monthly Data'!$B19,CDM!$P$21:$S$32,2,FALSE)/12</f>
        <v>48.324880207993807</v>
      </c>
      <c r="Q19" s="12">
        <f t="shared" si="5"/>
        <v>81511.364880207984</v>
      </c>
      <c r="R19" s="12">
        <v>524</v>
      </c>
      <c r="S19" s="2">
        <v>561656.59389999998</v>
      </c>
      <c r="T19" s="12">
        <f>VLOOKUP('Monthly Data'!$B19,CDM!$P$4:$V$15,7,FALSE)/12</f>
        <v>0</v>
      </c>
      <c r="U19" s="12">
        <f t="shared" si="6"/>
        <v>561656.59389999998</v>
      </c>
      <c r="V19" s="13">
        <v>2008.9840000000002</v>
      </c>
      <c r="W19" s="12">
        <f>VLOOKUP('Monthly Data'!$B19,CDM!$P$21:$S$32,4,FALSE)/12</f>
        <v>0</v>
      </c>
      <c r="X19" s="12">
        <f t="shared" si="7"/>
        <v>2008.9840000000002</v>
      </c>
      <c r="Y19" s="12">
        <v>9513</v>
      </c>
      <c r="Z19" s="2">
        <v>39711</v>
      </c>
      <c r="AA19" s="12">
        <f>VLOOKUP('Monthly Data'!$B19,CDM!$P$4:$V$15,6,FALSE)/12</f>
        <v>0</v>
      </c>
      <c r="AB19" s="12">
        <f t="shared" si="8"/>
        <v>39711</v>
      </c>
      <c r="AC19" s="2">
        <v>96.083333333333329</v>
      </c>
      <c r="AD19" s="12">
        <f>VLOOKUP('Monthly Data'!$B19,CDM!$P$21:$S$32,3,FALSE)/12</f>
        <v>0</v>
      </c>
      <c r="AE19" s="12">
        <f t="shared" si="9"/>
        <v>96.083333333333329</v>
      </c>
      <c r="AF19" s="12">
        <v>436</v>
      </c>
      <c r="AG19" s="2">
        <v>190466.39249999999</v>
      </c>
      <c r="AH19" s="5">
        <v>338</v>
      </c>
      <c r="AI19" s="1">
        <f>Weather!C139</f>
        <v>70.2</v>
      </c>
      <c r="AJ19" s="1">
        <f>Weather!D139</f>
        <v>9.1</v>
      </c>
      <c r="AK19" s="1">
        <f>Weather!E139</f>
        <v>0</v>
      </c>
      <c r="AL19" s="1">
        <f>Weather!F139</f>
        <v>0</v>
      </c>
      <c r="AM19" s="1">
        <f t="shared" si="10"/>
        <v>4928.04</v>
      </c>
      <c r="AN19" s="128">
        <f t="shared" si="11"/>
        <v>82.809999999999988</v>
      </c>
      <c r="AO19" s="1">
        <f>Weather!G139</f>
        <v>34.699999999999996</v>
      </c>
      <c r="AP19" s="1">
        <f>Weather!H139</f>
        <v>33.599999999999994</v>
      </c>
      <c r="AQ19" s="1">
        <f t="shared" si="12"/>
        <v>1204.0899999999997</v>
      </c>
      <c r="AR19" s="1">
        <f t="shared" si="13"/>
        <v>1128.9599999999996</v>
      </c>
      <c r="AS19" s="1">
        <f>Weather!I139</f>
        <v>0</v>
      </c>
      <c r="AT19" s="1">
        <f>Weather!J139</f>
        <v>178.90000000000003</v>
      </c>
      <c r="AU19" s="1">
        <f>Weather!K139</f>
        <v>2.1999999999999993</v>
      </c>
      <c r="AV19" s="1">
        <f>Weather!L139</f>
        <v>121.10000000000001</v>
      </c>
      <c r="AW19" s="1">
        <f>Weather!M139</f>
        <v>15.099999999999998</v>
      </c>
      <c r="AX19" s="1">
        <f>Weather!N139</f>
        <v>74.000000000000014</v>
      </c>
      <c r="AY19" s="1">
        <f>Weather!O139</f>
        <v>2.5</v>
      </c>
      <c r="AZ19" s="1">
        <f>Weather!P139</f>
        <v>15.963333333333331</v>
      </c>
      <c r="BA19" s="1">
        <f>Economic!C19</f>
        <v>6578.9</v>
      </c>
      <c r="BB19" s="1">
        <f>Economic!D19</f>
        <v>82.7</v>
      </c>
      <c r="BC19" s="1">
        <f>Economic!E19</f>
        <v>254</v>
      </c>
      <c r="BD19" s="1">
        <f>Economic!F19</f>
        <v>609770.30000000005</v>
      </c>
      <c r="BE19" s="1">
        <f>Economic!G19</f>
        <v>4912.2</v>
      </c>
      <c r="BF19" s="1">
        <f>Economic!H19</f>
        <v>6540.8</v>
      </c>
      <c r="BG19" s="1">
        <f>Economic!I19</f>
        <v>81.900000000000006</v>
      </c>
      <c r="BH19" s="1">
        <v>18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1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>
        <v>30</v>
      </c>
      <c r="CB19">
        <v>22</v>
      </c>
      <c r="CC19" s="140">
        <f t="shared" si="14"/>
        <v>753929.48839539255</v>
      </c>
      <c r="CD19" s="140">
        <f t="shared" si="15"/>
        <v>351255.46823446552</v>
      </c>
      <c r="CE19" s="140">
        <f t="shared" si="16"/>
        <v>1042404.8345686464</v>
      </c>
      <c r="CF19" s="1">
        <v>0</v>
      </c>
    </row>
    <row r="20" spans="1:84" x14ac:dyDescent="0.25">
      <c r="A20" s="3">
        <v>40360</v>
      </c>
      <c r="B20" s="4">
        <f t="shared" si="0"/>
        <v>2010</v>
      </c>
      <c r="C20" s="4">
        <f t="shared" si="1"/>
        <v>7</v>
      </c>
      <c r="D20" s="2">
        <v>28225326.012798492</v>
      </c>
      <c r="E20" s="12">
        <f>VLOOKUP('Monthly Data'!$B20,CDM!$P$4:$V$15,2,FALSE)/12</f>
        <v>121380.5845218225</v>
      </c>
      <c r="F20" s="12">
        <f t="shared" si="2"/>
        <v>28346706.597320314</v>
      </c>
      <c r="G20" s="11">
        <v>42068</v>
      </c>
      <c r="H20" s="2">
        <v>12898482.55687682</v>
      </c>
      <c r="I20" s="12">
        <f>VLOOKUP('Monthly Data'!$B20,CDM!$P$4:$V$15,3,FALSE)/12</f>
        <v>109528.38009375932</v>
      </c>
      <c r="J20" s="12">
        <f t="shared" si="3"/>
        <v>13008010.936970579</v>
      </c>
      <c r="K20" s="11">
        <v>3920</v>
      </c>
      <c r="L20" s="2">
        <v>31325060.350372702</v>
      </c>
      <c r="M20" s="12">
        <f>VLOOKUP('Monthly Data'!$B20,CDM!$P$4:$V$15,4,FALSE)/12</f>
        <v>270185.47119653487</v>
      </c>
      <c r="N20" s="12">
        <f t="shared" si="4"/>
        <v>31595245.821569238</v>
      </c>
      <c r="O20" s="2">
        <v>79240.350000000006</v>
      </c>
      <c r="P20" s="12">
        <f>VLOOKUP('Monthly Data'!$B20,CDM!$P$21:$S$32,2,FALSE)/12</f>
        <v>48.324880207993807</v>
      </c>
      <c r="Q20" s="12">
        <f t="shared" si="5"/>
        <v>79288.674880207996</v>
      </c>
      <c r="R20" s="11">
        <v>524</v>
      </c>
      <c r="S20" s="2">
        <v>498860.65797</v>
      </c>
      <c r="T20" s="12">
        <f>VLOOKUP('Monthly Data'!$B20,CDM!$P$4:$V$15,7,FALSE)/12</f>
        <v>0</v>
      </c>
      <c r="U20" s="12">
        <f t="shared" si="6"/>
        <v>498860.65797</v>
      </c>
      <c r="V20" s="13">
        <v>2008.604</v>
      </c>
      <c r="W20" s="12">
        <f>VLOOKUP('Monthly Data'!$B20,CDM!$P$21:$S$32,4,FALSE)/12</f>
        <v>0</v>
      </c>
      <c r="X20" s="12">
        <f t="shared" si="7"/>
        <v>2008.604</v>
      </c>
      <c r="Y20" s="11">
        <v>9513</v>
      </c>
      <c r="Z20" s="2">
        <v>39711</v>
      </c>
      <c r="AA20" s="12">
        <f>VLOOKUP('Monthly Data'!$B20,CDM!$P$4:$V$15,6,FALSE)/12</f>
        <v>0</v>
      </c>
      <c r="AB20" s="12">
        <f t="shared" si="8"/>
        <v>39711</v>
      </c>
      <c r="AC20" s="2">
        <v>96.083333333333329</v>
      </c>
      <c r="AD20" s="12">
        <f>VLOOKUP('Monthly Data'!$B20,CDM!$P$21:$S$32,3,FALSE)/12</f>
        <v>0</v>
      </c>
      <c r="AE20" s="12">
        <f t="shared" si="9"/>
        <v>96.083333333333329</v>
      </c>
      <c r="AF20" s="12">
        <v>436</v>
      </c>
      <c r="AG20" s="2">
        <v>190466.39249999999</v>
      </c>
      <c r="AH20" s="1">
        <v>338</v>
      </c>
      <c r="AI20" s="1">
        <f>Weather!C140</f>
        <v>8.3000000000000007</v>
      </c>
      <c r="AJ20" s="1">
        <f>Weather!D140</f>
        <v>100.1</v>
      </c>
      <c r="AK20" s="1">
        <f>Weather!E140</f>
        <v>0</v>
      </c>
      <c r="AL20" s="1">
        <f>Weather!F140</f>
        <v>0</v>
      </c>
      <c r="AM20" s="1">
        <f t="shared" si="10"/>
        <v>68.890000000000015</v>
      </c>
      <c r="AN20" s="128">
        <f t="shared" si="11"/>
        <v>10020.009999999998</v>
      </c>
      <c r="AO20" s="1">
        <f>Weather!G140</f>
        <v>2.4000000000000004</v>
      </c>
      <c r="AP20" s="1">
        <f>Weather!H140</f>
        <v>156.20000000000002</v>
      </c>
      <c r="AQ20" s="1">
        <f t="shared" si="12"/>
        <v>5.7600000000000016</v>
      </c>
      <c r="AR20" s="1">
        <f t="shared" si="13"/>
        <v>24398.440000000006</v>
      </c>
      <c r="AS20" s="1">
        <f>Weather!I140</f>
        <v>0</v>
      </c>
      <c r="AT20" s="1">
        <f>Weather!J140</f>
        <v>339.8</v>
      </c>
      <c r="AU20" s="1">
        <f>Weather!K140</f>
        <v>0</v>
      </c>
      <c r="AV20" s="1">
        <f>Weather!L140</f>
        <v>277.79999999999995</v>
      </c>
      <c r="AW20" s="1">
        <f>Weather!M140</f>
        <v>0</v>
      </c>
      <c r="AX20" s="1">
        <f>Weather!N140</f>
        <v>215.80000000000004</v>
      </c>
      <c r="AY20" s="1">
        <f>Weather!O140</f>
        <v>50.599999999999994</v>
      </c>
      <c r="AZ20" s="1">
        <f>Weather!P140</f>
        <v>20.961290322580645</v>
      </c>
      <c r="BA20" s="1">
        <f>Economic!C20</f>
        <v>6640.9</v>
      </c>
      <c r="BB20" s="1">
        <f>Economic!D20</f>
        <v>83.8</v>
      </c>
      <c r="BC20" s="1">
        <f>Economic!E20</f>
        <v>254</v>
      </c>
      <c r="BD20" s="1">
        <f>Economic!F20</f>
        <v>609770.30000000005</v>
      </c>
      <c r="BE20" s="1">
        <f>Economic!G20</f>
        <v>4912.2</v>
      </c>
      <c r="BF20" s="1">
        <f>Economic!H20</f>
        <v>6561</v>
      </c>
      <c r="BG20" s="1">
        <f>Economic!I20</f>
        <v>82.3</v>
      </c>
      <c r="BH20" s="1">
        <v>19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1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>
        <v>31</v>
      </c>
      <c r="CB20">
        <v>21</v>
      </c>
      <c r="CC20" s="140">
        <f t="shared" si="14"/>
        <v>914409.89023613918</v>
      </c>
      <c r="CD20" s="140">
        <f t="shared" si="15"/>
        <v>416080.08247989742</v>
      </c>
      <c r="CE20" s="140">
        <f t="shared" si="16"/>
        <v>1019201.4781151367</v>
      </c>
      <c r="CF20" s="1">
        <v>0</v>
      </c>
    </row>
    <row r="21" spans="1:84" x14ac:dyDescent="0.25">
      <c r="A21" s="3">
        <v>40391</v>
      </c>
      <c r="B21" s="4">
        <f t="shared" si="0"/>
        <v>2010</v>
      </c>
      <c r="C21" s="4">
        <f t="shared" si="1"/>
        <v>8</v>
      </c>
      <c r="D21" s="2">
        <v>26043791.332475781</v>
      </c>
      <c r="E21" s="12">
        <f>VLOOKUP('Monthly Data'!$B21,CDM!$P$4:$V$15,2,FALSE)/12</f>
        <v>121380.5845218225</v>
      </c>
      <c r="F21" s="12">
        <f t="shared" si="2"/>
        <v>26165171.916997604</v>
      </c>
      <c r="G21" s="11">
        <v>42068</v>
      </c>
      <c r="H21" s="2">
        <v>12113841.970247701</v>
      </c>
      <c r="I21" s="12">
        <f>VLOOKUP('Monthly Data'!$B21,CDM!$P$4:$V$15,3,FALSE)/12</f>
        <v>109528.38009375932</v>
      </c>
      <c r="J21" s="12">
        <f t="shared" si="3"/>
        <v>12223370.35034146</v>
      </c>
      <c r="K21" s="11">
        <v>3920</v>
      </c>
      <c r="L21" s="2">
        <v>31800578.938314978</v>
      </c>
      <c r="M21" s="12">
        <f>VLOOKUP('Monthly Data'!$B21,CDM!$P$4:$V$15,4,FALSE)/12</f>
        <v>270185.47119653487</v>
      </c>
      <c r="N21" s="12">
        <f t="shared" si="4"/>
        <v>32070764.409511514</v>
      </c>
      <c r="O21" s="2">
        <v>79547.5600000001</v>
      </c>
      <c r="P21" s="12">
        <f>VLOOKUP('Monthly Data'!$B21,CDM!$P$21:$S$32,2,FALSE)/12</f>
        <v>48.324880207993807</v>
      </c>
      <c r="Q21" s="12">
        <f t="shared" si="5"/>
        <v>79595.88488020809</v>
      </c>
      <c r="R21" s="11">
        <v>524</v>
      </c>
      <c r="S21" s="2">
        <v>538937.11192000005</v>
      </c>
      <c r="T21" s="12">
        <f>VLOOKUP('Monthly Data'!$B21,CDM!$P$4:$V$15,7,FALSE)/12</f>
        <v>0</v>
      </c>
      <c r="U21" s="12">
        <f t="shared" si="6"/>
        <v>538937.11192000005</v>
      </c>
      <c r="V21" s="13">
        <v>2009.4340000000002</v>
      </c>
      <c r="W21" s="12">
        <f>VLOOKUP('Monthly Data'!$B21,CDM!$P$21:$S$32,4,FALSE)/12</f>
        <v>0</v>
      </c>
      <c r="X21" s="12">
        <f t="shared" si="7"/>
        <v>2009.4340000000002</v>
      </c>
      <c r="Y21" s="11">
        <v>9513</v>
      </c>
      <c r="Z21" s="2">
        <v>39711</v>
      </c>
      <c r="AA21" s="12">
        <f>VLOOKUP('Monthly Data'!$B21,CDM!$P$4:$V$15,6,FALSE)/12</f>
        <v>0</v>
      </c>
      <c r="AB21" s="12">
        <f t="shared" si="8"/>
        <v>39711</v>
      </c>
      <c r="AC21" s="2">
        <v>96.083333333333329</v>
      </c>
      <c r="AD21" s="12">
        <f>VLOOKUP('Monthly Data'!$B21,CDM!$P$21:$S$32,3,FALSE)/12</f>
        <v>0</v>
      </c>
      <c r="AE21" s="12">
        <f t="shared" si="9"/>
        <v>96.083333333333329</v>
      </c>
      <c r="AF21" s="12">
        <v>436</v>
      </c>
      <c r="AG21" s="2">
        <v>190466.39249999999</v>
      </c>
      <c r="AH21" s="1">
        <v>338</v>
      </c>
      <c r="AI21" s="1">
        <f>Weather!C141</f>
        <v>26.6</v>
      </c>
      <c r="AJ21" s="1">
        <f>Weather!D141</f>
        <v>70.700000000000017</v>
      </c>
      <c r="AK21" s="1">
        <f>Weather!E141</f>
        <v>0</v>
      </c>
      <c r="AL21" s="1">
        <f>Weather!F141</f>
        <v>0</v>
      </c>
      <c r="AM21" s="1">
        <f t="shared" si="10"/>
        <v>707.56000000000006</v>
      </c>
      <c r="AN21" s="128">
        <f t="shared" si="11"/>
        <v>4998.4900000000025</v>
      </c>
      <c r="AO21" s="1">
        <f>Weather!G141</f>
        <v>7.1000000000000014</v>
      </c>
      <c r="AP21" s="1">
        <f>Weather!H141</f>
        <v>113.2</v>
      </c>
      <c r="AQ21" s="1">
        <f t="shared" si="12"/>
        <v>50.410000000000018</v>
      </c>
      <c r="AR21" s="1">
        <f t="shared" si="13"/>
        <v>12814.24</v>
      </c>
      <c r="AS21" s="1">
        <f>Weather!I141</f>
        <v>0</v>
      </c>
      <c r="AT21" s="1">
        <f>Weather!J141</f>
        <v>292.09999999999997</v>
      </c>
      <c r="AU21" s="1">
        <f>Weather!K141</f>
        <v>0</v>
      </c>
      <c r="AV21" s="1">
        <f>Weather!L141</f>
        <v>230.1</v>
      </c>
      <c r="AW21" s="1">
        <f>Weather!M141</f>
        <v>0.5</v>
      </c>
      <c r="AX21" s="1">
        <f>Weather!N141</f>
        <v>168.60000000000002</v>
      </c>
      <c r="AY21" s="1">
        <f>Weather!O141</f>
        <v>39.100000000000009</v>
      </c>
      <c r="AZ21" s="1">
        <f>Weather!P141</f>
        <v>19.422580645161293</v>
      </c>
      <c r="BA21" s="1">
        <f>Economic!C21</f>
        <v>6662.6</v>
      </c>
      <c r="BB21" s="1">
        <f>Economic!D21</f>
        <v>83.1</v>
      </c>
      <c r="BC21" s="1">
        <f>Economic!E21</f>
        <v>254</v>
      </c>
      <c r="BD21" s="1">
        <f>Economic!F21</f>
        <v>609770.30000000005</v>
      </c>
      <c r="BE21" s="1">
        <f>Economic!G21</f>
        <v>4912.2</v>
      </c>
      <c r="BF21" s="1">
        <f>Economic!H21</f>
        <v>6568.9</v>
      </c>
      <c r="BG21" s="1">
        <f>Economic!I21</f>
        <v>82.3</v>
      </c>
      <c r="BH21" s="1">
        <v>20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1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>
        <v>31</v>
      </c>
      <c r="CB21">
        <v>21</v>
      </c>
      <c r="CC21" s="140">
        <f t="shared" si="14"/>
        <v>844037.80377411621</v>
      </c>
      <c r="CD21" s="140">
        <f t="shared" si="15"/>
        <v>390769.09581444197</v>
      </c>
      <c r="CE21" s="140">
        <f t="shared" si="16"/>
        <v>1034540.7874035973</v>
      </c>
      <c r="CF21" s="1">
        <v>0</v>
      </c>
    </row>
    <row r="22" spans="1:84" x14ac:dyDescent="0.25">
      <c r="A22" s="3">
        <v>40422</v>
      </c>
      <c r="B22" s="4">
        <f t="shared" si="0"/>
        <v>2010</v>
      </c>
      <c r="C22" s="4">
        <f t="shared" si="1"/>
        <v>9</v>
      </c>
      <c r="D22" s="2">
        <v>24341128.085816931</v>
      </c>
      <c r="E22" s="12">
        <f>VLOOKUP('Monthly Data'!$B22,CDM!$P$4:$V$15,2,FALSE)/12</f>
        <v>121380.5845218225</v>
      </c>
      <c r="F22" s="12">
        <f t="shared" si="2"/>
        <v>24462508.670338754</v>
      </c>
      <c r="G22" s="12">
        <v>42068</v>
      </c>
      <c r="H22" s="2">
        <v>10534640.660870211</v>
      </c>
      <c r="I22" s="12">
        <f>VLOOKUP('Monthly Data'!$B22,CDM!$P$4:$V$15,3,FALSE)/12</f>
        <v>109528.38009375932</v>
      </c>
      <c r="J22" s="12">
        <f t="shared" si="3"/>
        <v>10644169.04096397</v>
      </c>
      <c r="K22" s="11">
        <v>3920</v>
      </c>
      <c r="L22" s="2">
        <v>28426840.026063103</v>
      </c>
      <c r="M22" s="12">
        <f>VLOOKUP('Monthly Data'!$B22,CDM!$P$4:$V$15,4,FALSE)/12</f>
        <v>270185.47119653487</v>
      </c>
      <c r="N22" s="12">
        <f t="shared" si="4"/>
        <v>28697025.497259639</v>
      </c>
      <c r="O22" s="2">
        <v>83285</v>
      </c>
      <c r="P22" s="12">
        <f>VLOOKUP('Monthly Data'!$B22,CDM!$P$21:$S$32,2,FALSE)/12</f>
        <v>48.324880207993807</v>
      </c>
      <c r="Q22" s="12">
        <f t="shared" si="5"/>
        <v>83333.324880207991</v>
      </c>
      <c r="R22" s="12">
        <v>524</v>
      </c>
      <c r="S22" s="2">
        <v>617806.83279999997</v>
      </c>
      <c r="T22" s="12">
        <f>VLOOKUP('Monthly Data'!$B22,CDM!$P$4:$V$15,7,FALSE)/12</f>
        <v>0</v>
      </c>
      <c r="U22" s="12">
        <f t="shared" si="6"/>
        <v>617806.83279999997</v>
      </c>
      <c r="V22" s="13">
        <v>2009.674</v>
      </c>
      <c r="W22" s="12">
        <f>VLOOKUP('Monthly Data'!$B22,CDM!$P$21:$S$32,4,FALSE)/12</f>
        <v>0</v>
      </c>
      <c r="X22" s="12">
        <f t="shared" si="7"/>
        <v>2009.674</v>
      </c>
      <c r="Y22" s="12">
        <v>9513</v>
      </c>
      <c r="Z22" s="2">
        <v>39711</v>
      </c>
      <c r="AA22" s="12">
        <f>VLOOKUP('Monthly Data'!$B22,CDM!$P$4:$V$15,6,FALSE)/12</f>
        <v>0</v>
      </c>
      <c r="AB22" s="12">
        <f t="shared" si="8"/>
        <v>39711</v>
      </c>
      <c r="AC22" s="2">
        <v>96.083333333333329</v>
      </c>
      <c r="AD22" s="12">
        <f>VLOOKUP('Monthly Data'!$B22,CDM!$P$21:$S$32,3,FALSE)/12</f>
        <v>0</v>
      </c>
      <c r="AE22" s="12">
        <f t="shared" si="9"/>
        <v>96.083333333333329</v>
      </c>
      <c r="AF22" s="12">
        <v>436</v>
      </c>
      <c r="AG22" s="2">
        <v>190466.39249999999</v>
      </c>
      <c r="AH22" s="5">
        <v>338</v>
      </c>
      <c r="AI22" s="1">
        <f>Weather!C142</f>
        <v>180.6</v>
      </c>
      <c r="AJ22" s="1">
        <f>Weather!D142</f>
        <v>8.5</v>
      </c>
      <c r="AK22" s="1">
        <f>Weather!E142</f>
        <v>0</v>
      </c>
      <c r="AL22" s="1">
        <f>Weather!F142</f>
        <v>0</v>
      </c>
      <c r="AM22" s="1">
        <f t="shared" si="10"/>
        <v>32616.359999999997</v>
      </c>
      <c r="AN22" s="128">
        <f t="shared" si="11"/>
        <v>72.25</v>
      </c>
      <c r="AO22" s="1">
        <f>Weather!G142</f>
        <v>128.29999999999998</v>
      </c>
      <c r="AP22" s="1">
        <f>Weather!H142</f>
        <v>16.2</v>
      </c>
      <c r="AQ22" s="1">
        <f t="shared" si="12"/>
        <v>16460.889999999996</v>
      </c>
      <c r="AR22" s="1">
        <f t="shared" si="13"/>
        <v>262.44</v>
      </c>
      <c r="AS22" s="1">
        <f>Weather!I142</f>
        <v>11.2</v>
      </c>
      <c r="AT22" s="1">
        <f>Weather!J142</f>
        <v>79.099999999999994</v>
      </c>
      <c r="AU22" s="1">
        <f>Weather!K142</f>
        <v>39.700000000000003</v>
      </c>
      <c r="AV22" s="1">
        <f>Weather!L142</f>
        <v>47.6</v>
      </c>
      <c r="AW22" s="1">
        <f>Weather!M142</f>
        <v>79.499999999999986</v>
      </c>
      <c r="AX22" s="1">
        <f>Weather!N142</f>
        <v>27.400000000000002</v>
      </c>
      <c r="AY22" s="1">
        <f>Weather!O142</f>
        <v>4.5</v>
      </c>
      <c r="AZ22" s="1">
        <f>Weather!P142</f>
        <v>12.263333333333332</v>
      </c>
      <c r="BA22" s="1">
        <f>Economic!C22</f>
        <v>6611.2</v>
      </c>
      <c r="BB22" s="1">
        <f>Economic!D22</f>
        <v>82.7</v>
      </c>
      <c r="BC22" s="1">
        <f>Economic!E22</f>
        <v>254</v>
      </c>
      <c r="BD22" s="1">
        <f>Economic!F22</f>
        <v>609770.30000000005</v>
      </c>
      <c r="BE22" s="1">
        <f>Economic!G22</f>
        <v>4912.2</v>
      </c>
      <c r="BF22" s="1">
        <f>Economic!H22</f>
        <v>6556</v>
      </c>
      <c r="BG22" s="1">
        <f>Economic!I22</f>
        <v>82.8</v>
      </c>
      <c r="BH22" s="1">
        <v>21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0</v>
      </c>
      <c r="BS22" s="1">
        <v>0</v>
      </c>
      <c r="BT22" s="1">
        <v>0</v>
      </c>
      <c r="BU22" s="1">
        <v>0</v>
      </c>
      <c r="BV22" s="1">
        <v>1</v>
      </c>
      <c r="BW22" s="1">
        <v>1</v>
      </c>
      <c r="BX22" s="1">
        <v>0</v>
      </c>
      <c r="BY22" s="1">
        <v>1</v>
      </c>
      <c r="BZ22" s="1">
        <v>1</v>
      </c>
      <c r="CA22">
        <v>30</v>
      </c>
      <c r="CB22">
        <v>21</v>
      </c>
      <c r="CC22" s="140">
        <f t="shared" si="14"/>
        <v>815416.95567795844</v>
      </c>
      <c r="CD22" s="140">
        <f t="shared" si="15"/>
        <v>351154.68869567371</v>
      </c>
      <c r="CE22" s="140">
        <f t="shared" si="16"/>
        <v>956567.51657532132</v>
      </c>
      <c r="CF22" s="1">
        <v>0</v>
      </c>
    </row>
    <row r="23" spans="1:84" x14ac:dyDescent="0.25">
      <c r="A23" s="3">
        <v>40452</v>
      </c>
      <c r="B23" s="4">
        <f t="shared" si="0"/>
        <v>2010</v>
      </c>
      <c r="C23" s="4">
        <f t="shared" si="1"/>
        <v>10</v>
      </c>
      <c r="D23" s="2">
        <v>29746882.7832461</v>
      </c>
      <c r="E23" s="12">
        <f>VLOOKUP('Monthly Data'!$B23,CDM!$P$4:$V$15,2,FALSE)/12</f>
        <v>121380.5845218225</v>
      </c>
      <c r="F23" s="12">
        <f t="shared" si="2"/>
        <v>29868263.367767923</v>
      </c>
      <c r="G23" s="11">
        <v>42068</v>
      </c>
      <c r="H23" s="2">
        <v>10787646.12402205</v>
      </c>
      <c r="I23" s="12">
        <f>VLOOKUP('Monthly Data'!$B23,CDM!$P$4:$V$15,3,FALSE)/12</f>
        <v>109528.38009375932</v>
      </c>
      <c r="J23" s="12">
        <f t="shared" si="3"/>
        <v>10897174.504115809</v>
      </c>
      <c r="K23" s="11">
        <v>3920</v>
      </c>
      <c r="L23" s="2">
        <v>28464080.434964269</v>
      </c>
      <c r="M23" s="12">
        <f>VLOOKUP('Monthly Data'!$B23,CDM!$P$4:$V$15,4,FALSE)/12</f>
        <v>270185.47119653487</v>
      </c>
      <c r="N23" s="12">
        <f t="shared" si="4"/>
        <v>28734265.906160805</v>
      </c>
      <c r="O23" s="2">
        <v>65076.009999999995</v>
      </c>
      <c r="P23" s="12">
        <f>VLOOKUP('Monthly Data'!$B23,CDM!$P$21:$S$32,2,FALSE)/12</f>
        <v>48.324880207993807</v>
      </c>
      <c r="Q23" s="12">
        <f t="shared" si="5"/>
        <v>65124.334880207985</v>
      </c>
      <c r="R23" s="11">
        <v>524</v>
      </c>
      <c r="S23" s="2">
        <v>694477.40604000003</v>
      </c>
      <c r="T23" s="12">
        <f>VLOOKUP('Monthly Data'!$B23,CDM!$P$4:$V$15,7,FALSE)/12</f>
        <v>0</v>
      </c>
      <c r="U23" s="12">
        <f t="shared" si="6"/>
        <v>694477.40604000003</v>
      </c>
      <c r="V23" s="13">
        <v>2009.2150000000001</v>
      </c>
      <c r="W23" s="12">
        <f>VLOOKUP('Monthly Data'!$B23,CDM!$P$21:$S$32,4,FALSE)/12</f>
        <v>0</v>
      </c>
      <c r="X23" s="12">
        <f t="shared" si="7"/>
        <v>2009.2150000000001</v>
      </c>
      <c r="Y23" s="11">
        <v>9513</v>
      </c>
      <c r="Z23" s="2">
        <v>39711</v>
      </c>
      <c r="AA23" s="12">
        <f>VLOOKUP('Monthly Data'!$B23,CDM!$P$4:$V$15,6,FALSE)/12</f>
        <v>0</v>
      </c>
      <c r="AB23" s="12">
        <f t="shared" si="8"/>
        <v>39711</v>
      </c>
      <c r="AC23" s="2">
        <v>96.083333333333329</v>
      </c>
      <c r="AD23" s="12">
        <f>VLOOKUP('Monthly Data'!$B23,CDM!$P$21:$S$32,3,FALSE)/12</f>
        <v>0</v>
      </c>
      <c r="AE23" s="12">
        <f t="shared" si="9"/>
        <v>96.083333333333329</v>
      </c>
      <c r="AF23" s="12">
        <v>436</v>
      </c>
      <c r="AG23" s="2">
        <v>190466.39249999999</v>
      </c>
      <c r="AH23" s="1">
        <v>338</v>
      </c>
      <c r="AI23" s="1">
        <f>Weather!C143</f>
        <v>362.20000000000005</v>
      </c>
      <c r="AJ23" s="1">
        <f>Weather!D143</f>
        <v>0</v>
      </c>
      <c r="AK23" s="1">
        <f>Weather!E143</f>
        <v>0</v>
      </c>
      <c r="AL23" s="1">
        <f>Weather!F143</f>
        <v>4.1999999999999993</v>
      </c>
      <c r="AM23" s="1">
        <f t="shared" si="10"/>
        <v>131188.84000000003</v>
      </c>
      <c r="AN23" s="128">
        <f t="shared" si="11"/>
        <v>0</v>
      </c>
      <c r="AO23" s="1">
        <f>Weather!G143</f>
        <v>300.20000000000005</v>
      </c>
      <c r="AP23" s="1">
        <f>Weather!H143</f>
        <v>0</v>
      </c>
      <c r="AQ23" s="1">
        <f t="shared" si="12"/>
        <v>90120.040000000023</v>
      </c>
      <c r="AR23" s="1">
        <f t="shared" si="13"/>
        <v>0</v>
      </c>
      <c r="AS23" s="1">
        <f>Weather!I143</f>
        <v>126.39999999999999</v>
      </c>
      <c r="AT23" s="1">
        <f>Weather!J143</f>
        <v>12.2</v>
      </c>
      <c r="AU23" s="1">
        <f>Weather!K143</f>
        <v>180</v>
      </c>
      <c r="AV23" s="1">
        <f>Weather!L143</f>
        <v>3.7999999999999989</v>
      </c>
      <c r="AW23" s="1">
        <f>Weather!M143</f>
        <v>238.40000000000003</v>
      </c>
      <c r="AX23" s="1">
        <f>Weather!N143</f>
        <v>0.19999999999999929</v>
      </c>
      <c r="AY23" s="1">
        <f>Weather!O143</f>
        <v>0</v>
      </c>
      <c r="AZ23" s="1">
        <f>Weather!P143</f>
        <v>6.316129032258063</v>
      </c>
      <c r="BA23" s="1">
        <f>Economic!C23</f>
        <v>6587.1</v>
      </c>
      <c r="BB23" s="1">
        <f>Economic!D23</f>
        <v>82.6</v>
      </c>
      <c r="BC23" s="1">
        <f>Economic!E23</f>
        <v>254</v>
      </c>
      <c r="BD23" s="1">
        <f>Economic!F23</f>
        <v>609770.30000000005</v>
      </c>
      <c r="BE23" s="1">
        <f>Economic!G23</f>
        <v>4912.2</v>
      </c>
      <c r="BF23" s="1">
        <f>Economic!H23</f>
        <v>6551.6</v>
      </c>
      <c r="BG23" s="1">
        <f>Economic!I23</f>
        <v>82.8</v>
      </c>
      <c r="BH23" s="1">
        <v>22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1</v>
      </c>
      <c r="BS23" s="1">
        <v>0</v>
      </c>
      <c r="BT23" s="1">
        <v>0</v>
      </c>
      <c r="BU23" s="1">
        <v>0</v>
      </c>
      <c r="BV23" s="1">
        <v>1</v>
      </c>
      <c r="BW23" s="1">
        <v>1</v>
      </c>
      <c r="BX23" s="1">
        <v>0</v>
      </c>
      <c r="BY23" s="1">
        <v>1</v>
      </c>
      <c r="BZ23" s="1">
        <v>1</v>
      </c>
      <c r="CA23">
        <v>31</v>
      </c>
      <c r="CB23">
        <v>20</v>
      </c>
      <c r="CC23" s="140">
        <f t="shared" si="14"/>
        <v>963492.36670219107</v>
      </c>
      <c r="CD23" s="140">
        <f t="shared" si="15"/>
        <v>347988.58464587259</v>
      </c>
      <c r="CE23" s="140">
        <f t="shared" si="16"/>
        <v>926911.80342454207</v>
      </c>
      <c r="CF23" s="1">
        <v>0</v>
      </c>
    </row>
    <row r="24" spans="1:84" x14ac:dyDescent="0.25">
      <c r="A24" s="3">
        <v>40483</v>
      </c>
      <c r="B24" s="4">
        <f t="shared" si="0"/>
        <v>2010</v>
      </c>
      <c r="C24" s="4">
        <f t="shared" si="1"/>
        <v>11</v>
      </c>
      <c r="D24" s="2">
        <v>37124185.180538975</v>
      </c>
      <c r="E24" s="12">
        <f>VLOOKUP('Monthly Data'!$B24,CDM!$P$4:$V$15,2,FALSE)/12</f>
        <v>121380.5845218225</v>
      </c>
      <c r="F24" s="12">
        <f t="shared" si="2"/>
        <v>37245565.765060797</v>
      </c>
      <c r="G24" s="11">
        <v>42068</v>
      </c>
      <c r="H24" s="2">
        <v>11493889.003988329</v>
      </c>
      <c r="I24" s="12">
        <f>VLOOKUP('Monthly Data'!$B24,CDM!$P$4:$V$15,3,FALSE)/12</f>
        <v>109528.38009375932</v>
      </c>
      <c r="J24" s="12">
        <f t="shared" si="3"/>
        <v>11603417.384082088</v>
      </c>
      <c r="K24" s="11">
        <v>3920</v>
      </c>
      <c r="L24" s="2">
        <v>30323746.156694569</v>
      </c>
      <c r="M24" s="12">
        <f>VLOOKUP('Monthly Data'!$B24,CDM!$P$4:$V$15,4,FALSE)/12</f>
        <v>270185.47119653487</v>
      </c>
      <c r="N24" s="12">
        <f t="shared" si="4"/>
        <v>30593931.627891105</v>
      </c>
      <c r="O24" s="2">
        <v>78548.28</v>
      </c>
      <c r="P24" s="12">
        <f>VLOOKUP('Monthly Data'!$B24,CDM!$P$21:$S$32,2,FALSE)/12</f>
        <v>48.324880207993807</v>
      </c>
      <c r="Q24" s="12">
        <f t="shared" si="5"/>
        <v>78596.604880207989</v>
      </c>
      <c r="R24" s="11">
        <v>524</v>
      </c>
      <c r="S24" s="2">
        <v>805479.05369999993</v>
      </c>
      <c r="T24" s="12">
        <f>VLOOKUP('Monthly Data'!$B24,CDM!$P$4:$V$15,7,FALSE)/12</f>
        <v>0</v>
      </c>
      <c r="U24" s="12">
        <f t="shared" si="6"/>
        <v>805479.05369999993</v>
      </c>
      <c r="V24" s="13">
        <v>2012.91</v>
      </c>
      <c r="W24" s="12">
        <f>VLOOKUP('Monthly Data'!$B24,CDM!$P$21:$S$32,4,FALSE)/12</f>
        <v>0</v>
      </c>
      <c r="X24" s="12">
        <f t="shared" si="7"/>
        <v>2012.91</v>
      </c>
      <c r="Y24" s="11">
        <v>9513</v>
      </c>
      <c r="Z24" s="2">
        <v>39711</v>
      </c>
      <c r="AA24" s="12">
        <f>VLOOKUP('Monthly Data'!$B24,CDM!$P$4:$V$15,6,FALSE)/12</f>
        <v>0</v>
      </c>
      <c r="AB24" s="12">
        <f t="shared" si="8"/>
        <v>39711</v>
      </c>
      <c r="AC24" s="2">
        <v>96.083333333333329</v>
      </c>
      <c r="AD24" s="12">
        <f>VLOOKUP('Monthly Data'!$B24,CDM!$P$21:$S$32,3,FALSE)/12</f>
        <v>0</v>
      </c>
      <c r="AE24" s="12">
        <f t="shared" si="9"/>
        <v>96.083333333333329</v>
      </c>
      <c r="AF24" s="12">
        <v>436</v>
      </c>
      <c r="AG24" s="2">
        <v>190466.39249999999</v>
      </c>
      <c r="AH24" s="1">
        <v>338</v>
      </c>
      <c r="AI24" s="1">
        <f>Weather!C144</f>
        <v>521.90000000000009</v>
      </c>
      <c r="AJ24" s="1">
        <f>Weather!D144</f>
        <v>0</v>
      </c>
      <c r="AK24" s="1">
        <f>Weather!E144</f>
        <v>6</v>
      </c>
      <c r="AL24" s="1">
        <f>Weather!F144</f>
        <v>45.100000000000009</v>
      </c>
      <c r="AM24" s="1">
        <f t="shared" si="10"/>
        <v>272379.6100000001</v>
      </c>
      <c r="AN24" s="128">
        <f t="shared" si="11"/>
        <v>0</v>
      </c>
      <c r="AO24" s="1">
        <f>Weather!G144</f>
        <v>461.9</v>
      </c>
      <c r="AP24" s="1">
        <f>Weather!H144</f>
        <v>0</v>
      </c>
      <c r="AQ24" s="1">
        <f t="shared" si="12"/>
        <v>213351.61</v>
      </c>
      <c r="AR24" s="1">
        <f t="shared" si="13"/>
        <v>0</v>
      </c>
      <c r="AS24" s="1">
        <f>Weather!I144</f>
        <v>281.89999999999998</v>
      </c>
      <c r="AT24" s="1">
        <f>Weather!J144</f>
        <v>0</v>
      </c>
      <c r="AU24" s="1">
        <f>Weather!K144</f>
        <v>341.89999999999992</v>
      </c>
      <c r="AV24" s="1">
        <f>Weather!L144</f>
        <v>0</v>
      </c>
      <c r="AW24" s="1">
        <f>Weather!M144</f>
        <v>401.9</v>
      </c>
      <c r="AX24" s="1">
        <f>Weather!N144</f>
        <v>0</v>
      </c>
      <c r="AY24" s="1">
        <f>Weather!O144</f>
        <v>0</v>
      </c>
      <c r="AZ24" s="1">
        <f>Weather!P144</f>
        <v>0.60333333333333328</v>
      </c>
      <c r="BA24" s="1">
        <f>Economic!C24</f>
        <v>6566.6</v>
      </c>
      <c r="BB24" s="1">
        <f>Economic!D24</f>
        <v>83.1</v>
      </c>
      <c r="BC24" s="1">
        <f>Economic!E24</f>
        <v>254</v>
      </c>
      <c r="BD24" s="1">
        <f>Economic!F24</f>
        <v>609770.30000000005</v>
      </c>
      <c r="BE24" s="1">
        <f>Economic!G24</f>
        <v>4912.2</v>
      </c>
      <c r="BF24" s="1">
        <f>Economic!H24</f>
        <v>6555.7</v>
      </c>
      <c r="BG24" s="1">
        <f>Economic!I24</f>
        <v>82.7</v>
      </c>
      <c r="BH24" s="1">
        <v>23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1</v>
      </c>
      <c r="BT24" s="1">
        <v>0</v>
      </c>
      <c r="BU24" s="1">
        <v>0</v>
      </c>
      <c r="BV24" s="1">
        <v>1</v>
      </c>
      <c r="BW24" s="1">
        <v>1</v>
      </c>
      <c r="BX24" s="1">
        <v>0</v>
      </c>
      <c r="BY24" s="1">
        <v>0</v>
      </c>
      <c r="BZ24" s="1">
        <v>0</v>
      </c>
      <c r="CA24">
        <v>30</v>
      </c>
      <c r="CB24">
        <v>22</v>
      </c>
      <c r="CC24" s="140">
        <f t="shared" si="14"/>
        <v>1241518.8588353598</v>
      </c>
      <c r="CD24" s="140">
        <f t="shared" si="15"/>
        <v>383129.63346627762</v>
      </c>
      <c r="CE24" s="140">
        <f t="shared" si="16"/>
        <v>1019797.7209297034</v>
      </c>
      <c r="CF24" s="1">
        <v>0</v>
      </c>
    </row>
    <row r="25" spans="1:84" x14ac:dyDescent="0.25">
      <c r="A25" s="3">
        <v>40513</v>
      </c>
      <c r="B25" s="4">
        <f t="shared" si="0"/>
        <v>2010</v>
      </c>
      <c r="C25" s="4">
        <f t="shared" si="1"/>
        <v>12</v>
      </c>
      <c r="D25" s="2">
        <v>46811903.595506512</v>
      </c>
      <c r="E25" s="12">
        <f>VLOOKUP('Monthly Data'!$B25,CDM!$P$4:$V$15,2,FALSE)/12</f>
        <v>121380.5845218225</v>
      </c>
      <c r="F25" s="12">
        <f t="shared" si="2"/>
        <v>46933284.180028334</v>
      </c>
      <c r="G25" s="12">
        <v>42068</v>
      </c>
      <c r="H25" s="2">
        <v>14299709.008840164</v>
      </c>
      <c r="I25" s="12">
        <f>VLOOKUP('Monthly Data'!$B25,CDM!$P$4:$V$15,3,FALSE)/12</f>
        <v>109528.38009375932</v>
      </c>
      <c r="J25" s="12">
        <f t="shared" si="3"/>
        <v>14409237.388933923</v>
      </c>
      <c r="K25" s="11">
        <v>3920</v>
      </c>
      <c r="L25" s="2">
        <v>34864468.122738294</v>
      </c>
      <c r="M25" s="12">
        <f>VLOOKUP('Monthly Data'!$B25,CDM!$P$4:$V$15,4,FALSE)/12</f>
        <v>270185.47119653487</v>
      </c>
      <c r="N25" s="12">
        <f t="shared" si="4"/>
        <v>35134653.593934827</v>
      </c>
      <c r="O25" s="2">
        <v>84754.150000000096</v>
      </c>
      <c r="P25" s="12">
        <f>VLOOKUP('Monthly Data'!$B25,CDM!$P$21:$S$32,2,FALSE)/12</f>
        <v>48.324880207993807</v>
      </c>
      <c r="Q25" s="12">
        <f t="shared" si="5"/>
        <v>84802.474880208087</v>
      </c>
      <c r="R25" s="12">
        <v>524</v>
      </c>
      <c r="S25" s="2">
        <v>862014.20299999998</v>
      </c>
      <c r="T25" s="12">
        <f>VLOOKUP('Monthly Data'!$B25,CDM!$P$4:$V$15,7,FALSE)/12</f>
        <v>0</v>
      </c>
      <c r="U25" s="12">
        <f t="shared" si="6"/>
        <v>862014.20299999998</v>
      </c>
      <c r="V25" s="13">
        <v>2013.3200000000002</v>
      </c>
      <c r="W25" s="12">
        <f>VLOOKUP('Monthly Data'!$B25,CDM!$P$21:$S$32,4,FALSE)/12</f>
        <v>0</v>
      </c>
      <c r="X25" s="12">
        <f t="shared" si="7"/>
        <v>2013.3200000000002</v>
      </c>
      <c r="Y25" s="12">
        <v>9513</v>
      </c>
      <c r="Z25" s="2">
        <v>39711</v>
      </c>
      <c r="AA25" s="12">
        <f>VLOOKUP('Monthly Data'!$B25,CDM!$P$4:$V$15,6,FALSE)/12</f>
        <v>0</v>
      </c>
      <c r="AB25" s="12">
        <f t="shared" si="8"/>
        <v>39711</v>
      </c>
      <c r="AC25" s="2">
        <v>96.083333333333329</v>
      </c>
      <c r="AD25" s="12">
        <f>VLOOKUP('Monthly Data'!$B25,CDM!$P$21:$S$32,3,FALSE)/12</f>
        <v>0</v>
      </c>
      <c r="AE25" s="12">
        <f t="shared" si="9"/>
        <v>96.083333333333329</v>
      </c>
      <c r="AF25" s="12">
        <v>436</v>
      </c>
      <c r="AG25" s="2">
        <v>190466.39249999999</v>
      </c>
      <c r="AH25" s="5">
        <v>338</v>
      </c>
      <c r="AI25" s="1">
        <f>Weather!C145</f>
        <v>804.9</v>
      </c>
      <c r="AJ25" s="1">
        <f>Weather!D145</f>
        <v>0</v>
      </c>
      <c r="AK25" s="1">
        <f>Weather!E145</f>
        <v>27</v>
      </c>
      <c r="AL25" s="1">
        <f>Weather!F145</f>
        <v>249.8</v>
      </c>
      <c r="AM25" s="1">
        <f t="shared" si="10"/>
        <v>647864.01</v>
      </c>
      <c r="AN25" s="128">
        <f t="shared" si="11"/>
        <v>0</v>
      </c>
      <c r="AO25" s="1">
        <f>Weather!G145</f>
        <v>742.90000000000009</v>
      </c>
      <c r="AP25" s="1">
        <f>Weather!H145</f>
        <v>0</v>
      </c>
      <c r="AQ25" s="1">
        <f t="shared" si="12"/>
        <v>551900.41000000015</v>
      </c>
      <c r="AR25" s="1">
        <f t="shared" si="13"/>
        <v>0</v>
      </c>
      <c r="AS25" s="1">
        <f>Weather!I145</f>
        <v>556.9000000000002</v>
      </c>
      <c r="AT25" s="1">
        <f>Weather!J145</f>
        <v>0</v>
      </c>
      <c r="AU25" s="1">
        <f>Weather!K145</f>
        <v>618.90000000000009</v>
      </c>
      <c r="AV25" s="1">
        <f>Weather!L145</f>
        <v>0</v>
      </c>
      <c r="AW25" s="1">
        <f>Weather!M145</f>
        <v>680.90000000000009</v>
      </c>
      <c r="AX25" s="1">
        <f>Weather!N145</f>
        <v>0</v>
      </c>
      <c r="AY25" s="1">
        <f>Weather!O145</f>
        <v>0</v>
      </c>
      <c r="AZ25" s="1">
        <f>Weather!P145</f>
        <v>-7.9645161290322593</v>
      </c>
      <c r="BA25" s="1">
        <f>Economic!C25</f>
        <v>6584.1</v>
      </c>
      <c r="BB25" s="1">
        <f>Economic!D25</f>
        <v>82</v>
      </c>
      <c r="BC25" s="1">
        <f>Economic!E25</f>
        <v>254</v>
      </c>
      <c r="BD25" s="1">
        <f>Economic!F25</f>
        <v>609770.30000000005</v>
      </c>
      <c r="BE25" s="1">
        <f>Economic!G25</f>
        <v>4912.2</v>
      </c>
      <c r="BF25" s="1">
        <f>Economic!H25</f>
        <v>6578.3</v>
      </c>
      <c r="BG25" s="1">
        <f>Economic!I25</f>
        <v>81.5</v>
      </c>
      <c r="BH25" s="1">
        <v>24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1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>
        <v>31</v>
      </c>
      <c r="CB25">
        <v>21</v>
      </c>
      <c r="CC25" s="140">
        <f t="shared" si="14"/>
        <v>1513976.9090331721</v>
      </c>
      <c r="CD25" s="140">
        <f t="shared" si="15"/>
        <v>461280.93576903758</v>
      </c>
      <c r="CE25" s="140">
        <f t="shared" si="16"/>
        <v>1133375.9223849943</v>
      </c>
      <c r="CF25" s="1">
        <v>0</v>
      </c>
    </row>
    <row r="26" spans="1:84" x14ac:dyDescent="0.25">
      <c r="A26" s="3">
        <v>40544</v>
      </c>
      <c r="B26" s="4">
        <f t="shared" si="0"/>
        <v>2011</v>
      </c>
      <c r="C26" s="4">
        <f t="shared" si="1"/>
        <v>1</v>
      </c>
      <c r="D26" s="2">
        <v>52454619.320476271</v>
      </c>
      <c r="E26" s="12">
        <f>VLOOKUP('Monthly Data'!$B26,CDM!$P$4:$V$15,2,FALSE)/12</f>
        <v>213398.07284715012</v>
      </c>
      <c r="F26" s="12">
        <f t="shared" si="2"/>
        <v>52668017.393323421</v>
      </c>
      <c r="G26" s="11">
        <v>42279</v>
      </c>
      <c r="H26" s="2">
        <v>15362367.767732125</v>
      </c>
      <c r="I26" s="12">
        <f>VLOOKUP('Monthly Data'!$B26,CDM!$P$4:$V$15,3,FALSE)/12</f>
        <v>172534.64775562403</v>
      </c>
      <c r="J26" s="12">
        <f t="shared" si="3"/>
        <v>15534902.41548775</v>
      </c>
      <c r="K26" s="11">
        <v>3940</v>
      </c>
      <c r="L26" s="2">
        <v>35662398.016608715</v>
      </c>
      <c r="M26" s="12">
        <f>VLOOKUP('Monthly Data'!$B26,CDM!$P$4:$V$15,4,FALSE)/12</f>
        <v>319971.69456372561</v>
      </c>
      <c r="N26" s="12">
        <f t="shared" si="4"/>
        <v>35982369.711172439</v>
      </c>
      <c r="O26" s="2">
        <v>84771.87</v>
      </c>
      <c r="P26" s="12">
        <f>VLOOKUP('Monthly Data'!$B26,CDM!$P$21:$S$32,2,FALSE)/12</f>
        <v>93.740744903905536</v>
      </c>
      <c r="Q26" s="12">
        <f t="shared" si="5"/>
        <v>84865.610744903897</v>
      </c>
      <c r="R26" s="11">
        <v>529</v>
      </c>
      <c r="S26" s="2">
        <v>928466.81571198197</v>
      </c>
      <c r="T26" s="12">
        <f>VLOOKUP('Monthly Data'!$B26,CDM!$P$4:$V$15,7,FALSE)/12</f>
        <v>0</v>
      </c>
      <c r="U26" s="12">
        <f t="shared" si="6"/>
        <v>928466.81571198197</v>
      </c>
      <c r="V26" s="13">
        <v>2009.8700000000001</v>
      </c>
      <c r="W26" s="12">
        <f>VLOOKUP('Monthly Data'!$B26,CDM!$P$21:$S$32,4,FALSE)/12</f>
        <v>0</v>
      </c>
      <c r="X26" s="12">
        <f t="shared" si="7"/>
        <v>2009.8700000000001</v>
      </c>
      <c r="Y26" s="11">
        <v>9566</v>
      </c>
      <c r="Z26" s="2">
        <v>38923.209166666667</v>
      </c>
      <c r="AA26" s="12">
        <f>VLOOKUP('Monthly Data'!$B26,CDM!$P$4:$V$15,6,FALSE)/12</f>
        <v>0</v>
      </c>
      <c r="AB26" s="12">
        <f t="shared" si="8"/>
        <v>38923.209166666667</v>
      </c>
      <c r="AC26" s="2">
        <v>107.25</v>
      </c>
      <c r="AD26" s="12">
        <f>VLOOKUP('Monthly Data'!$B26,CDM!$P$21:$S$32,3,FALSE)/12</f>
        <v>0</v>
      </c>
      <c r="AE26" s="12">
        <f t="shared" si="9"/>
        <v>107.25</v>
      </c>
      <c r="AF26" s="12">
        <v>436</v>
      </c>
      <c r="AG26" s="2">
        <v>192533.95416666669</v>
      </c>
      <c r="AH26" s="1">
        <v>352</v>
      </c>
      <c r="AI26" s="1">
        <f>Weather!C146</f>
        <v>1005.0999999999999</v>
      </c>
      <c r="AJ26" s="1">
        <f>Weather!D146</f>
        <v>0</v>
      </c>
      <c r="AK26" s="1">
        <f>Weather!E146</f>
        <v>28</v>
      </c>
      <c r="AL26" s="1">
        <f>Weather!F146</f>
        <v>447.5</v>
      </c>
      <c r="AM26" s="1">
        <f t="shared" si="10"/>
        <v>1010226.0099999998</v>
      </c>
      <c r="AN26" s="128">
        <f t="shared" si="11"/>
        <v>0</v>
      </c>
      <c r="AO26" s="1">
        <f>Weather!G146</f>
        <v>943.1</v>
      </c>
      <c r="AP26" s="1">
        <f>Weather!H146</f>
        <v>0</v>
      </c>
      <c r="AQ26" s="1">
        <f t="shared" si="12"/>
        <v>889437.61</v>
      </c>
      <c r="AR26" s="1">
        <f t="shared" si="13"/>
        <v>0</v>
      </c>
      <c r="AS26" s="1">
        <f>Weather!I146</f>
        <v>757.1</v>
      </c>
      <c r="AT26" s="1">
        <f>Weather!J146</f>
        <v>0</v>
      </c>
      <c r="AU26" s="1">
        <f>Weather!K146</f>
        <v>819.1</v>
      </c>
      <c r="AV26" s="1">
        <f>Weather!L146</f>
        <v>0</v>
      </c>
      <c r="AW26" s="1">
        <f>Weather!M146</f>
        <v>881.1</v>
      </c>
      <c r="AX26" s="1">
        <f>Weather!N146</f>
        <v>0</v>
      </c>
      <c r="AY26" s="1">
        <f>Weather!O146</f>
        <v>0</v>
      </c>
      <c r="AZ26" s="1">
        <f>Weather!P146</f>
        <v>-14.422580645161293</v>
      </c>
      <c r="BA26" s="1">
        <f>Economic!C26</f>
        <v>6571.2</v>
      </c>
      <c r="BB26" s="1">
        <f>Economic!D26</f>
        <v>81.3</v>
      </c>
      <c r="BC26" s="1">
        <f>Economic!E26</f>
        <v>261</v>
      </c>
      <c r="BD26" s="1">
        <f>Economic!F26</f>
        <v>625936.9</v>
      </c>
      <c r="BE26" s="1">
        <f>Economic!G26</f>
        <v>6200.4</v>
      </c>
      <c r="BF26" s="1">
        <f>Economic!H26</f>
        <v>6606.3</v>
      </c>
      <c r="BG26" s="1">
        <f>Economic!I26</f>
        <v>81.7</v>
      </c>
      <c r="BH26" s="1">
        <v>25</v>
      </c>
      <c r="BI26" s="1">
        <v>1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>
        <v>31</v>
      </c>
      <c r="CB26">
        <v>20</v>
      </c>
      <c r="CC26" s="140">
        <f t="shared" si="14"/>
        <v>1698968.303010433</v>
      </c>
      <c r="CD26" s="140">
        <f t="shared" si="15"/>
        <v>495560.25057200401</v>
      </c>
      <c r="CE26" s="140">
        <f t="shared" si="16"/>
        <v>1160721.6035862076</v>
      </c>
      <c r="CF26" s="1">
        <v>0</v>
      </c>
    </row>
    <row r="27" spans="1:84" x14ac:dyDescent="0.25">
      <c r="A27" s="3">
        <v>40575</v>
      </c>
      <c r="B27" s="4">
        <f t="shared" si="0"/>
        <v>2011</v>
      </c>
      <c r="C27" s="4">
        <f t="shared" si="1"/>
        <v>2</v>
      </c>
      <c r="D27" s="2">
        <v>39446237.860936537</v>
      </c>
      <c r="E27" s="12">
        <f>VLOOKUP('Monthly Data'!$B27,CDM!$P$4:$V$15,2,FALSE)/12</f>
        <v>213398.07284715012</v>
      </c>
      <c r="F27" s="12">
        <f t="shared" si="2"/>
        <v>39659635.933783688</v>
      </c>
      <c r="G27" s="11">
        <v>42279</v>
      </c>
      <c r="H27" s="2">
        <v>12140838.79953805</v>
      </c>
      <c r="I27" s="12">
        <f>VLOOKUP('Monthly Data'!$B27,CDM!$P$4:$V$15,3,FALSE)/12</f>
        <v>172534.64775562403</v>
      </c>
      <c r="J27" s="12">
        <f t="shared" si="3"/>
        <v>12313373.447293675</v>
      </c>
      <c r="K27" s="11">
        <v>3940</v>
      </c>
      <c r="L27" s="2">
        <v>37508267.311465755</v>
      </c>
      <c r="M27" s="12">
        <f>VLOOKUP('Monthly Data'!$B27,CDM!$P$4:$V$15,4,FALSE)/12</f>
        <v>319971.69456372561</v>
      </c>
      <c r="N27" s="12">
        <f t="shared" si="4"/>
        <v>37828239.006029479</v>
      </c>
      <c r="O27" s="2">
        <v>85957.46</v>
      </c>
      <c r="P27" s="12">
        <f>VLOOKUP('Monthly Data'!$B27,CDM!$P$21:$S$32,2,FALSE)/12</f>
        <v>93.740744903905536</v>
      </c>
      <c r="Q27" s="12">
        <f t="shared" si="5"/>
        <v>86051.200744903908</v>
      </c>
      <c r="R27" s="11">
        <v>529</v>
      </c>
      <c r="S27" s="2">
        <v>769915.26873753057</v>
      </c>
      <c r="T27" s="12">
        <f>VLOOKUP('Monthly Data'!$B27,CDM!$P$4:$V$15,7,FALSE)/12</f>
        <v>0</v>
      </c>
      <c r="U27" s="12">
        <f t="shared" si="6"/>
        <v>769915.26873753057</v>
      </c>
      <c r="V27" s="13">
        <v>2009.75</v>
      </c>
      <c r="W27" s="12">
        <f>VLOOKUP('Monthly Data'!$B27,CDM!$P$21:$S$32,4,FALSE)/12</f>
        <v>0</v>
      </c>
      <c r="X27" s="12">
        <f t="shared" si="7"/>
        <v>2009.75</v>
      </c>
      <c r="Y27" s="11">
        <v>9566</v>
      </c>
      <c r="Z27" s="2">
        <v>38923.209166666667</v>
      </c>
      <c r="AA27" s="12">
        <f>VLOOKUP('Monthly Data'!$B27,CDM!$P$4:$V$15,6,FALSE)/12</f>
        <v>0</v>
      </c>
      <c r="AB27" s="12">
        <f t="shared" si="8"/>
        <v>38923.209166666667</v>
      </c>
      <c r="AC27" s="2">
        <v>107.25</v>
      </c>
      <c r="AD27" s="12">
        <f>VLOOKUP('Monthly Data'!$B27,CDM!$P$21:$S$32,3,FALSE)/12</f>
        <v>0</v>
      </c>
      <c r="AE27" s="12">
        <f t="shared" si="9"/>
        <v>107.25</v>
      </c>
      <c r="AF27" s="12">
        <v>436</v>
      </c>
      <c r="AG27" s="2">
        <v>192533.95416666669</v>
      </c>
      <c r="AH27" s="1">
        <v>352</v>
      </c>
      <c r="AI27" s="1">
        <f>Weather!C147</f>
        <v>797.2</v>
      </c>
      <c r="AJ27" s="1">
        <f>Weather!D147</f>
        <v>0</v>
      </c>
      <c r="AK27" s="1">
        <f>Weather!E147</f>
        <v>25</v>
      </c>
      <c r="AL27" s="1">
        <f>Weather!F147</f>
        <v>293.89999999999998</v>
      </c>
      <c r="AM27" s="1">
        <f t="shared" si="10"/>
        <v>635527.84000000008</v>
      </c>
      <c r="AN27" s="128">
        <f t="shared" si="11"/>
        <v>0</v>
      </c>
      <c r="AO27" s="1">
        <f>Weather!G147</f>
        <v>741.2</v>
      </c>
      <c r="AP27" s="1">
        <f>Weather!H147</f>
        <v>0</v>
      </c>
      <c r="AQ27" s="1">
        <f t="shared" si="12"/>
        <v>549377.44000000006</v>
      </c>
      <c r="AR27" s="1">
        <f t="shared" si="13"/>
        <v>0</v>
      </c>
      <c r="AS27" s="1">
        <f>Weather!I147</f>
        <v>573.20000000000005</v>
      </c>
      <c r="AT27" s="1">
        <f>Weather!J147</f>
        <v>0</v>
      </c>
      <c r="AU27" s="1">
        <f>Weather!K147</f>
        <v>629.20000000000005</v>
      </c>
      <c r="AV27" s="1">
        <f>Weather!L147</f>
        <v>0</v>
      </c>
      <c r="AW27" s="1">
        <f>Weather!M147</f>
        <v>685.2</v>
      </c>
      <c r="AX27" s="1">
        <f>Weather!N147</f>
        <v>0</v>
      </c>
      <c r="AY27" s="1">
        <f>Weather!O147</f>
        <v>0</v>
      </c>
      <c r="AZ27" s="1">
        <f>Weather!P147</f>
        <v>-10.471428571428572</v>
      </c>
      <c r="BA27" s="1">
        <f>Economic!C27</f>
        <v>6548.1</v>
      </c>
      <c r="BB27" s="1">
        <f>Economic!D27</f>
        <v>80.400000000000006</v>
      </c>
      <c r="BC27" s="1">
        <f>Economic!E27</f>
        <v>261</v>
      </c>
      <c r="BD27" s="1">
        <f>Economic!F27</f>
        <v>625936.9</v>
      </c>
      <c r="BE27" s="1">
        <f>Economic!G27</f>
        <v>6200.4</v>
      </c>
      <c r="BF27" s="1">
        <f>Economic!H27</f>
        <v>6619.5</v>
      </c>
      <c r="BG27" s="1">
        <f>Economic!I27</f>
        <v>82.1</v>
      </c>
      <c r="BH27" s="1">
        <v>26</v>
      </c>
      <c r="BI27" s="1">
        <v>0</v>
      </c>
      <c r="BJ27" s="1">
        <v>1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>
        <v>28</v>
      </c>
      <c r="CB27">
        <v>19</v>
      </c>
      <c r="CC27" s="140">
        <f t="shared" si="14"/>
        <v>1416415.5690637031</v>
      </c>
      <c r="CD27" s="140">
        <f t="shared" si="15"/>
        <v>433601.38569778751</v>
      </c>
      <c r="CE27" s="140">
        <f t="shared" si="16"/>
        <v>1351008.5359296242</v>
      </c>
      <c r="CF27" s="1">
        <v>0</v>
      </c>
    </row>
    <row r="28" spans="1:84" x14ac:dyDescent="0.25">
      <c r="A28" s="3">
        <v>40603</v>
      </c>
      <c r="B28" s="4">
        <f t="shared" si="0"/>
        <v>2011</v>
      </c>
      <c r="C28" s="4">
        <f t="shared" si="1"/>
        <v>3</v>
      </c>
      <c r="D28" s="2">
        <v>41240832.873681232</v>
      </c>
      <c r="E28" s="12">
        <f>VLOOKUP('Monthly Data'!$B28,CDM!$P$4:$V$15,2,FALSE)/12</f>
        <v>213398.07284715012</v>
      </c>
      <c r="F28" s="12">
        <f t="shared" si="2"/>
        <v>41454230.946528383</v>
      </c>
      <c r="G28" s="12">
        <v>42279</v>
      </c>
      <c r="H28" s="2">
        <v>13636581.715665109</v>
      </c>
      <c r="I28" s="12">
        <f>VLOOKUP('Monthly Data'!$B28,CDM!$P$4:$V$15,3,FALSE)/12</f>
        <v>172534.64775562403</v>
      </c>
      <c r="J28" s="12">
        <f t="shared" si="3"/>
        <v>13809116.363420734</v>
      </c>
      <c r="K28" s="12">
        <v>3940</v>
      </c>
      <c r="L28" s="2">
        <v>34565510.86899212</v>
      </c>
      <c r="M28" s="12">
        <f>VLOOKUP('Monthly Data'!$B28,CDM!$P$4:$V$15,4,FALSE)/12</f>
        <v>319971.69456372561</v>
      </c>
      <c r="N28" s="12">
        <f t="shared" si="4"/>
        <v>34885482.563555844</v>
      </c>
      <c r="O28" s="2">
        <v>81159.360000000001</v>
      </c>
      <c r="P28" s="12">
        <f>VLOOKUP('Monthly Data'!$B28,CDM!$P$21:$S$32,2,FALSE)/12</f>
        <v>93.740744903905536</v>
      </c>
      <c r="Q28" s="12">
        <f t="shared" si="5"/>
        <v>81253.100744903903</v>
      </c>
      <c r="R28" s="12">
        <v>529</v>
      </c>
      <c r="S28" s="2">
        <v>753440.49149805005</v>
      </c>
      <c r="T28" s="12">
        <f>VLOOKUP('Monthly Data'!$B28,CDM!$P$4:$V$15,7,FALSE)/12</f>
        <v>0</v>
      </c>
      <c r="U28" s="12">
        <f t="shared" si="6"/>
        <v>753440.49149805005</v>
      </c>
      <c r="V28" s="13">
        <v>2012.25</v>
      </c>
      <c r="W28" s="12">
        <f>VLOOKUP('Monthly Data'!$B28,CDM!$P$21:$S$32,4,FALSE)/12</f>
        <v>0</v>
      </c>
      <c r="X28" s="12">
        <f t="shared" si="7"/>
        <v>2012.25</v>
      </c>
      <c r="Y28" s="12">
        <v>9566</v>
      </c>
      <c r="Z28" s="2">
        <v>38923.209166666667</v>
      </c>
      <c r="AA28" s="12">
        <f>VLOOKUP('Monthly Data'!$B28,CDM!$P$4:$V$15,6,FALSE)/12</f>
        <v>0</v>
      </c>
      <c r="AB28" s="12">
        <f t="shared" si="8"/>
        <v>38923.209166666667</v>
      </c>
      <c r="AC28" s="2">
        <v>107.25</v>
      </c>
      <c r="AD28" s="12">
        <f>VLOOKUP('Monthly Data'!$B28,CDM!$P$21:$S$32,3,FALSE)/12</f>
        <v>0</v>
      </c>
      <c r="AE28" s="12">
        <f t="shared" si="9"/>
        <v>107.25</v>
      </c>
      <c r="AF28" s="12">
        <v>436</v>
      </c>
      <c r="AG28" s="2">
        <v>192533.95416666669</v>
      </c>
      <c r="AH28" s="5">
        <v>352</v>
      </c>
      <c r="AI28" s="1">
        <f>Weather!C148</f>
        <v>752.70000000000016</v>
      </c>
      <c r="AJ28" s="1">
        <f>Weather!D148</f>
        <v>0</v>
      </c>
      <c r="AK28" s="1">
        <f>Weather!E148</f>
        <v>26</v>
      </c>
      <c r="AL28" s="1">
        <f>Weather!F148</f>
        <v>201.29999999999998</v>
      </c>
      <c r="AM28" s="1">
        <f t="shared" si="10"/>
        <v>566557.29000000027</v>
      </c>
      <c r="AN28" s="128">
        <f t="shared" si="11"/>
        <v>0</v>
      </c>
      <c r="AO28" s="1">
        <f>Weather!G148</f>
        <v>690.70000000000027</v>
      </c>
      <c r="AP28" s="1">
        <f>Weather!H148</f>
        <v>0</v>
      </c>
      <c r="AQ28" s="1">
        <f t="shared" si="12"/>
        <v>477066.4900000004</v>
      </c>
      <c r="AR28" s="1">
        <f t="shared" si="13"/>
        <v>0</v>
      </c>
      <c r="AS28" s="1">
        <f>Weather!I148</f>
        <v>504.70000000000005</v>
      </c>
      <c r="AT28" s="1">
        <f>Weather!J148</f>
        <v>0</v>
      </c>
      <c r="AU28" s="1">
        <f>Weather!K148</f>
        <v>566.70000000000027</v>
      </c>
      <c r="AV28" s="1">
        <f>Weather!L148</f>
        <v>0</v>
      </c>
      <c r="AW28" s="1">
        <f>Weather!M148</f>
        <v>628.70000000000027</v>
      </c>
      <c r="AX28" s="1">
        <f>Weather!N148</f>
        <v>0</v>
      </c>
      <c r="AY28" s="1">
        <f>Weather!O148</f>
        <v>0</v>
      </c>
      <c r="AZ28" s="1">
        <f>Weather!P148</f>
        <v>-6.2806451612903222</v>
      </c>
      <c r="BA28" s="1">
        <f>Economic!C28</f>
        <v>6523.7</v>
      </c>
      <c r="BB28" s="1">
        <f>Economic!D28</f>
        <v>79.7</v>
      </c>
      <c r="BC28" s="1">
        <f>Economic!E28</f>
        <v>261</v>
      </c>
      <c r="BD28" s="1">
        <f>Economic!F28</f>
        <v>625936.9</v>
      </c>
      <c r="BE28" s="1">
        <f>Economic!G28</f>
        <v>6200.4</v>
      </c>
      <c r="BF28" s="1">
        <f>Economic!H28</f>
        <v>6628.6</v>
      </c>
      <c r="BG28" s="1">
        <f>Economic!I28</f>
        <v>82</v>
      </c>
      <c r="BH28" s="1">
        <v>27</v>
      </c>
      <c r="BI28" s="1">
        <v>0</v>
      </c>
      <c r="BJ28" s="1">
        <v>0</v>
      </c>
      <c r="BK28" s="1">
        <v>1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1</v>
      </c>
      <c r="BV28" s="1">
        <v>0</v>
      </c>
      <c r="BW28" s="1">
        <v>1</v>
      </c>
      <c r="BX28" s="1">
        <v>0</v>
      </c>
      <c r="BY28" s="1">
        <v>0</v>
      </c>
      <c r="BZ28" s="1">
        <v>0</v>
      </c>
      <c r="CA28">
        <v>31</v>
      </c>
      <c r="CB28">
        <v>23</v>
      </c>
      <c r="CC28" s="140">
        <f t="shared" si="14"/>
        <v>1337233.2563396252</v>
      </c>
      <c r="CD28" s="140">
        <f t="shared" si="15"/>
        <v>439889.73276339064</v>
      </c>
      <c r="CE28" s="140">
        <f t="shared" si="16"/>
        <v>1125338.1472114788</v>
      </c>
      <c r="CF28" s="1">
        <v>0</v>
      </c>
    </row>
    <row r="29" spans="1:84" x14ac:dyDescent="0.25">
      <c r="A29" s="3">
        <v>40634</v>
      </c>
      <c r="B29" s="4">
        <f t="shared" si="0"/>
        <v>2011</v>
      </c>
      <c r="C29" s="4">
        <f t="shared" si="1"/>
        <v>4</v>
      </c>
      <c r="D29" s="2">
        <v>30923899.423494764</v>
      </c>
      <c r="E29" s="12">
        <f>VLOOKUP('Monthly Data'!$B29,CDM!$P$4:$V$15,2,FALSE)/12</f>
        <v>213398.07284715012</v>
      </c>
      <c r="F29" s="12">
        <f t="shared" si="2"/>
        <v>31137297.496341914</v>
      </c>
      <c r="G29" s="11">
        <v>42279</v>
      </c>
      <c r="H29" s="2">
        <v>11153797.338759683</v>
      </c>
      <c r="I29" s="12">
        <f>VLOOKUP('Monthly Data'!$B29,CDM!$P$4:$V$15,3,FALSE)/12</f>
        <v>172534.64775562403</v>
      </c>
      <c r="J29" s="12">
        <f t="shared" si="3"/>
        <v>11326331.986515308</v>
      </c>
      <c r="K29" s="11">
        <v>3940</v>
      </c>
      <c r="L29" s="2">
        <v>31027696.269299895</v>
      </c>
      <c r="M29" s="12">
        <f>VLOOKUP('Monthly Data'!$B29,CDM!$P$4:$V$15,4,FALSE)/12</f>
        <v>319971.69456372561</v>
      </c>
      <c r="N29" s="12">
        <f t="shared" si="4"/>
        <v>31347667.963863619</v>
      </c>
      <c r="O29" s="2">
        <v>78770.8</v>
      </c>
      <c r="P29" s="12">
        <f>VLOOKUP('Monthly Data'!$B29,CDM!$P$21:$S$32,2,FALSE)/12</f>
        <v>93.740744903905536</v>
      </c>
      <c r="Q29" s="12">
        <f t="shared" si="5"/>
        <v>78864.540744903905</v>
      </c>
      <c r="R29" s="11">
        <v>529</v>
      </c>
      <c r="S29" s="2">
        <v>628743.14372565551</v>
      </c>
      <c r="T29" s="12">
        <f>VLOOKUP('Monthly Data'!$B29,CDM!$P$4:$V$15,7,FALSE)/12</f>
        <v>0</v>
      </c>
      <c r="U29" s="12">
        <f t="shared" si="6"/>
        <v>628743.14372565551</v>
      </c>
      <c r="V29" s="13">
        <v>2013.02</v>
      </c>
      <c r="W29" s="12">
        <f>VLOOKUP('Monthly Data'!$B29,CDM!$P$21:$S$32,4,FALSE)/12</f>
        <v>0</v>
      </c>
      <c r="X29" s="12">
        <f t="shared" si="7"/>
        <v>2013.02</v>
      </c>
      <c r="Y29" s="11">
        <v>9566</v>
      </c>
      <c r="Z29" s="2">
        <v>38923.209166666667</v>
      </c>
      <c r="AA29" s="12">
        <f>VLOOKUP('Monthly Data'!$B29,CDM!$P$4:$V$15,6,FALSE)/12</f>
        <v>0</v>
      </c>
      <c r="AB29" s="12">
        <f t="shared" si="8"/>
        <v>38923.209166666667</v>
      </c>
      <c r="AC29" s="2">
        <v>107.25</v>
      </c>
      <c r="AD29" s="12">
        <f>VLOOKUP('Monthly Data'!$B29,CDM!$P$21:$S$32,3,FALSE)/12</f>
        <v>0</v>
      </c>
      <c r="AE29" s="12">
        <f t="shared" si="9"/>
        <v>107.25</v>
      </c>
      <c r="AF29" s="12">
        <v>436</v>
      </c>
      <c r="AG29" s="2">
        <v>192533.95416666669</v>
      </c>
      <c r="AH29" s="1">
        <v>352</v>
      </c>
      <c r="AI29" s="1">
        <f>Weather!C149</f>
        <v>452.99999999999994</v>
      </c>
      <c r="AJ29" s="1">
        <f>Weather!D149</f>
        <v>0</v>
      </c>
      <c r="AK29" s="1">
        <f>Weather!E149</f>
        <v>2</v>
      </c>
      <c r="AL29" s="1">
        <f>Weather!F149</f>
        <v>12.399999999999995</v>
      </c>
      <c r="AM29" s="1">
        <f t="shared" si="10"/>
        <v>205208.99999999994</v>
      </c>
      <c r="AN29" s="128">
        <f t="shared" si="11"/>
        <v>0</v>
      </c>
      <c r="AO29" s="1">
        <f>Weather!G149</f>
        <v>392.99999999999994</v>
      </c>
      <c r="AP29" s="1">
        <f>Weather!H149</f>
        <v>0</v>
      </c>
      <c r="AQ29" s="1">
        <f t="shared" si="12"/>
        <v>154448.99999999994</v>
      </c>
      <c r="AR29" s="1">
        <f t="shared" si="13"/>
        <v>0</v>
      </c>
      <c r="AS29" s="1">
        <f>Weather!I149</f>
        <v>213.00000000000006</v>
      </c>
      <c r="AT29" s="1">
        <f>Weather!J149</f>
        <v>0</v>
      </c>
      <c r="AU29" s="1">
        <f>Weather!K149</f>
        <v>273.00000000000006</v>
      </c>
      <c r="AV29" s="1">
        <f>Weather!L149</f>
        <v>0</v>
      </c>
      <c r="AW29" s="1">
        <f>Weather!M149</f>
        <v>333</v>
      </c>
      <c r="AX29" s="1">
        <f>Weather!N149</f>
        <v>0</v>
      </c>
      <c r="AY29" s="1">
        <f>Weather!O149</f>
        <v>0</v>
      </c>
      <c r="AZ29" s="1">
        <f>Weather!P149</f>
        <v>2.9</v>
      </c>
      <c r="BA29" s="1">
        <f>Economic!C29</f>
        <v>6550</v>
      </c>
      <c r="BB29" s="1">
        <f>Economic!D29</f>
        <v>79.7</v>
      </c>
      <c r="BC29" s="1">
        <f>Economic!E29</f>
        <v>261</v>
      </c>
      <c r="BD29" s="1">
        <f>Economic!F29</f>
        <v>625936.9</v>
      </c>
      <c r="BE29" s="1">
        <f>Economic!G29</f>
        <v>6200.4</v>
      </c>
      <c r="BF29" s="1">
        <f>Economic!H29</f>
        <v>6635.5</v>
      </c>
      <c r="BG29" s="1">
        <f>Economic!I29</f>
        <v>81.599999999999994</v>
      </c>
      <c r="BH29" s="1">
        <v>28</v>
      </c>
      <c r="BI29" s="1">
        <v>0</v>
      </c>
      <c r="BJ29" s="1">
        <v>0</v>
      </c>
      <c r="BK29" s="1">
        <v>0</v>
      </c>
      <c r="BL29" s="1">
        <v>1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1</v>
      </c>
      <c r="BV29" s="1">
        <v>0</v>
      </c>
      <c r="BW29" s="1">
        <v>1</v>
      </c>
      <c r="BX29" s="1">
        <v>1</v>
      </c>
      <c r="BY29" s="1">
        <v>0</v>
      </c>
      <c r="BZ29" s="1">
        <v>1</v>
      </c>
      <c r="CA29">
        <v>30</v>
      </c>
      <c r="CB29">
        <v>19</v>
      </c>
      <c r="CC29" s="140">
        <f t="shared" si="14"/>
        <v>1037909.9165447304</v>
      </c>
      <c r="CD29" s="140">
        <f t="shared" si="15"/>
        <v>371793.24462532275</v>
      </c>
      <c r="CE29" s="140">
        <f t="shared" si="16"/>
        <v>1044922.2654621206</v>
      </c>
      <c r="CF29" s="1">
        <v>0</v>
      </c>
    </row>
    <row r="30" spans="1:84" x14ac:dyDescent="0.25">
      <c r="A30" s="3">
        <v>40664</v>
      </c>
      <c r="B30" s="4">
        <f t="shared" si="0"/>
        <v>2011</v>
      </c>
      <c r="C30" s="4">
        <f t="shared" si="1"/>
        <v>5</v>
      </c>
      <c r="D30" s="2">
        <v>25333203.430513769</v>
      </c>
      <c r="E30" s="12">
        <f>VLOOKUP('Monthly Data'!$B30,CDM!$P$4:$V$15,2,FALSE)/12</f>
        <v>213398.07284715012</v>
      </c>
      <c r="F30" s="12">
        <f t="shared" si="2"/>
        <v>25546601.50336092</v>
      </c>
      <c r="G30" s="11">
        <v>42279</v>
      </c>
      <c r="H30" s="2">
        <v>10398303.040052369</v>
      </c>
      <c r="I30" s="12">
        <f>VLOOKUP('Monthly Data'!$B30,CDM!$P$4:$V$15,3,FALSE)/12</f>
        <v>172534.64775562403</v>
      </c>
      <c r="J30" s="12">
        <f t="shared" si="3"/>
        <v>10570837.687807994</v>
      </c>
      <c r="K30" s="11">
        <v>3940</v>
      </c>
      <c r="L30" s="2">
        <v>29252031.353753202</v>
      </c>
      <c r="M30" s="12">
        <f>VLOOKUP('Monthly Data'!$B30,CDM!$P$4:$V$15,4,FALSE)/12</f>
        <v>319971.69456372561</v>
      </c>
      <c r="N30" s="12">
        <f t="shared" si="4"/>
        <v>29572003.048316926</v>
      </c>
      <c r="O30" s="2">
        <v>78903.710000000006</v>
      </c>
      <c r="P30" s="12">
        <f>VLOOKUP('Monthly Data'!$B30,CDM!$P$21:$S$32,2,FALSE)/12</f>
        <v>93.740744903905536</v>
      </c>
      <c r="Q30" s="12">
        <f t="shared" si="5"/>
        <v>78997.450744903908</v>
      </c>
      <c r="R30" s="11">
        <v>529</v>
      </c>
      <c r="S30" s="2">
        <v>560501.96048257034</v>
      </c>
      <c r="T30" s="12">
        <f>VLOOKUP('Monthly Data'!$B30,CDM!$P$4:$V$15,7,FALSE)/12</f>
        <v>0</v>
      </c>
      <c r="U30" s="12">
        <f t="shared" si="6"/>
        <v>560501.96048257034</v>
      </c>
      <c r="V30" s="13">
        <v>2013.01</v>
      </c>
      <c r="W30" s="12">
        <f>VLOOKUP('Monthly Data'!$B30,CDM!$P$21:$S$32,4,FALSE)/12</f>
        <v>0</v>
      </c>
      <c r="X30" s="12">
        <f t="shared" si="7"/>
        <v>2013.01</v>
      </c>
      <c r="Y30" s="11">
        <v>9566</v>
      </c>
      <c r="Z30" s="2">
        <v>38923.209166666667</v>
      </c>
      <c r="AA30" s="12">
        <f>VLOOKUP('Monthly Data'!$B30,CDM!$P$4:$V$15,6,FALSE)/12</f>
        <v>0</v>
      </c>
      <c r="AB30" s="12">
        <f t="shared" si="8"/>
        <v>38923.209166666667</v>
      </c>
      <c r="AC30" s="2">
        <v>107.25</v>
      </c>
      <c r="AD30" s="12">
        <f>VLOOKUP('Monthly Data'!$B30,CDM!$P$21:$S$32,3,FALSE)/12</f>
        <v>0</v>
      </c>
      <c r="AE30" s="12">
        <f t="shared" si="9"/>
        <v>107.25</v>
      </c>
      <c r="AF30" s="12">
        <v>436</v>
      </c>
      <c r="AG30" s="2">
        <v>192533.95416666669</v>
      </c>
      <c r="AH30" s="1">
        <v>352</v>
      </c>
      <c r="AI30" s="1">
        <f>Weather!C150</f>
        <v>187.89999999999998</v>
      </c>
      <c r="AJ30" s="1">
        <f>Weather!D150</f>
        <v>4.9000000000000004</v>
      </c>
      <c r="AK30" s="1">
        <f>Weather!E150</f>
        <v>0</v>
      </c>
      <c r="AL30" s="1">
        <f>Weather!F150</f>
        <v>0</v>
      </c>
      <c r="AM30" s="1">
        <f t="shared" si="10"/>
        <v>35306.409999999989</v>
      </c>
      <c r="AN30" s="128">
        <f t="shared" si="11"/>
        <v>24.010000000000005</v>
      </c>
      <c r="AO30" s="1">
        <f>Weather!G150</f>
        <v>135.6</v>
      </c>
      <c r="AP30" s="1">
        <f>Weather!H150</f>
        <v>14.599999999999994</v>
      </c>
      <c r="AQ30" s="1">
        <f t="shared" si="12"/>
        <v>18387.359999999997</v>
      </c>
      <c r="AR30" s="1">
        <f t="shared" si="13"/>
        <v>213.15999999999983</v>
      </c>
      <c r="AS30" s="1">
        <f>Weather!I150</f>
        <v>28.1</v>
      </c>
      <c r="AT30" s="1">
        <f>Weather!J150</f>
        <v>93.1</v>
      </c>
      <c r="AU30" s="1">
        <f>Weather!K150</f>
        <v>57.399999999999991</v>
      </c>
      <c r="AV30" s="1">
        <f>Weather!L150</f>
        <v>60.399999999999991</v>
      </c>
      <c r="AW30" s="1">
        <f>Weather!M150</f>
        <v>93.199999999999989</v>
      </c>
      <c r="AX30" s="1">
        <f>Weather!N150</f>
        <v>34.199999999999996</v>
      </c>
      <c r="AY30" s="1">
        <f>Weather!O150</f>
        <v>1.5</v>
      </c>
      <c r="AZ30" s="1">
        <f>Weather!P150</f>
        <v>12.096774193548386</v>
      </c>
      <c r="BA30" s="1">
        <f>Economic!C30</f>
        <v>6612</v>
      </c>
      <c r="BB30" s="1">
        <f>Economic!D30</f>
        <v>80.599999999999994</v>
      </c>
      <c r="BC30" s="1">
        <f>Economic!E30</f>
        <v>261</v>
      </c>
      <c r="BD30" s="1">
        <f>Economic!F30</f>
        <v>625936.9</v>
      </c>
      <c r="BE30" s="1">
        <f>Economic!G30</f>
        <v>6200.4</v>
      </c>
      <c r="BF30" s="1">
        <f>Economic!H30</f>
        <v>6645.8</v>
      </c>
      <c r="BG30" s="1">
        <f>Economic!I30</f>
        <v>80.8</v>
      </c>
      <c r="BH30" s="1">
        <v>29</v>
      </c>
      <c r="BI30" s="1">
        <v>0</v>
      </c>
      <c r="BJ30" s="1">
        <v>0</v>
      </c>
      <c r="BK30" s="1">
        <v>0</v>
      </c>
      <c r="BL30" s="1">
        <v>0</v>
      </c>
      <c r="BM30" s="1">
        <v>1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1</v>
      </c>
      <c r="BV30" s="1">
        <v>0</v>
      </c>
      <c r="BW30" s="1">
        <v>1</v>
      </c>
      <c r="BX30" s="1">
        <v>1</v>
      </c>
      <c r="BY30" s="1">
        <v>0</v>
      </c>
      <c r="BZ30" s="1">
        <v>1</v>
      </c>
      <c r="CA30">
        <v>31</v>
      </c>
      <c r="CB30">
        <v>21</v>
      </c>
      <c r="CC30" s="140">
        <f t="shared" si="14"/>
        <v>824083.91946325544</v>
      </c>
      <c r="CD30" s="140">
        <f t="shared" si="15"/>
        <v>335429.13032426999</v>
      </c>
      <c r="CE30" s="140">
        <f t="shared" si="16"/>
        <v>953935.5822037718</v>
      </c>
      <c r="CF30" s="1">
        <v>0</v>
      </c>
    </row>
    <row r="31" spans="1:84" x14ac:dyDescent="0.25">
      <c r="A31" s="3">
        <v>40695</v>
      </c>
      <c r="B31" s="4">
        <f t="shared" si="0"/>
        <v>2011</v>
      </c>
      <c r="C31" s="4">
        <f t="shared" si="1"/>
        <v>6</v>
      </c>
      <c r="D31" s="2">
        <v>23393882.981044419</v>
      </c>
      <c r="E31" s="12">
        <f>VLOOKUP('Monthly Data'!$B31,CDM!$P$4:$V$15,2,FALSE)/12</f>
        <v>213398.07284715012</v>
      </c>
      <c r="F31" s="12">
        <f t="shared" si="2"/>
        <v>23607281.053891569</v>
      </c>
      <c r="G31" s="12">
        <v>42279</v>
      </c>
      <c r="H31" s="2">
        <v>10966883.505706234</v>
      </c>
      <c r="I31" s="12">
        <f>VLOOKUP('Monthly Data'!$B31,CDM!$P$4:$V$15,3,FALSE)/12</f>
        <v>172534.64775562403</v>
      </c>
      <c r="J31" s="12">
        <f t="shared" si="3"/>
        <v>11139418.153461859</v>
      </c>
      <c r="K31" s="12">
        <v>3940</v>
      </c>
      <c r="L31" s="2">
        <v>29011847.934925426</v>
      </c>
      <c r="M31" s="12">
        <f>VLOOKUP('Monthly Data'!$B31,CDM!$P$4:$V$15,4,FALSE)/12</f>
        <v>319971.69456372561</v>
      </c>
      <c r="N31" s="12">
        <f t="shared" si="4"/>
        <v>29331819.62948915</v>
      </c>
      <c r="O31" s="2">
        <v>80395.709000000003</v>
      </c>
      <c r="P31" s="12">
        <f>VLOOKUP('Monthly Data'!$B31,CDM!$P$21:$S$32,2,FALSE)/12</f>
        <v>93.740744903905536</v>
      </c>
      <c r="Q31" s="12">
        <f t="shared" si="5"/>
        <v>80489.449744903905</v>
      </c>
      <c r="R31" s="12">
        <v>529</v>
      </c>
      <c r="S31" s="2">
        <v>497676.91070580622</v>
      </c>
      <c r="T31" s="12">
        <f>VLOOKUP('Monthly Data'!$B31,CDM!$P$4:$V$15,7,FALSE)/12</f>
        <v>0</v>
      </c>
      <c r="U31" s="12">
        <f t="shared" si="6"/>
        <v>497676.91070580622</v>
      </c>
      <c r="V31" s="13">
        <v>2013.14</v>
      </c>
      <c r="W31" s="12">
        <f>VLOOKUP('Monthly Data'!$B31,CDM!$P$21:$S$32,4,FALSE)/12</f>
        <v>0</v>
      </c>
      <c r="X31" s="12">
        <f t="shared" si="7"/>
        <v>2013.14</v>
      </c>
      <c r="Y31" s="12">
        <v>9566</v>
      </c>
      <c r="Z31" s="2">
        <v>38923.209166666667</v>
      </c>
      <c r="AA31" s="12">
        <f>VLOOKUP('Monthly Data'!$B31,CDM!$P$4:$V$15,6,FALSE)/12</f>
        <v>0</v>
      </c>
      <c r="AB31" s="12">
        <f t="shared" si="8"/>
        <v>38923.209166666667</v>
      </c>
      <c r="AC31" s="2">
        <v>107.25</v>
      </c>
      <c r="AD31" s="12">
        <f>VLOOKUP('Monthly Data'!$B31,CDM!$P$21:$S$32,3,FALSE)/12</f>
        <v>0</v>
      </c>
      <c r="AE31" s="12">
        <f t="shared" si="9"/>
        <v>107.25</v>
      </c>
      <c r="AF31" s="12">
        <v>436</v>
      </c>
      <c r="AG31" s="2">
        <v>192533.95416666669</v>
      </c>
      <c r="AH31" s="5">
        <v>352</v>
      </c>
      <c r="AI31" s="1">
        <f>Weather!C151</f>
        <v>61.5</v>
      </c>
      <c r="AJ31" s="1">
        <f>Weather!D151</f>
        <v>14.9</v>
      </c>
      <c r="AK31" s="1">
        <f>Weather!E151</f>
        <v>0</v>
      </c>
      <c r="AL31" s="1">
        <f>Weather!F151</f>
        <v>0</v>
      </c>
      <c r="AM31" s="1">
        <f t="shared" si="10"/>
        <v>3782.25</v>
      </c>
      <c r="AN31" s="128">
        <f t="shared" si="11"/>
        <v>222.01000000000002</v>
      </c>
      <c r="AO31" s="1">
        <f>Weather!G151</f>
        <v>30.500000000000007</v>
      </c>
      <c r="AP31" s="1">
        <f>Weather!H151</f>
        <v>43.900000000000006</v>
      </c>
      <c r="AQ31" s="1">
        <f t="shared" si="12"/>
        <v>930.25000000000045</v>
      </c>
      <c r="AR31" s="1">
        <f t="shared" si="13"/>
        <v>1927.2100000000005</v>
      </c>
      <c r="AS31" s="1">
        <f>Weather!I151</f>
        <v>9.9999999999999645E-2</v>
      </c>
      <c r="AT31" s="1">
        <f>Weather!J151</f>
        <v>193.50000000000003</v>
      </c>
      <c r="AU31" s="1">
        <f>Weather!K151</f>
        <v>3.3000000000000007</v>
      </c>
      <c r="AV31" s="1">
        <f>Weather!L151</f>
        <v>136.69999999999999</v>
      </c>
      <c r="AW31" s="1">
        <f>Weather!M151</f>
        <v>13.8</v>
      </c>
      <c r="AX31" s="1">
        <f>Weather!N151</f>
        <v>87.2</v>
      </c>
      <c r="AY31" s="1">
        <f>Weather!O151</f>
        <v>3.2000000000000028</v>
      </c>
      <c r="AZ31" s="1">
        <f>Weather!P151</f>
        <v>16.446666666666669</v>
      </c>
      <c r="BA31" s="1">
        <f>Economic!C31</f>
        <v>6706.8</v>
      </c>
      <c r="BB31" s="1">
        <f>Economic!D31</f>
        <v>82.1</v>
      </c>
      <c r="BC31" s="1">
        <f>Economic!E31</f>
        <v>261</v>
      </c>
      <c r="BD31" s="1">
        <f>Economic!F31</f>
        <v>625936.9</v>
      </c>
      <c r="BE31" s="1">
        <f>Economic!G31</f>
        <v>6200.4</v>
      </c>
      <c r="BF31" s="1">
        <f>Economic!H31</f>
        <v>6662</v>
      </c>
      <c r="BG31" s="1">
        <f>Economic!I31</f>
        <v>81</v>
      </c>
      <c r="BH31" s="1">
        <v>30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1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>
        <v>30</v>
      </c>
      <c r="CB31">
        <v>22</v>
      </c>
      <c r="CC31" s="140">
        <f t="shared" si="14"/>
        <v>786909.36846305232</v>
      </c>
      <c r="CD31" s="140">
        <f t="shared" si="15"/>
        <v>365562.78352354112</v>
      </c>
      <c r="CE31" s="140">
        <f t="shared" si="16"/>
        <v>977727.32098297169</v>
      </c>
      <c r="CF31" s="1">
        <v>0</v>
      </c>
    </row>
    <row r="32" spans="1:84" x14ac:dyDescent="0.25">
      <c r="A32" s="3">
        <v>40725</v>
      </c>
      <c r="B32" s="4">
        <f t="shared" si="0"/>
        <v>2011</v>
      </c>
      <c r="C32" s="4">
        <f t="shared" si="1"/>
        <v>7</v>
      </c>
      <c r="D32" s="2">
        <v>27460658.929336082</v>
      </c>
      <c r="E32" s="12">
        <f>VLOOKUP('Monthly Data'!$B32,CDM!$P$4:$V$15,2,FALSE)/12</f>
        <v>213398.07284715012</v>
      </c>
      <c r="F32" s="12">
        <f t="shared" si="2"/>
        <v>27674057.002183232</v>
      </c>
      <c r="G32" s="11">
        <v>42279</v>
      </c>
      <c r="H32" s="2">
        <v>12553625.222620843</v>
      </c>
      <c r="I32" s="12">
        <f>VLOOKUP('Monthly Data'!$B32,CDM!$P$4:$V$15,3,FALSE)/12</f>
        <v>172534.64775562403</v>
      </c>
      <c r="J32" s="12">
        <f t="shared" si="3"/>
        <v>12726159.870376468</v>
      </c>
      <c r="K32" s="11">
        <v>3940</v>
      </c>
      <c r="L32" s="2">
        <v>32539288.250586111</v>
      </c>
      <c r="M32" s="12">
        <f>VLOOKUP('Monthly Data'!$B32,CDM!$P$4:$V$15,4,FALSE)/12</f>
        <v>319971.69456372561</v>
      </c>
      <c r="N32" s="12">
        <f t="shared" si="4"/>
        <v>32859259.945149835</v>
      </c>
      <c r="O32" s="2">
        <v>77415.72</v>
      </c>
      <c r="P32" s="12">
        <f>VLOOKUP('Monthly Data'!$B32,CDM!$P$21:$S$32,2,FALSE)/12</f>
        <v>93.740744903905536</v>
      </c>
      <c r="Q32" s="12">
        <f t="shared" si="5"/>
        <v>77509.460744903903</v>
      </c>
      <c r="R32" s="11">
        <v>529</v>
      </c>
      <c r="S32" s="2">
        <v>542603.39165954327</v>
      </c>
      <c r="T32" s="12">
        <f>VLOOKUP('Monthly Data'!$B32,CDM!$P$4:$V$15,7,FALSE)/12</f>
        <v>0</v>
      </c>
      <c r="U32" s="12">
        <f t="shared" si="6"/>
        <v>542603.39165954327</v>
      </c>
      <c r="V32" s="13">
        <v>2012.96</v>
      </c>
      <c r="W32" s="12">
        <f>VLOOKUP('Monthly Data'!$B32,CDM!$P$21:$S$32,4,FALSE)/12</f>
        <v>0</v>
      </c>
      <c r="X32" s="12">
        <f t="shared" si="7"/>
        <v>2012.96</v>
      </c>
      <c r="Y32" s="11">
        <v>9566</v>
      </c>
      <c r="Z32" s="2">
        <v>38923.209166666667</v>
      </c>
      <c r="AA32" s="12">
        <f>VLOOKUP('Monthly Data'!$B32,CDM!$P$4:$V$15,6,FALSE)/12</f>
        <v>0</v>
      </c>
      <c r="AB32" s="12">
        <f t="shared" si="8"/>
        <v>38923.209166666667</v>
      </c>
      <c r="AC32" s="2">
        <v>107.25</v>
      </c>
      <c r="AD32" s="12">
        <f>VLOOKUP('Monthly Data'!$B32,CDM!$P$21:$S$32,3,FALSE)/12</f>
        <v>0</v>
      </c>
      <c r="AE32" s="12">
        <f t="shared" si="9"/>
        <v>107.25</v>
      </c>
      <c r="AF32" s="12">
        <v>436</v>
      </c>
      <c r="AG32" s="2">
        <v>192533.95416666669</v>
      </c>
      <c r="AH32" s="1">
        <v>352</v>
      </c>
      <c r="AI32" s="1">
        <f>Weather!C152</f>
        <v>2.4</v>
      </c>
      <c r="AJ32" s="1">
        <f>Weather!D152</f>
        <v>104.60000000000001</v>
      </c>
      <c r="AK32" s="1">
        <f>Weather!E152</f>
        <v>0</v>
      </c>
      <c r="AL32" s="1">
        <f>Weather!F152</f>
        <v>0</v>
      </c>
      <c r="AM32" s="1">
        <f t="shared" si="10"/>
        <v>5.76</v>
      </c>
      <c r="AN32" s="128">
        <f t="shared" si="11"/>
        <v>10941.160000000002</v>
      </c>
      <c r="AO32" s="1">
        <f>Weather!G152</f>
        <v>0.40000000000000036</v>
      </c>
      <c r="AP32" s="1">
        <f>Weather!H152</f>
        <v>164.6</v>
      </c>
      <c r="AQ32" s="1">
        <f t="shared" si="12"/>
        <v>0.16000000000000028</v>
      </c>
      <c r="AR32" s="1">
        <f t="shared" si="13"/>
        <v>27093.16</v>
      </c>
      <c r="AS32" s="1">
        <f>Weather!I152</f>
        <v>0</v>
      </c>
      <c r="AT32" s="1">
        <f>Weather!J152</f>
        <v>350.2</v>
      </c>
      <c r="AU32" s="1">
        <f>Weather!K152</f>
        <v>0</v>
      </c>
      <c r="AV32" s="1">
        <f>Weather!L152</f>
        <v>288.19999999999993</v>
      </c>
      <c r="AW32" s="1">
        <f>Weather!M152</f>
        <v>0</v>
      </c>
      <c r="AX32" s="1">
        <f>Weather!N152</f>
        <v>226.19999999999996</v>
      </c>
      <c r="AY32" s="1">
        <f>Weather!O152</f>
        <v>53.500000000000007</v>
      </c>
      <c r="AZ32" s="1">
        <f>Weather!P152</f>
        <v>21.296774193548391</v>
      </c>
      <c r="BA32" s="1">
        <f>Economic!C32</f>
        <v>6755.3</v>
      </c>
      <c r="BB32" s="1">
        <f>Economic!D32</f>
        <v>83.4</v>
      </c>
      <c r="BC32" s="1">
        <f>Economic!E32</f>
        <v>261</v>
      </c>
      <c r="BD32" s="1">
        <f>Economic!F32</f>
        <v>625936.9</v>
      </c>
      <c r="BE32" s="1">
        <f>Economic!G32</f>
        <v>6200.4</v>
      </c>
      <c r="BF32" s="1">
        <f>Economic!H32</f>
        <v>6665.8</v>
      </c>
      <c r="BG32" s="1">
        <f>Economic!I32</f>
        <v>81.5</v>
      </c>
      <c r="BH32" s="1">
        <v>31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1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>
        <v>31</v>
      </c>
      <c r="CB32">
        <v>20</v>
      </c>
      <c r="CC32" s="140">
        <f t="shared" si="14"/>
        <v>892711.51619945909</v>
      </c>
      <c r="CD32" s="140">
        <f t="shared" si="15"/>
        <v>404955.65234260785</v>
      </c>
      <c r="CE32" s="140">
        <f t="shared" si="16"/>
        <v>1059976.127262898</v>
      </c>
      <c r="CF32" s="1">
        <v>0</v>
      </c>
    </row>
    <row r="33" spans="1:84" x14ac:dyDescent="0.25">
      <c r="A33" s="3">
        <v>40756</v>
      </c>
      <c r="B33" s="4">
        <f t="shared" si="0"/>
        <v>2011</v>
      </c>
      <c r="C33" s="4">
        <f t="shared" si="1"/>
        <v>8</v>
      </c>
      <c r="D33" s="2">
        <v>25866246.648489993</v>
      </c>
      <c r="E33" s="12">
        <f>VLOOKUP('Monthly Data'!$B33,CDM!$P$4:$V$15,2,FALSE)/12</f>
        <v>213398.07284715012</v>
      </c>
      <c r="F33" s="12">
        <f t="shared" si="2"/>
        <v>26079644.721337143</v>
      </c>
      <c r="G33" s="11">
        <v>42279</v>
      </c>
      <c r="H33" s="2">
        <v>12037153.187861625</v>
      </c>
      <c r="I33" s="12">
        <f>VLOOKUP('Monthly Data'!$B33,CDM!$P$4:$V$15,3,FALSE)/12</f>
        <v>172534.64775562403</v>
      </c>
      <c r="J33" s="12">
        <f t="shared" si="3"/>
        <v>12209687.83561725</v>
      </c>
      <c r="K33" s="11">
        <v>3940</v>
      </c>
      <c r="L33" s="2">
        <v>30951242.248781227</v>
      </c>
      <c r="M33" s="12">
        <f>VLOOKUP('Monthly Data'!$B33,CDM!$P$4:$V$15,4,FALSE)/12</f>
        <v>319971.69456372561</v>
      </c>
      <c r="N33" s="12">
        <f t="shared" si="4"/>
        <v>31271213.943344951</v>
      </c>
      <c r="O33" s="2">
        <v>73795.1899999999</v>
      </c>
      <c r="P33" s="12">
        <f>VLOOKUP('Monthly Data'!$B33,CDM!$P$21:$S$32,2,FALSE)/12</f>
        <v>93.740744903905536</v>
      </c>
      <c r="Q33" s="12">
        <f t="shared" si="5"/>
        <v>73888.930744903802</v>
      </c>
      <c r="R33" s="11">
        <v>529</v>
      </c>
      <c r="S33" s="2">
        <v>615378.06611570588</v>
      </c>
      <c r="T33" s="12">
        <f>VLOOKUP('Monthly Data'!$B33,CDM!$P$4:$V$15,7,FALSE)/12</f>
        <v>0</v>
      </c>
      <c r="U33" s="12">
        <f t="shared" si="6"/>
        <v>615378.06611570588</v>
      </c>
      <c r="V33" s="13">
        <v>2012.6000000000001</v>
      </c>
      <c r="W33" s="12">
        <f>VLOOKUP('Monthly Data'!$B33,CDM!$P$21:$S$32,4,FALSE)/12</f>
        <v>0</v>
      </c>
      <c r="X33" s="12">
        <f t="shared" si="7"/>
        <v>2012.6000000000001</v>
      </c>
      <c r="Y33" s="11">
        <v>9566</v>
      </c>
      <c r="Z33" s="2">
        <v>38923.209166666667</v>
      </c>
      <c r="AA33" s="12">
        <f>VLOOKUP('Monthly Data'!$B33,CDM!$P$4:$V$15,6,FALSE)/12</f>
        <v>0</v>
      </c>
      <c r="AB33" s="12">
        <f t="shared" si="8"/>
        <v>38923.209166666667</v>
      </c>
      <c r="AC33" s="2">
        <v>107.25</v>
      </c>
      <c r="AD33" s="12">
        <f>VLOOKUP('Monthly Data'!$B33,CDM!$P$21:$S$32,3,FALSE)/12</f>
        <v>0</v>
      </c>
      <c r="AE33" s="12">
        <f t="shared" si="9"/>
        <v>107.25</v>
      </c>
      <c r="AF33" s="12">
        <v>436</v>
      </c>
      <c r="AG33" s="2">
        <v>192533.95416666669</v>
      </c>
      <c r="AH33" s="1">
        <v>352</v>
      </c>
      <c r="AI33" s="1">
        <f>Weather!C153</f>
        <v>16.2</v>
      </c>
      <c r="AJ33" s="1">
        <f>Weather!D153</f>
        <v>49.79999999999999</v>
      </c>
      <c r="AK33" s="1">
        <f>Weather!E153</f>
        <v>0</v>
      </c>
      <c r="AL33" s="1">
        <f>Weather!F153</f>
        <v>0</v>
      </c>
      <c r="AM33" s="1">
        <f t="shared" si="10"/>
        <v>262.44</v>
      </c>
      <c r="AN33" s="128">
        <f t="shared" si="11"/>
        <v>2480.0399999999991</v>
      </c>
      <c r="AO33" s="1">
        <f>Weather!G153</f>
        <v>1.5999999999999996</v>
      </c>
      <c r="AP33" s="1">
        <f>Weather!H153</f>
        <v>97.199999999999974</v>
      </c>
      <c r="AQ33" s="1">
        <f t="shared" si="12"/>
        <v>2.5599999999999987</v>
      </c>
      <c r="AR33" s="1">
        <f t="shared" si="13"/>
        <v>9447.8399999999947</v>
      </c>
      <c r="AS33" s="1">
        <f>Weather!I153</f>
        <v>0</v>
      </c>
      <c r="AT33" s="1">
        <f>Weather!J153</f>
        <v>281.60000000000008</v>
      </c>
      <c r="AU33" s="1">
        <f>Weather!K153</f>
        <v>0</v>
      </c>
      <c r="AV33" s="1">
        <f>Weather!L153</f>
        <v>219.60000000000005</v>
      </c>
      <c r="AW33" s="1">
        <f>Weather!M153</f>
        <v>0</v>
      </c>
      <c r="AX33" s="1">
        <f>Weather!N153</f>
        <v>157.6</v>
      </c>
      <c r="AY33" s="1">
        <f>Weather!O153</f>
        <v>16.699999999999992</v>
      </c>
      <c r="AZ33" s="1">
        <f>Weather!P153</f>
        <v>19.083870967741934</v>
      </c>
      <c r="BA33" s="1">
        <f>Economic!C33</f>
        <v>6778</v>
      </c>
      <c r="BB33" s="1">
        <f>Economic!D33</f>
        <v>84.1</v>
      </c>
      <c r="BC33" s="1">
        <f>Economic!E33</f>
        <v>261</v>
      </c>
      <c r="BD33" s="1">
        <f>Economic!F33</f>
        <v>625936.9</v>
      </c>
      <c r="BE33" s="1">
        <f>Economic!G33</f>
        <v>6200.4</v>
      </c>
      <c r="BF33" s="1">
        <f>Economic!H33</f>
        <v>6677.5</v>
      </c>
      <c r="BG33" s="1">
        <f>Economic!I33</f>
        <v>83.2</v>
      </c>
      <c r="BH33" s="1">
        <v>32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1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>
        <v>31</v>
      </c>
      <c r="CB33">
        <v>22</v>
      </c>
      <c r="CC33" s="140">
        <f t="shared" si="14"/>
        <v>841278.8619786175</v>
      </c>
      <c r="CD33" s="140">
        <f t="shared" si="15"/>
        <v>388295.26412456855</v>
      </c>
      <c r="CE33" s="140">
        <f t="shared" si="16"/>
        <v>1008748.8368820952</v>
      </c>
      <c r="CF33" s="1">
        <v>0</v>
      </c>
    </row>
    <row r="34" spans="1:84" x14ac:dyDescent="0.25">
      <c r="A34" s="3">
        <v>40787</v>
      </c>
      <c r="B34" s="4">
        <f t="shared" si="0"/>
        <v>2011</v>
      </c>
      <c r="C34" s="4">
        <f t="shared" si="1"/>
        <v>9</v>
      </c>
      <c r="D34" s="2">
        <v>23189618.159134023</v>
      </c>
      <c r="E34" s="12">
        <f>VLOOKUP('Monthly Data'!$B34,CDM!$P$4:$V$15,2,FALSE)/12</f>
        <v>213398.07284715012</v>
      </c>
      <c r="F34" s="12">
        <f t="shared" si="2"/>
        <v>23403016.231981173</v>
      </c>
      <c r="G34" s="12">
        <v>42279</v>
      </c>
      <c r="H34" s="2">
        <v>10039530.913829984</v>
      </c>
      <c r="I34" s="12">
        <f>VLOOKUP('Monthly Data'!$B34,CDM!$P$4:$V$15,3,FALSE)/12</f>
        <v>172534.64775562403</v>
      </c>
      <c r="J34" s="12">
        <f t="shared" si="3"/>
        <v>10212065.561585609</v>
      </c>
      <c r="K34" s="12">
        <v>3940</v>
      </c>
      <c r="L34" s="2">
        <v>30484897.119494628</v>
      </c>
      <c r="M34" s="12">
        <f>VLOOKUP('Monthly Data'!$B34,CDM!$P$4:$V$15,4,FALSE)/12</f>
        <v>319971.69456372561</v>
      </c>
      <c r="N34" s="12">
        <f t="shared" si="4"/>
        <v>30804868.814058352</v>
      </c>
      <c r="O34" s="2">
        <v>82834.45</v>
      </c>
      <c r="P34" s="12">
        <f>VLOOKUP('Monthly Data'!$B34,CDM!$P$21:$S$32,2,FALSE)/12</f>
        <v>93.740744903905536</v>
      </c>
      <c r="Q34" s="12">
        <f t="shared" si="5"/>
        <v>82928.190744903899</v>
      </c>
      <c r="R34" s="12">
        <v>529</v>
      </c>
      <c r="S34" s="2">
        <v>691694.80051297124</v>
      </c>
      <c r="T34" s="12">
        <f>VLOOKUP('Monthly Data'!$B34,CDM!$P$4:$V$15,7,FALSE)/12</f>
        <v>0</v>
      </c>
      <c r="U34" s="12">
        <f t="shared" si="6"/>
        <v>691694.80051297124</v>
      </c>
      <c r="V34" s="13">
        <v>2014.6000000000001</v>
      </c>
      <c r="W34" s="12">
        <f>VLOOKUP('Monthly Data'!$B34,CDM!$P$21:$S$32,4,FALSE)/12</f>
        <v>0</v>
      </c>
      <c r="X34" s="12">
        <f t="shared" si="7"/>
        <v>2014.6000000000001</v>
      </c>
      <c r="Y34" s="12">
        <v>9566</v>
      </c>
      <c r="Z34" s="2">
        <v>38923.209166666667</v>
      </c>
      <c r="AA34" s="12">
        <f>VLOOKUP('Monthly Data'!$B34,CDM!$P$4:$V$15,6,FALSE)/12</f>
        <v>0</v>
      </c>
      <c r="AB34" s="12">
        <f t="shared" si="8"/>
        <v>38923.209166666667</v>
      </c>
      <c r="AC34" s="2">
        <v>107.25</v>
      </c>
      <c r="AD34" s="12">
        <f>VLOOKUP('Monthly Data'!$B34,CDM!$P$21:$S$32,3,FALSE)/12</f>
        <v>0</v>
      </c>
      <c r="AE34" s="12">
        <f t="shared" si="9"/>
        <v>107.25</v>
      </c>
      <c r="AF34" s="12">
        <v>436</v>
      </c>
      <c r="AG34" s="2">
        <v>192533.95416666669</v>
      </c>
      <c r="AH34" s="5">
        <v>352</v>
      </c>
      <c r="AI34" s="1">
        <f>Weather!C154</f>
        <v>128.89999999999998</v>
      </c>
      <c r="AJ34" s="1">
        <f>Weather!D154</f>
        <v>16.2</v>
      </c>
      <c r="AK34" s="1">
        <f>Weather!E154</f>
        <v>0</v>
      </c>
      <c r="AL34" s="1">
        <f>Weather!F154</f>
        <v>0</v>
      </c>
      <c r="AM34" s="1">
        <f t="shared" si="10"/>
        <v>16615.209999999995</v>
      </c>
      <c r="AN34" s="128">
        <f t="shared" si="11"/>
        <v>262.44</v>
      </c>
      <c r="AO34" s="1">
        <f>Weather!G154</f>
        <v>88.500000000000014</v>
      </c>
      <c r="AP34" s="1">
        <f>Weather!H154</f>
        <v>35.800000000000004</v>
      </c>
      <c r="AQ34" s="1">
        <f t="shared" si="12"/>
        <v>7832.2500000000027</v>
      </c>
      <c r="AR34" s="1">
        <f t="shared" si="13"/>
        <v>1281.6400000000003</v>
      </c>
      <c r="AS34" s="1">
        <f>Weather!I154</f>
        <v>17</v>
      </c>
      <c r="AT34" s="1">
        <f>Weather!J154</f>
        <v>144.30000000000001</v>
      </c>
      <c r="AU34" s="1">
        <f>Weather!K154</f>
        <v>31.000000000000004</v>
      </c>
      <c r="AV34" s="1">
        <f>Weather!L154</f>
        <v>98.3</v>
      </c>
      <c r="AW34" s="1">
        <f>Weather!M154</f>
        <v>54.000000000000007</v>
      </c>
      <c r="AX34" s="1">
        <f>Weather!N154</f>
        <v>61.300000000000011</v>
      </c>
      <c r="AY34" s="1">
        <f>Weather!O154</f>
        <v>5.2000000000000028</v>
      </c>
      <c r="AZ34" s="1">
        <f>Weather!P154</f>
        <v>14.243333333333332</v>
      </c>
      <c r="BA34" s="1">
        <f>Economic!C34</f>
        <v>6734.6</v>
      </c>
      <c r="BB34" s="1">
        <f>Economic!D34</f>
        <v>84</v>
      </c>
      <c r="BC34" s="1">
        <f>Economic!E34</f>
        <v>261</v>
      </c>
      <c r="BD34" s="1">
        <f>Economic!F34</f>
        <v>625936.9</v>
      </c>
      <c r="BE34" s="1">
        <f>Economic!G34</f>
        <v>6200.4</v>
      </c>
      <c r="BF34" s="1">
        <f>Economic!H34</f>
        <v>6674.4</v>
      </c>
      <c r="BG34" s="1">
        <f>Economic!I34</f>
        <v>83.9</v>
      </c>
      <c r="BH34" s="1">
        <v>33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1</v>
      </c>
      <c r="BR34" s="1">
        <v>0</v>
      </c>
      <c r="BS34" s="1">
        <v>0</v>
      </c>
      <c r="BT34" s="1">
        <v>0</v>
      </c>
      <c r="BU34" s="1">
        <v>0</v>
      </c>
      <c r="BV34" s="1">
        <v>1</v>
      </c>
      <c r="BW34" s="1">
        <v>1</v>
      </c>
      <c r="BX34" s="1">
        <v>0</v>
      </c>
      <c r="BY34" s="1">
        <v>1</v>
      </c>
      <c r="BZ34" s="1">
        <v>1</v>
      </c>
      <c r="CA34">
        <v>30</v>
      </c>
      <c r="CB34">
        <v>21</v>
      </c>
      <c r="CC34" s="140">
        <f t="shared" si="14"/>
        <v>780100.54106603912</v>
      </c>
      <c r="CD34" s="140">
        <f t="shared" si="15"/>
        <v>334651.03046099946</v>
      </c>
      <c r="CE34" s="140">
        <f t="shared" si="16"/>
        <v>1026828.9604686118</v>
      </c>
      <c r="CF34" s="1">
        <v>0</v>
      </c>
    </row>
    <row r="35" spans="1:84" x14ac:dyDescent="0.25">
      <c r="A35" s="3">
        <v>40817</v>
      </c>
      <c r="B35" s="4">
        <f t="shared" si="0"/>
        <v>2011</v>
      </c>
      <c r="C35" s="4">
        <f t="shared" si="1"/>
        <v>10</v>
      </c>
      <c r="D35" s="2">
        <v>29458161.140319966</v>
      </c>
      <c r="E35" s="12">
        <f>VLOOKUP('Monthly Data'!$B35,CDM!$P$4:$V$15,2,FALSE)/12</f>
        <v>213398.07284715012</v>
      </c>
      <c r="F35" s="12">
        <f t="shared" si="2"/>
        <v>29671559.213167116</v>
      </c>
      <c r="G35" s="11">
        <v>42279</v>
      </c>
      <c r="H35" s="2">
        <v>10688251.441994399</v>
      </c>
      <c r="I35" s="12">
        <f>VLOOKUP('Monthly Data'!$B35,CDM!$P$4:$V$15,3,FALSE)/12</f>
        <v>172534.64775562403</v>
      </c>
      <c r="J35" s="12">
        <f t="shared" si="3"/>
        <v>10860786.089750024</v>
      </c>
      <c r="K35" s="11">
        <v>3940</v>
      </c>
      <c r="L35" s="2">
        <v>28295982.814853229</v>
      </c>
      <c r="M35" s="12">
        <f>VLOOKUP('Monthly Data'!$B35,CDM!$P$4:$V$15,4,FALSE)/12</f>
        <v>319971.69456372561</v>
      </c>
      <c r="N35" s="12">
        <f t="shared" si="4"/>
        <v>28615954.509416953</v>
      </c>
      <c r="O35" s="2">
        <v>78378.2</v>
      </c>
      <c r="P35" s="12">
        <f>VLOOKUP('Monthly Data'!$B35,CDM!$P$21:$S$32,2,FALSE)/12</f>
        <v>93.740744903905536</v>
      </c>
      <c r="Q35" s="12">
        <f t="shared" si="5"/>
        <v>78471.940744903899</v>
      </c>
      <c r="R35" s="11">
        <v>529</v>
      </c>
      <c r="S35" s="2">
        <v>817982.58164719865</v>
      </c>
      <c r="T35" s="12">
        <f>VLOOKUP('Monthly Data'!$B35,CDM!$P$4:$V$15,7,FALSE)/12</f>
        <v>0</v>
      </c>
      <c r="U35" s="12">
        <f t="shared" si="6"/>
        <v>817982.58164719865</v>
      </c>
      <c r="V35" s="13">
        <v>2014.6000000000001</v>
      </c>
      <c r="W35" s="12">
        <f>VLOOKUP('Monthly Data'!$B35,CDM!$P$21:$S$32,4,FALSE)/12</f>
        <v>0</v>
      </c>
      <c r="X35" s="12">
        <f t="shared" si="7"/>
        <v>2014.6000000000001</v>
      </c>
      <c r="Y35" s="11">
        <v>9566</v>
      </c>
      <c r="Z35" s="2">
        <v>38923.209166666667</v>
      </c>
      <c r="AA35" s="12">
        <f>VLOOKUP('Monthly Data'!$B35,CDM!$P$4:$V$15,6,FALSE)/12</f>
        <v>0</v>
      </c>
      <c r="AB35" s="12">
        <f t="shared" si="8"/>
        <v>38923.209166666667</v>
      </c>
      <c r="AC35" s="2">
        <v>107.25</v>
      </c>
      <c r="AD35" s="12">
        <f>VLOOKUP('Monthly Data'!$B35,CDM!$P$21:$S$32,3,FALSE)/12</f>
        <v>0</v>
      </c>
      <c r="AE35" s="12">
        <f t="shared" si="9"/>
        <v>107.25</v>
      </c>
      <c r="AF35" s="12">
        <v>436</v>
      </c>
      <c r="AG35" s="2">
        <v>192533.95416666669</v>
      </c>
      <c r="AH35" s="1">
        <v>352</v>
      </c>
      <c r="AI35" s="1">
        <f>Weather!C155</f>
        <v>304.29999999999995</v>
      </c>
      <c r="AJ35" s="1">
        <f>Weather!D155</f>
        <v>0.5</v>
      </c>
      <c r="AK35" s="1">
        <f>Weather!E155</f>
        <v>0</v>
      </c>
      <c r="AL35" s="1">
        <f>Weather!F155</f>
        <v>0</v>
      </c>
      <c r="AM35" s="1">
        <f t="shared" si="10"/>
        <v>92598.489999999976</v>
      </c>
      <c r="AN35" s="128">
        <f t="shared" si="11"/>
        <v>0.25</v>
      </c>
      <c r="AO35" s="1">
        <f>Weather!G155</f>
        <v>249.60000000000002</v>
      </c>
      <c r="AP35" s="1">
        <f>Weather!H155</f>
        <v>7.8000000000000007</v>
      </c>
      <c r="AQ35" s="1">
        <f t="shared" si="12"/>
        <v>62300.160000000011</v>
      </c>
      <c r="AR35" s="1">
        <f t="shared" si="13"/>
        <v>60.840000000000011</v>
      </c>
      <c r="AS35" s="1">
        <f>Weather!I155</f>
        <v>110.00000000000001</v>
      </c>
      <c r="AT35" s="1">
        <f>Weather!J155</f>
        <v>54.2</v>
      </c>
      <c r="AU35" s="1">
        <f>Weather!K155</f>
        <v>150</v>
      </c>
      <c r="AV35" s="1">
        <f>Weather!L155</f>
        <v>32.200000000000003</v>
      </c>
      <c r="AW35" s="1">
        <f>Weather!M155</f>
        <v>198.50000000000003</v>
      </c>
      <c r="AX35" s="1">
        <f>Weather!N155</f>
        <v>18.700000000000003</v>
      </c>
      <c r="AY35" s="1">
        <f>Weather!O155</f>
        <v>0</v>
      </c>
      <c r="AZ35" s="1">
        <f>Weather!P155</f>
        <v>8.2000000000000011</v>
      </c>
      <c r="BA35" s="1">
        <f>Economic!C35</f>
        <v>6702.2</v>
      </c>
      <c r="BB35" s="1">
        <f>Economic!D35</f>
        <v>84</v>
      </c>
      <c r="BC35" s="1">
        <f>Economic!E35</f>
        <v>261</v>
      </c>
      <c r="BD35" s="1">
        <f>Economic!F35</f>
        <v>625936.9</v>
      </c>
      <c r="BE35" s="1">
        <f>Economic!G35</f>
        <v>6200.4</v>
      </c>
      <c r="BF35" s="1">
        <f>Economic!H35</f>
        <v>6668.1</v>
      </c>
      <c r="BG35" s="1">
        <f>Economic!I35</f>
        <v>84.2</v>
      </c>
      <c r="BH35" s="1">
        <v>34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1</v>
      </c>
      <c r="BS35" s="1">
        <v>0</v>
      </c>
      <c r="BT35" s="1">
        <v>0</v>
      </c>
      <c r="BU35" s="1">
        <v>0</v>
      </c>
      <c r="BV35" s="1">
        <v>1</v>
      </c>
      <c r="BW35" s="1">
        <v>1</v>
      </c>
      <c r="BX35" s="1">
        <v>0</v>
      </c>
      <c r="BY35" s="1">
        <v>1</v>
      </c>
      <c r="BZ35" s="1">
        <v>1</v>
      </c>
      <c r="CA35">
        <v>31</v>
      </c>
      <c r="CB35">
        <v>20</v>
      </c>
      <c r="CC35" s="140">
        <f t="shared" si="14"/>
        <v>957147.07139248762</v>
      </c>
      <c r="CD35" s="140">
        <f t="shared" si="15"/>
        <v>344782.30458046449</v>
      </c>
      <c r="CE35" s="140">
        <f t="shared" si="16"/>
        <v>923095.30675538559</v>
      </c>
      <c r="CF35" s="1">
        <v>0</v>
      </c>
    </row>
    <row r="36" spans="1:84" x14ac:dyDescent="0.25">
      <c r="A36" s="3">
        <v>40848</v>
      </c>
      <c r="B36" s="4">
        <f t="shared" si="0"/>
        <v>2011</v>
      </c>
      <c r="C36" s="4">
        <f t="shared" si="1"/>
        <v>11</v>
      </c>
      <c r="D36" s="2">
        <v>34270028.526597314</v>
      </c>
      <c r="E36" s="12">
        <f>VLOOKUP('Monthly Data'!$B36,CDM!$P$4:$V$15,2,FALSE)/12</f>
        <v>213398.07284715012</v>
      </c>
      <c r="F36" s="12">
        <f t="shared" si="2"/>
        <v>34483426.599444464</v>
      </c>
      <c r="G36" s="11">
        <v>42279</v>
      </c>
      <c r="H36" s="2">
        <v>10611521.921281686</v>
      </c>
      <c r="I36" s="12">
        <f>VLOOKUP('Monthly Data'!$B36,CDM!$P$4:$V$15,3,FALSE)/12</f>
        <v>172534.64775562403</v>
      </c>
      <c r="J36" s="12">
        <f t="shared" si="3"/>
        <v>10784056.569037311</v>
      </c>
      <c r="K36" s="11">
        <v>3940</v>
      </c>
      <c r="L36" s="2">
        <v>30716927.280034192</v>
      </c>
      <c r="M36" s="12">
        <f>VLOOKUP('Monthly Data'!$B36,CDM!$P$4:$V$15,4,FALSE)/12</f>
        <v>319971.69456372561</v>
      </c>
      <c r="N36" s="12">
        <f t="shared" si="4"/>
        <v>31036898.974597916</v>
      </c>
      <c r="O36" s="2">
        <v>76495.53</v>
      </c>
      <c r="P36" s="12">
        <f>VLOOKUP('Monthly Data'!$B36,CDM!$P$21:$S$32,2,FALSE)/12</f>
        <v>93.740744903905536</v>
      </c>
      <c r="Q36" s="12">
        <f t="shared" si="5"/>
        <v>76589.270744903901</v>
      </c>
      <c r="R36" s="11">
        <v>529</v>
      </c>
      <c r="S36" s="2">
        <v>880286.87147336092</v>
      </c>
      <c r="T36" s="12">
        <f>VLOOKUP('Monthly Data'!$B36,CDM!$P$4:$V$15,7,FALSE)/12</f>
        <v>0</v>
      </c>
      <c r="U36" s="12">
        <f t="shared" si="6"/>
        <v>880286.87147336092</v>
      </c>
      <c r="V36" s="13">
        <v>2014.6000000000001</v>
      </c>
      <c r="W36" s="12">
        <f>VLOOKUP('Monthly Data'!$B36,CDM!$P$21:$S$32,4,FALSE)/12</f>
        <v>0</v>
      </c>
      <c r="X36" s="12">
        <f t="shared" si="7"/>
        <v>2014.6000000000001</v>
      </c>
      <c r="Y36" s="11">
        <v>9566</v>
      </c>
      <c r="Z36" s="2">
        <v>38923.209166666667</v>
      </c>
      <c r="AA36" s="12">
        <f>VLOOKUP('Monthly Data'!$B36,CDM!$P$4:$V$15,6,FALSE)/12</f>
        <v>0</v>
      </c>
      <c r="AB36" s="12">
        <f t="shared" si="8"/>
        <v>38923.209166666667</v>
      </c>
      <c r="AC36" s="2">
        <v>107.25</v>
      </c>
      <c r="AD36" s="12">
        <f>VLOOKUP('Monthly Data'!$B36,CDM!$P$21:$S$32,3,FALSE)/12</f>
        <v>0</v>
      </c>
      <c r="AE36" s="12">
        <f t="shared" si="9"/>
        <v>107.25</v>
      </c>
      <c r="AF36" s="12">
        <v>436</v>
      </c>
      <c r="AG36" s="2">
        <v>192533.95416666669</v>
      </c>
      <c r="AH36" s="1">
        <v>352</v>
      </c>
      <c r="AI36" s="1">
        <f>Weather!C156</f>
        <v>481.4</v>
      </c>
      <c r="AJ36" s="1">
        <f>Weather!D156</f>
        <v>0</v>
      </c>
      <c r="AK36" s="1">
        <f>Weather!E156</f>
        <v>3</v>
      </c>
      <c r="AL36" s="1">
        <f>Weather!F156</f>
        <v>28.099999999999998</v>
      </c>
      <c r="AM36" s="1">
        <f t="shared" si="10"/>
        <v>231745.96</v>
      </c>
      <c r="AN36" s="128">
        <f t="shared" si="11"/>
        <v>0</v>
      </c>
      <c r="AO36" s="1">
        <f>Weather!G156</f>
        <v>421.4</v>
      </c>
      <c r="AP36" s="1">
        <f>Weather!H156</f>
        <v>0</v>
      </c>
      <c r="AQ36" s="1">
        <f t="shared" si="12"/>
        <v>177577.96</v>
      </c>
      <c r="AR36" s="1">
        <f t="shared" si="13"/>
        <v>0</v>
      </c>
      <c r="AS36" s="1">
        <f>Weather!I156</f>
        <v>241.39999999999995</v>
      </c>
      <c r="AT36" s="1">
        <f>Weather!J156</f>
        <v>0</v>
      </c>
      <c r="AU36" s="1">
        <f>Weather!K156</f>
        <v>301.39999999999992</v>
      </c>
      <c r="AV36" s="1">
        <f>Weather!L156</f>
        <v>0</v>
      </c>
      <c r="AW36" s="1">
        <f>Weather!M156</f>
        <v>361.4</v>
      </c>
      <c r="AX36" s="1">
        <f>Weather!N156</f>
        <v>0</v>
      </c>
      <c r="AY36" s="1">
        <f>Weather!O156</f>
        <v>0</v>
      </c>
      <c r="AZ36" s="1">
        <f>Weather!P156</f>
        <v>1.9533333333333331</v>
      </c>
      <c r="BA36" s="1">
        <f>Economic!C36</f>
        <v>6669.4</v>
      </c>
      <c r="BB36" s="1">
        <f>Economic!D36</f>
        <v>83</v>
      </c>
      <c r="BC36" s="1">
        <f>Economic!E36</f>
        <v>261</v>
      </c>
      <c r="BD36" s="1">
        <f>Economic!F36</f>
        <v>625936.9</v>
      </c>
      <c r="BE36" s="1">
        <f>Economic!G36</f>
        <v>6200.4</v>
      </c>
      <c r="BF36" s="1">
        <f>Economic!H36</f>
        <v>6662.8</v>
      </c>
      <c r="BG36" s="1">
        <f>Economic!I36</f>
        <v>82.8</v>
      </c>
      <c r="BH36" s="1">
        <v>35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1</v>
      </c>
      <c r="BT36" s="1">
        <v>0</v>
      </c>
      <c r="BU36" s="1">
        <v>0</v>
      </c>
      <c r="BV36" s="1">
        <v>1</v>
      </c>
      <c r="BW36" s="1">
        <v>1</v>
      </c>
      <c r="BX36" s="1">
        <v>0</v>
      </c>
      <c r="BY36" s="1">
        <v>0</v>
      </c>
      <c r="BZ36" s="1">
        <v>0</v>
      </c>
      <c r="CA36">
        <v>30</v>
      </c>
      <c r="CB36">
        <v>22</v>
      </c>
      <c r="CC36" s="140">
        <f t="shared" si="14"/>
        <v>1149447.5533148155</v>
      </c>
      <c r="CD36" s="140">
        <f t="shared" si="15"/>
        <v>353717.39737605618</v>
      </c>
      <c r="CE36" s="140">
        <f t="shared" si="16"/>
        <v>1034563.2991532639</v>
      </c>
      <c r="CF36" s="1">
        <v>0</v>
      </c>
    </row>
    <row r="37" spans="1:84" x14ac:dyDescent="0.25">
      <c r="A37" s="3">
        <v>40878</v>
      </c>
      <c r="B37" s="4">
        <f t="shared" si="0"/>
        <v>2011</v>
      </c>
      <c r="C37" s="4">
        <f t="shared" si="1"/>
        <v>12</v>
      </c>
      <c r="D37" s="2">
        <v>44607488.066906236</v>
      </c>
      <c r="E37" s="12">
        <f>VLOOKUP('Monthly Data'!$B37,CDM!$P$4:$V$15,2,FALSE)/12</f>
        <v>213398.07284715012</v>
      </c>
      <c r="F37" s="12">
        <f t="shared" si="2"/>
        <v>44820886.139753386</v>
      </c>
      <c r="G37" s="12">
        <v>42279</v>
      </c>
      <c r="H37" s="2">
        <v>13629300.514834566</v>
      </c>
      <c r="I37" s="12">
        <f>VLOOKUP('Monthly Data'!$B37,CDM!$P$4:$V$15,3,FALSE)/12</f>
        <v>172534.64775562403</v>
      </c>
      <c r="J37" s="12">
        <f t="shared" si="3"/>
        <v>13801835.162590191</v>
      </c>
      <c r="K37" s="12">
        <v>3940</v>
      </c>
      <c r="L37" s="2">
        <v>32950988.719982892</v>
      </c>
      <c r="M37" s="12">
        <f>VLOOKUP('Monthly Data'!$B37,CDM!$P$4:$V$15,4,FALSE)/12</f>
        <v>319971.69456372561</v>
      </c>
      <c r="N37" s="12">
        <f t="shared" si="4"/>
        <v>33270960.414546616</v>
      </c>
      <c r="O37" s="2">
        <v>78316.999999999898</v>
      </c>
      <c r="P37" s="12">
        <f>VLOOKUP('Monthly Data'!$B37,CDM!$P$21:$S$32,2,FALSE)/12</f>
        <v>93.740744903905536</v>
      </c>
      <c r="Q37" s="12">
        <f t="shared" si="5"/>
        <v>78410.7407449038</v>
      </c>
      <c r="R37" s="12">
        <v>529</v>
      </c>
      <c r="S37" s="2">
        <v>960483.75340363709</v>
      </c>
      <c r="T37" s="12">
        <f>VLOOKUP('Monthly Data'!$B37,CDM!$P$4:$V$15,7,FALSE)/12</f>
        <v>0</v>
      </c>
      <c r="U37" s="12">
        <f t="shared" si="6"/>
        <v>960483.75340363709</v>
      </c>
      <c r="V37" s="13">
        <v>2014.6000000000001</v>
      </c>
      <c r="W37" s="12">
        <f>VLOOKUP('Monthly Data'!$B37,CDM!$P$21:$S$32,4,FALSE)/12</f>
        <v>0</v>
      </c>
      <c r="X37" s="12">
        <f t="shared" si="7"/>
        <v>2014.6000000000001</v>
      </c>
      <c r="Y37" s="11">
        <v>9566</v>
      </c>
      <c r="Z37" s="2">
        <v>38923.209166666667</v>
      </c>
      <c r="AA37" s="12">
        <f>VLOOKUP('Monthly Data'!$B37,CDM!$P$4:$V$15,6,FALSE)/12</f>
        <v>0</v>
      </c>
      <c r="AB37" s="12">
        <f t="shared" si="8"/>
        <v>38923.209166666667</v>
      </c>
      <c r="AC37" s="2">
        <v>107.25</v>
      </c>
      <c r="AD37" s="12">
        <f>VLOOKUP('Monthly Data'!$B37,CDM!$P$21:$S$32,3,FALSE)/12</f>
        <v>0</v>
      </c>
      <c r="AE37" s="12">
        <f t="shared" si="9"/>
        <v>107.25</v>
      </c>
      <c r="AF37" s="12">
        <v>436</v>
      </c>
      <c r="AG37" s="2">
        <v>192533.95416666669</v>
      </c>
      <c r="AH37" s="5">
        <v>352</v>
      </c>
      <c r="AI37" s="1">
        <f>Weather!C157</f>
        <v>752.9</v>
      </c>
      <c r="AJ37" s="1">
        <f>Weather!D157</f>
        <v>0</v>
      </c>
      <c r="AK37" s="1">
        <f>Weather!E157</f>
        <v>22</v>
      </c>
      <c r="AL37" s="1">
        <f>Weather!F157</f>
        <v>205.29999999999998</v>
      </c>
      <c r="AM37" s="1">
        <f t="shared" si="10"/>
        <v>566858.40999999992</v>
      </c>
      <c r="AN37" s="128">
        <f t="shared" si="11"/>
        <v>0</v>
      </c>
      <c r="AO37" s="1">
        <f>Weather!G157</f>
        <v>690.9</v>
      </c>
      <c r="AP37" s="1">
        <f>Weather!H157</f>
        <v>0</v>
      </c>
      <c r="AQ37" s="1">
        <f t="shared" si="12"/>
        <v>477342.80999999994</v>
      </c>
      <c r="AR37" s="1">
        <f t="shared" si="13"/>
        <v>0</v>
      </c>
      <c r="AS37" s="1">
        <f>Weather!I157</f>
        <v>504.90000000000003</v>
      </c>
      <c r="AT37" s="1">
        <f>Weather!J157</f>
        <v>0</v>
      </c>
      <c r="AU37" s="1">
        <f>Weather!K157</f>
        <v>566.9</v>
      </c>
      <c r="AV37" s="1">
        <f>Weather!L157</f>
        <v>0</v>
      </c>
      <c r="AW37" s="1">
        <f>Weather!M157</f>
        <v>628.90000000000009</v>
      </c>
      <c r="AX37" s="1">
        <f>Weather!N157</f>
        <v>0</v>
      </c>
      <c r="AY37" s="1">
        <f>Weather!O157</f>
        <v>0</v>
      </c>
      <c r="AZ37" s="1">
        <f>Weather!P157</f>
        <v>-6.2870967741935484</v>
      </c>
      <c r="BA37" s="1">
        <f>Economic!C37</f>
        <v>6668.3</v>
      </c>
      <c r="BB37" s="1">
        <f>Economic!D37</f>
        <v>82.4</v>
      </c>
      <c r="BC37" s="1">
        <f>Economic!E37</f>
        <v>261</v>
      </c>
      <c r="BD37" s="1">
        <f>Economic!F37</f>
        <v>625936.9</v>
      </c>
      <c r="BE37" s="1">
        <f>Economic!G37</f>
        <v>6200.4</v>
      </c>
      <c r="BF37" s="1">
        <f>Economic!H37</f>
        <v>6667.5</v>
      </c>
      <c r="BG37" s="1">
        <f>Economic!I37</f>
        <v>81.900000000000006</v>
      </c>
      <c r="BH37" s="1">
        <v>36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1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>
        <v>31</v>
      </c>
      <c r="CB37">
        <v>20</v>
      </c>
      <c r="CC37" s="140">
        <f t="shared" si="14"/>
        <v>1445835.0367662383</v>
      </c>
      <c r="CD37" s="140">
        <f t="shared" si="15"/>
        <v>439654.85531724407</v>
      </c>
      <c r="CE37" s="140">
        <f t="shared" si="16"/>
        <v>1073256.7875660199</v>
      </c>
      <c r="CF37" s="1">
        <v>0</v>
      </c>
    </row>
    <row r="38" spans="1:84" x14ac:dyDescent="0.25">
      <c r="A38" s="3">
        <v>40909</v>
      </c>
      <c r="B38" s="4">
        <f t="shared" si="0"/>
        <v>2012</v>
      </c>
      <c r="C38" s="4">
        <f t="shared" si="1"/>
        <v>1</v>
      </c>
      <c r="D38" s="2">
        <v>43774869.375609912</v>
      </c>
      <c r="E38" s="12">
        <f>VLOOKUP('Monthly Data'!$B38,CDM!$P$4:$V$15,2,FALSE)/12</f>
        <v>312419.78924462525</v>
      </c>
      <c r="F38" s="12">
        <f t="shared" si="2"/>
        <v>44087289.164854534</v>
      </c>
      <c r="G38" s="12">
        <v>42304</v>
      </c>
      <c r="H38" s="2">
        <v>13562163.298715381</v>
      </c>
      <c r="I38" s="12">
        <f>VLOOKUP('Monthly Data'!$B38,CDM!$P$4:$V$15,3,FALSE)/12</f>
        <v>287417.90675973258</v>
      </c>
      <c r="J38" s="12">
        <f t="shared" si="3"/>
        <v>13849581.205475114</v>
      </c>
      <c r="K38" s="12">
        <v>3938</v>
      </c>
      <c r="L38" s="2">
        <v>36066520.297462687</v>
      </c>
      <c r="M38" s="12">
        <f>VLOOKUP('Monthly Data'!$B38,CDM!$P$4:$V$15,4,FALSE)/12</f>
        <v>395821.80975860351</v>
      </c>
      <c r="N38" s="12">
        <f t="shared" si="4"/>
        <v>36462342.10722129</v>
      </c>
      <c r="O38" s="2">
        <v>88114.291218138431</v>
      </c>
      <c r="P38" s="12">
        <f>VLOOKUP('Monthly Data'!$B38,CDM!$P$21:$S$32,2,FALSE)/12</f>
        <v>263.69987606277124</v>
      </c>
      <c r="Q38" s="12">
        <f t="shared" si="5"/>
        <v>88377.991094201207</v>
      </c>
      <c r="R38" s="12">
        <v>530</v>
      </c>
      <c r="S38" s="2">
        <v>931973.92789373815</v>
      </c>
      <c r="T38" s="12">
        <f>VLOOKUP('Monthly Data'!$B38,CDM!$P$4:$V$15,7,FALSE)/12</f>
        <v>0</v>
      </c>
      <c r="U38" s="12">
        <f t="shared" si="6"/>
        <v>931973.92789373815</v>
      </c>
      <c r="V38" s="2">
        <v>1987.7100876051695</v>
      </c>
      <c r="W38" s="12">
        <f>VLOOKUP('Monthly Data'!$B38,CDM!$P$21:$S$32,4,FALSE)/12</f>
        <v>0</v>
      </c>
      <c r="X38" s="12">
        <f t="shared" si="7"/>
        <v>1987.7100876051695</v>
      </c>
      <c r="Y38" s="11">
        <v>9566</v>
      </c>
      <c r="Z38" s="2">
        <v>39287.628083491378</v>
      </c>
      <c r="AA38" s="12">
        <f>VLOOKUP('Monthly Data'!$B38,CDM!$P$4:$V$15,6,FALSE)/12</f>
        <v>0</v>
      </c>
      <c r="AB38" s="12">
        <f t="shared" si="8"/>
        <v>39287.628083491378</v>
      </c>
      <c r="AC38" s="13">
        <v>105.08333333333333</v>
      </c>
      <c r="AD38" s="12">
        <f>VLOOKUP('Monthly Data'!$B38,CDM!$P$21:$S$32,3,FALSE)/12</f>
        <v>0</v>
      </c>
      <c r="AE38" s="12">
        <f t="shared" si="9"/>
        <v>105.08333333333333</v>
      </c>
      <c r="AF38" s="12">
        <v>428</v>
      </c>
      <c r="AG38" s="2">
        <v>133652.55581910181</v>
      </c>
      <c r="AH38" s="5">
        <v>350</v>
      </c>
      <c r="AI38" s="1">
        <f>Weather!C158</f>
        <v>861.49999999999989</v>
      </c>
      <c r="AJ38" s="1">
        <f>Weather!D158</f>
        <v>0</v>
      </c>
      <c r="AK38" s="1">
        <f>Weather!E158</f>
        <v>31</v>
      </c>
      <c r="AL38" s="1">
        <f>Weather!F158</f>
        <v>303.5</v>
      </c>
      <c r="AM38" s="1">
        <f t="shared" si="10"/>
        <v>742182.24999999977</v>
      </c>
      <c r="AN38" s="128">
        <f t="shared" si="11"/>
        <v>0</v>
      </c>
      <c r="AO38" s="1">
        <f>Weather!G158</f>
        <v>799.5</v>
      </c>
      <c r="AP38" s="1">
        <f>Weather!H158</f>
        <v>0</v>
      </c>
      <c r="AQ38" s="1">
        <f t="shared" si="12"/>
        <v>639200.25</v>
      </c>
      <c r="AR38" s="1">
        <f t="shared" si="13"/>
        <v>0</v>
      </c>
      <c r="AS38" s="1">
        <f>Weather!I158</f>
        <v>613.5</v>
      </c>
      <c r="AT38" s="1">
        <f>Weather!J158</f>
        <v>0</v>
      </c>
      <c r="AU38" s="1">
        <f>Weather!K158</f>
        <v>675.50000000000011</v>
      </c>
      <c r="AV38" s="1">
        <f>Weather!L158</f>
        <v>0</v>
      </c>
      <c r="AW38" s="1">
        <f>Weather!M158</f>
        <v>737.5</v>
      </c>
      <c r="AX38" s="1">
        <f>Weather!N158</f>
        <v>0</v>
      </c>
      <c r="AY38" s="1">
        <f>Weather!O158</f>
        <v>0</v>
      </c>
      <c r="AZ38" s="1">
        <f>Weather!P158</f>
        <v>-9.7903225806451637</v>
      </c>
      <c r="BA38" s="1">
        <f>Economic!C38</f>
        <v>6635.9</v>
      </c>
      <c r="BB38" s="1">
        <f>Economic!D38</f>
        <v>80.5</v>
      </c>
      <c r="BC38" s="1">
        <f>Economic!E38</f>
        <v>255</v>
      </c>
      <c r="BD38" s="1">
        <f>Economic!F38</f>
        <v>634944.30000000005</v>
      </c>
      <c r="BE38" s="1">
        <f>Economic!G38</f>
        <v>5688.4</v>
      </c>
      <c r="BF38" s="1">
        <f>Economic!H38</f>
        <v>6673.6</v>
      </c>
      <c r="BG38" s="1">
        <f>Economic!I38</f>
        <v>80.900000000000006</v>
      </c>
      <c r="BH38" s="1">
        <v>37</v>
      </c>
      <c r="BI38" s="1">
        <v>1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>
        <v>31</v>
      </c>
      <c r="CB38">
        <v>21</v>
      </c>
      <c r="CC38" s="140">
        <f t="shared" si="14"/>
        <v>1422170.6182211139</v>
      </c>
      <c r="CD38" s="140">
        <f t="shared" si="15"/>
        <v>437489.13866823807</v>
      </c>
      <c r="CE38" s="140">
        <f t="shared" si="16"/>
        <v>1176204.5841039126</v>
      </c>
      <c r="CF38" s="1">
        <v>0</v>
      </c>
    </row>
    <row r="39" spans="1:84" x14ac:dyDescent="0.25">
      <c r="A39" s="3">
        <v>40940</v>
      </c>
      <c r="B39" s="4">
        <f t="shared" si="0"/>
        <v>2012</v>
      </c>
      <c r="C39" s="4">
        <f t="shared" si="1"/>
        <v>2</v>
      </c>
      <c r="D39" s="2">
        <v>38806793.891987622</v>
      </c>
      <c r="E39" s="12">
        <f>VLOOKUP('Monthly Data'!$B39,CDM!$P$4:$V$15,2,FALSE)/12</f>
        <v>312419.78924462525</v>
      </c>
      <c r="F39" s="12">
        <f t="shared" si="2"/>
        <v>39119213.681232244</v>
      </c>
      <c r="G39" s="12">
        <v>42304</v>
      </c>
      <c r="H39" s="2">
        <v>12488575.461551579</v>
      </c>
      <c r="I39" s="12">
        <f>VLOOKUP('Monthly Data'!$B39,CDM!$P$4:$V$15,3,FALSE)/12</f>
        <v>287417.90675973258</v>
      </c>
      <c r="J39" s="12">
        <f t="shared" si="3"/>
        <v>12775993.368311312</v>
      </c>
      <c r="K39" s="12">
        <v>3938</v>
      </c>
      <c r="L39" s="2">
        <v>33336506.871762816</v>
      </c>
      <c r="M39" s="12">
        <f>VLOOKUP('Monthly Data'!$B39,CDM!$P$4:$V$15,4,FALSE)/12</f>
        <v>395821.80975860351</v>
      </c>
      <c r="N39" s="12">
        <f t="shared" si="4"/>
        <v>33732328.681521416</v>
      </c>
      <c r="O39" s="2">
        <v>81444.582135100849</v>
      </c>
      <c r="P39" s="12">
        <f>VLOOKUP('Monthly Data'!$B39,CDM!$P$21:$S$32,2,FALSE)/12</f>
        <v>263.69987606277124</v>
      </c>
      <c r="Q39" s="12">
        <f t="shared" si="5"/>
        <v>81708.282011163625</v>
      </c>
      <c r="R39" s="12">
        <v>530</v>
      </c>
      <c r="S39" s="2">
        <v>796421.04364326363</v>
      </c>
      <c r="T39" s="12">
        <f>VLOOKUP('Monthly Data'!$B39,CDM!$P$4:$V$15,7,FALSE)/12</f>
        <v>0</v>
      </c>
      <c r="U39" s="12">
        <f t="shared" si="6"/>
        <v>796421.04364326363</v>
      </c>
      <c r="V39" s="2">
        <v>1987.7100876051695</v>
      </c>
      <c r="W39" s="12">
        <f>VLOOKUP('Monthly Data'!$B39,CDM!$P$21:$S$32,4,FALSE)/12</f>
        <v>0</v>
      </c>
      <c r="X39" s="12">
        <f t="shared" si="7"/>
        <v>1987.7100876051695</v>
      </c>
      <c r="Y39" s="11">
        <v>9566</v>
      </c>
      <c r="Z39" s="2">
        <v>36748.567362428847</v>
      </c>
      <c r="AA39" s="12">
        <f>VLOOKUP('Monthly Data'!$B39,CDM!$P$4:$V$15,6,FALSE)/12</f>
        <v>0</v>
      </c>
      <c r="AB39" s="12">
        <f t="shared" si="8"/>
        <v>36748.567362428847</v>
      </c>
      <c r="AC39" s="13">
        <v>105.08333333333333</v>
      </c>
      <c r="AD39" s="12">
        <f>VLOOKUP('Monthly Data'!$B39,CDM!$P$21:$S$32,3,FALSE)/12</f>
        <v>0</v>
      </c>
      <c r="AE39" s="12">
        <f t="shared" si="9"/>
        <v>105.08333333333333</v>
      </c>
      <c r="AF39" s="12">
        <v>428</v>
      </c>
      <c r="AG39" s="2">
        <v>120986.63898920605</v>
      </c>
      <c r="AH39" s="5">
        <v>350</v>
      </c>
      <c r="AI39" s="1">
        <f>Weather!C159</f>
        <v>720.2</v>
      </c>
      <c r="AJ39" s="1">
        <f>Weather!D159</f>
        <v>0</v>
      </c>
      <c r="AK39" s="1">
        <f>Weather!E159</f>
        <v>29</v>
      </c>
      <c r="AL39" s="1">
        <f>Weather!F159</f>
        <v>198.2</v>
      </c>
      <c r="AM39" s="1">
        <f t="shared" si="10"/>
        <v>518688.04000000004</v>
      </c>
      <c r="AN39" s="128">
        <f t="shared" si="11"/>
        <v>0</v>
      </c>
      <c r="AO39" s="1">
        <f>Weather!G159</f>
        <v>662.20000000000016</v>
      </c>
      <c r="AP39" s="1">
        <f>Weather!H159</f>
        <v>0</v>
      </c>
      <c r="AQ39" s="1">
        <f t="shared" si="12"/>
        <v>438508.8400000002</v>
      </c>
      <c r="AR39" s="1">
        <f t="shared" si="13"/>
        <v>0</v>
      </c>
      <c r="AS39" s="1">
        <f>Weather!I159</f>
        <v>488.2000000000001</v>
      </c>
      <c r="AT39" s="1">
        <f>Weather!J159</f>
        <v>0</v>
      </c>
      <c r="AU39" s="1">
        <f>Weather!K159</f>
        <v>546.20000000000005</v>
      </c>
      <c r="AV39" s="1">
        <f>Weather!L159</f>
        <v>0</v>
      </c>
      <c r="AW39" s="1">
        <f>Weather!M159</f>
        <v>604.20000000000016</v>
      </c>
      <c r="AX39" s="1">
        <f>Weather!N159</f>
        <v>0</v>
      </c>
      <c r="AY39" s="1">
        <f>Weather!O159</f>
        <v>0</v>
      </c>
      <c r="AZ39" s="1">
        <f>Weather!P159</f>
        <v>-6.8344827586206902</v>
      </c>
      <c r="BA39" s="1">
        <f>Economic!C39</f>
        <v>6598</v>
      </c>
      <c r="BB39" s="1">
        <f>Economic!D39</f>
        <v>79.8</v>
      </c>
      <c r="BC39" s="1">
        <f>Economic!E39</f>
        <v>255</v>
      </c>
      <c r="BD39" s="1">
        <f>Economic!F39</f>
        <v>634944.30000000005</v>
      </c>
      <c r="BE39" s="1">
        <f>Economic!G39</f>
        <v>5688.4</v>
      </c>
      <c r="BF39" s="1">
        <f>Economic!H39</f>
        <v>6670.7</v>
      </c>
      <c r="BG39" s="1">
        <f>Economic!I39</f>
        <v>81.2</v>
      </c>
      <c r="BH39" s="1">
        <v>38</v>
      </c>
      <c r="BI39" s="1">
        <v>0</v>
      </c>
      <c r="BJ39" s="1">
        <v>1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>
        <v>29</v>
      </c>
      <c r="CB39">
        <v>20</v>
      </c>
      <c r="CC39" s="140">
        <f t="shared" si="14"/>
        <v>1348938.4028011118</v>
      </c>
      <c r="CD39" s="140">
        <f t="shared" si="15"/>
        <v>430640.53315695102</v>
      </c>
      <c r="CE39" s="140">
        <f t="shared" si="16"/>
        <v>1163183.7476386696</v>
      </c>
      <c r="CF39" s="1">
        <v>0</v>
      </c>
    </row>
    <row r="40" spans="1:84" x14ac:dyDescent="0.25">
      <c r="A40" s="3">
        <v>40969</v>
      </c>
      <c r="B40" s="4">
        <f t="shared" si="0"/>
        <v>2012</v>
      </c>
      <c r="C40" s="4">
        <f t="shared" si="1"/>
        <v>3</v>
      </c>
      <c r="D40" s="2">
        <v>35474284.6374323</v>
      </c>
      <c r="E40" s="12">
        <f>VLOOKUP('Monthly Data'!$B40,CDM!$P$4:$V$15,2,FALSE)/12</f>
        <v>312419.78924462525</v>
      </c>
      <c r="F40" s="12">
        <f t="shared" si="2"/>
        <v>35786704.426676922</v>
      </c>
      <c r="G40" s="12">
        <v>42304</v>
      </c>
      <c r="H40" s="2">
        <v>12341507.115701405</v>
      </c>
      <c r="I40" s="12">
        <f>VLOOKUP('Monthly Data'!$B40,CDM!$P$4:$V$15,3,FALSE)/12</f>
        <v>287417.90675973258</v>
      </c>
      <c r="J40" s="12">
        <f t="shared" si="3"/>
        <v>12628925.022461139</v>
      </c>
      <c r="K40" s="12">
        <v>3938</v>
      </c>
      <c r="L40" s="2">
        <v>32947733.97095241</v>
      </c>
      <c r="M40" s="12">
        <f>VLOOKUP('Monthly Data'!$B40,CDM!$P$4:$V$15,4,FALSE)/12</f>
        <v>395821.80975860351</v>
      </c>
      <c r="N40" s="12">
        <f t="shared" si="4"/>
        <v>33343555.780711014</v>
      </c>
      <c r="O40" s="2">
        <v>80494.769169580613</v>
      </c>
      <c r="P40" s="12">
        <f>VLOOKUP('Monthly Data'!$B40,CDM!$P$21:$S$32,2,FALSE)/12</f>
        <v>263.69987606277124</v>
      </c>
      <c r="Q40" s="12">
        <f t="shared" si="5"/>
        <v>80758.469045643389</v>
      </c>
      <c r="R40" s="12">
        <v>530</v>
      </c>
      <c r="S40" s="2">
        <v>750454.14611005678</v>
      </c>
      <c r="T40" s="12">
        <f>VLOOKUP('Monthly Data'!$B40,CDM!$P$4:$V$15,7,FALSE)/12</f>
        <v>0</v>
      </c>
      <c r="U40" s="12">
        <f t="shared" si="6"/>
        <v>750454.14611005678</v>
      </c>
      <c r="V40" s="2">
        <v>1987.7100876051695</v>
      </c>
      <c r="W40" s="12">
        <f>VLOOKUP('Monthly Data'!$B40,CDM!$P$21:$S$32,4,FALSE)/12</f>
        <v>0</v>
      </c>
      <c r="X40" s="12">
        <f t="shared" si="7"/>
        <v>1987.7100876051695</v>
      </c>
      <c r="Y40" s="11">
        <v>9566</v>
      </c>
      <c r="Z40" s="2">
        <v>39287.628083491378</v>
      </c>
      <c r="AA40" s="12">
        <f>VLOOKUP('Monthly Data'!$B40,CDM!$P$4:$V$15,6,FALSE)/12</f>
        <v>0</v>
      </c>
      <c r="AB40" s="12">
        <f t="shared" si="8"/>
        <v>39287.628083491378</v>
      </c>
      <c r="AC40" s="13">
        <v>105.08333333333333</v>
      </c>
      <c r="AD40" s="12">
        <f>VLOOKUP('Monthly Data'!$B40,CDM!$P$21:$S$32,3,FALSE)/12</f>
        <v>0</v>
      </c>
      <c r="AE40" s="12">
        <f t="shared" si="9"/>
        <v>105.08333333333333</v>
      </c>
      <c r="AF40" s="12">
        <v>428</v>
      </c>
      <c r="AG40" s="2">
        <v>133637.30075901255</v>
      </c>
      <c r="AH40" s="5">
        <v>350</v>
      </c>
      <c r="AI40" s="1">
        <f>Weather!C160</f>
        <v>527.00000000000011</v>
      </c>
      <c r="AJ40" s="1">
        <f>Weather!D160</f>
        <v>0</v>
      </c>
      <c r="AK40" s="1">
        <f>Weather!E160</f>
        <v>7</v>
      </c>
      <c r="AL40" s="1">
        <f>Weather!F160</f>
        <v>98.6</v>
      </c>
      <c r="AM40" s="1">
        <f t="shared" si="10"/>
        <v>277729.00000000012</v>
      </c>
      <c r="AN40" s="128">
        <f t="shared" si="11"/>
        <v>0</v>
      </c>
      <c r="AO40" s="1">
        <f>Weather!G160</f>
        <v>466.90000000000009</v>
      </c>
      <c r="AP40" s="1">
        <f>Weather!H160</f>
        <v>1.8999999999999986</v>
      </c>
      <c r="AQ40" s="1">
        <f t="shared" si="12"/>
        <v>217995.61000000007</v>
      </c>
      <c r="AR40" s="1">
        <f t="shared" si="13"/>
        <v>3.6099999999999945</v>
      </c>
      <c r="AS40" s="1">
        <f>Weather!I160</f>
        <v>299.90000000000003</v>
      </c>
      <c r="AT40" s="1">
        <f>Weather!J160</f>
        <v>20.9</v>
      </c>
      <c r="AU40" s="1">
        <f>Weather!K160</f>
        <v>352.00000000000006</v>
      </c>
      <c r="AV40" s="1">
        <f>Weather!L160</f>
        <v>10.999999999999998</v>
      </c>
      <c r="AW40" s="1">
        <f>Weather!M160</f>
        <v>408.10000000000008</v>
      </c>
      <c r="AX40" s="1">
        <f>Weather!N160</f>
        <v>5.0999999999999979</v>
      </c>
      <c r="AY40" s="1">
        <f>Weather!O160</f>
        <v>0</v>
      </c>
      <c r="AZ40" s="1">
        <f>Weather!P160</f>
        <v>1.0000000000000004</v>
      </c>
      <c r="BA40" s="1">
        <f>Economic!C40</f>
        <v>6569.8</v>
      </c>
      <c r="BB40" s="1">
        <f>Economic!D40</f>
        <v>79.099999999999994</v>
      </c>
      <c r="BC40" s="1">
        <f>Economic!E40</f>
        <v>255</v>
      </c>
      <c r="BD40" s="1">
        <f>Economic!F40</f>
        <v>634944.30000000005</v>
      </c>
      <c r="BE40" s="1">
        <f>Economic!G40</f>
        <v>5688.4</v>
      </c>
      <c r="BF40" s="1">
        <f>Economic!H40</f>
        <v>6674</v>
      </c>
      <c r="BG40" s="1">
        <f>Economic!I40</f>
        <v>81.2</v>
      </c>
      <c r="BH40" s="1">
        <v>39</v>
      </c>
      <c r="BI40" s="1">
        <v>0</v>
      </c>
      <c r="BJ40" s="1">
        <v>0</v>
      </c>
      <c r="BK40" s="1">
        <v>1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1</v>
      </c>
      <c r="BV40" s="1">
        <v>0</v>
      </c>
      <c r="BW40" s="1">
        <v>1</v>
      </c>
      <c r="BX40" s="1">
        <v>0</v>
      </c>
      <c r="BY40" s="1">
        <v>0</v>
      </c>
      <c r="BZ40" s="1">
        <v>0</v>
      </c>
      <c r="CA40">
        <v>31</v>
      </c>
      <c r="CB40">
        <v>22</v>
      </c>
      <c r="CC40" s="140">
        <f t="shared" si="14"/>
        <v>1154409.8202153845</v>
      </c>
      <c r="CD40" s="140">
        <f t="shared" si="15"/>
        <v>398113.13276456145</v>
      </c>
      <c r="CE40" s="140">
        <f t="shared" si="16"/>
        <v>1075598.573571323</v>
      </c>
      <c r="CF40" s="1">
        <v>0</v>
      </c>
    </row>
    <row r="41" spans="1:84" x14ac:dyDescent="0.25">
      <c r="A41" s="3">
        <v>41000</v>
      </c>
      <c r="B41" s="4">
        <f t="shared" si="0"/>
        <v>2012</v>
      </c>
      <c r="C41" s="4">
        <f t="shared" si="1"/>
        <v>4</v>
      </c>
      <c r="D41" s="2">
        <v>29855022.451166406</v>
      </c>
      <c r="E41" s="12">
        <f>VLOOKUP('Monthly Data'!$B41,CDM!$P$4:$V$15,2,FALSE)/12</f>
        <v>312419.78924462525</v>
      </c>
      <c r="F41" s="12">
        <f t="shared" si="2"/>
        <v>30167442.240411032</v>
      </c>
      <c r="G41" s="12">
        <v>42344</v>
      </c>
      <c r="H41" s="2">
        <v>11094045.9782901</v>
      </c>
      <c r="I41" s="12">
        <f>VLOOKUP('Monthly Data'!$B41,CDM!$P$4:$V$15,3,FALSE)/12</f>
        <v>287417.90675973258</v>
      </c>
      <c r="J41" s="12">
        <f t="shared" si="3"/>
        <v>11381463.885049833</v>
      </c>
      <c r="K41" s="12">
        <v>3909</v>
      </c>
      <c r="L41" s="2">
        <v>29122570.031087972</v>
      </c>
      <c r="M41" s="12">
        <f>VLOOKUP('Monthly Data'!$B41,CDM!$P$4:$V$15,4,FALSE)/12</f>
        <v>395821.80975860351</v>
      </c>
      <c r="N41" s="12">
        <f t="shared" si="4"/>
        <v>29518391.840846576</v>
      </c>
      <c r="O41" s="2">
        <v>71149.492537000988</v>
      </c>
      <c r="P41" s="12">
        <f>VLOOKUP('Monthly Data'!$B41,CDM!$P$21:$S$32,2,FALSE)/12</f>
        <v>263.69987606277124</v>
      </c>
      <c r="Q41" s="12">
        <f t="shared" si="5"/>
        <v>71413.192413063764</v>
      </c>
      <c r="R41" s="12">
        <v>531</v>
      </c>
      <c r="S41" s="2">
        <v>626166.22390891844</v>
      </c>
      <c r="T41" s="12">
        <f>VLOOKUP('Monthly Data'!$B41,CDM!$P$4:$V$15,7,FALSE)/12</f>
        <v>0</v>
      </c>
      <c r="U41" s="12">
        <f t="shared" si="6"/>
        <v>626166.22390891844</v>
      </c>
      <c r="V41" s="2">
        <v>1987.7100876051695</v>
      </c>
      <c r="W41" s="12">
        <f>VLOOKUP('Monthly Data'!$B41,CDM!$P$21:$S$32,4,FALSE)/12</f>
        <v>0</v>
      </c>
      <c r="X41" s="12">
        <f t="shared" si="7"/>
        <v>1987.7100876051695</v>
      </c>
      <c r="Y41" s="11">
        <v>9566</v>
      </c>
      <c r="Z41" s="2">
        <v>37482.286527514269</v>
      </c>
      <c r="AA41" s="12">
        <f>VLOOKUP('Monthly Data'!$B41,CDM!$P$4:$V$15,6,FALSE)/12</f>
        <v>0</v>
      </c>
      <c r="AB41" s="12">
        <f t="shared" si="8"/>
        <v>37482.286527514269</v>
      </c>
      <c r="AC41" s="13">
        <v>105.08333333333333</v>
      </c>
      <c r="AD41" s="12">
        <f>VLOOKUP('Monthly Data'!$B41,CDM!$P$21:$S$32,3,FALSE)/12</f>
        <v>0</v>
      </c>
      <c r="AE41" s="12">
        <f t="shared" si="9"/>
        <v>105.08333333333333</v>
      </c>
      <c r="AF41" s="12">
        <v>428</v>
      </c>
      <c r="AG41" s="2">
        <v>127305.08049213541</v>
      </c>
      <c r="AH41" s="5">
        <v>350</v>
      </c>
      <c r="AI41" s="1">
        <f>Weather!C161</f>
        <v>420.60000000000008</v>
      </c>
      <c r="AJ41" s="1">
        <f>Weather!D161</f>
        <v>0</v>
      </c>
      <c r="AK41" s="1">
        <f>Weather!E161</f>
        <v>0</v>
      </c>
      <c r="AL41" s="1">
        <f>Weather!F161</f>
        <v>0.89999999999999858</v>
      </c>
      <c r="AM41" s="1">
        <f t="shared" si="10"/>
        <v>176904.36000000007</v>
      </c>
      <c r="AN41" s="128">
        <f t="shared" si="11"/>
        <v>0</v>
      </c>
      <c r="AO41" s="1">
        <f>Weather!G161</f>
        <v>360.6</v>
      </c>
      <c r="AP41" s="1">
        <f>Weather!H161</f>
        <v>0</v>
      </c>
      <c r="AQ41" s="1">
        <f t="shared" si="12"/>
        <v>130032.36000000002</v>
      </c>
      <c r="AR41" s="1">
        <f t="shared" si="13"/>
        <v>0</v>
      </c>
      <c r="AS41" s="1">
        <f>Weather!I161</f>
        <v>181.99999999999997</v>
      </c>
      <c r="AT41" s="1">
        <f>Weather!J161</f>
        <v>1.4000000000000004</v>
      </c>
      <c r="AU41" s="1">
        <f>Weather!K161</f>
        <v>240.6</v>
      </c>
      <c r="AV41" s="1">
        <f>Weather!L161</f>
        <v>0</v>
      </c>
      <c r="AW41" s="1">
        <f>Weather!M161</f>
        <v>300.60000000000002</v>
      </c>
      <c r="AX41" s="1">
        <f>Weather!N161</f>
        <v>0</v>
      </c>
      <c r="AY41" s="1">
        <f>Weather!O161</f>
        <v>0</v>
      </c>
      <c r="AZ41" s="1">
        <f>Weather!P161</f>
        <v>3.9800000000000009</v>
      </c>
      <c r="BA41" s="1">
        <f>Economic!C41</f>
        <v>6603.3</v>
      </c>
      <c r="BB41" s="1">
        <f>Economic!D41</f>
        <v>80.2</v>
      </c>
      <c r="BC41" s="1">
        <f>Economic!E41</f>
        <v>255</v>
      </c>
      <c r="BD41" s="1">
        <f>Economic!F41</f>
        <v>634944.30000000005</v>
      </c>
      <c r="BE41" s="1">
        <f>Economic!G41</f>
        <v>5688.4</v>
      </c>
      <c r="BF41" s="1">
        <f>Economic!H41</f>
        <v>6685.8</v>
      </c>
      <c r="BG41" s="1">
        <f>Economic!I41</f>
        <v>81.7</v>
      </c>
      <c r="BH41" s="1">
        <v>40</v>
      </c>
      <c r="BI41" s="1">
        <v>0</v>
      </c>
      <c r="BJ41" s="1">
        <v>0</v>
      </c>
      <c r="BK41" s="1">
        <v>0</v>
      </c>
      <c r="BL41" s="1">
        <v>1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1</v>
      </c>
      <c r="BV41" s="1">
        <v>0</v>
      </c>
      <c r="BW41" s="1">
        <v>1</v>
      </c>
      <c r="BX41" s="1">
        <v>1</v>
      </c>
      <c r="BY41" s="1">
        <v>0</v>
      </c>
      <c r="BZ41" s="1">
        <v>1</v>
      </c>
      <c r="CA41">
        <v>30</v>
      </c>
      <c r="CB41">
        <v>19</v>
      </c>
      <c r="CC41" s="140">
        <f t="shared" si="14"/>
        <v>1005581.4080137011</v>
      </c>
      <c r="CD41" s="140">
        <f t="shared" si="15"/>
        <v>369801.53260967002</v>
      </c>
      <c r="CE41" s="140">
        <f t="shared" si="16"/>
        <v>983946.39469488582</v>
      </c>
      <c r="CF41" s="1">
        <v>0</v>
      </c>
    </row>
    <row r="42" spans="1:84" x14ac:dyDescent="0.25">
      <c r="A42" s="3">
        <v>41030</v>
      </c>
      <c r="B42" s="4">
        <f t="shared" si="0"/>
        <v>2012</v>
      </c>
      <c r="C42" s="4">
        <f t="shared" si="1"/>
        <v>5</v>
      </c>
      <c r="D42" s="2">
        <v>26212235.169140249</v>
      </c>
      <c r="E42" s="12">
        <f>VLOOKUP('Monthly Data'!$B42,CDM!$P$4:$V$15,2,FALSE)/12</f>
        <v>312419.78924462525</v>
      </c>
      <c r="F42" s="12">
        <f t="shared" si="2"/>
        <v>26524654.958384875</v>
      </c>
      <c r="G42" s="12">
        <v>42344</v>
      </c>
      <c r="H42" s="2">
        <v>11003004.374300065</v>
      </c>
      <c r="I42" s="12">
        <f>VLOOKUP('Monthly Data'!$B42,CDM!$P$4:$V$15,3,FALSE)/12</f>
        <v>287417.90675973258</v>
      </c>
      <c r="J42" s="12">
        <f t="shared" si="3"/>
        <v>11290422.281059798</v>
      </c>
      <c r="K42" s="12">
        <v>3909</v>
      </c>
      <c r="L42" s="2">
        <v>29572265.598022848</v>
      </c>
      <c r="M42" s="12">
        <f>VLOOKUP('Monthly Data'!$B42,CDM!$P$4:$V$15,4,FALSE)/12</f>
        <v>395821.80975860351</v>
      </c>
      <c r="N42" s="12">
        <f t="shared" si="4"/>
        <v>29968087.407781452</v>
      </c>
      <c r="O42" s="2">
        <v>72248.145964545358</v>
      </c>
      <c r="P42" s="12">
        <f>VLOOKUP('Monthly Data'!$B42,CDM!$P$21:$S$32,2,FALSE)/12</f>
        <v>263.69987606277124</v>
      </c>
      <c r="Q42" s="12">
        <f t="shared" si="5"/>
        <v>72511.845840608134</v>
      </c>
      <c r="R42" s="12">
        <v>531</v>
      </c>
      <c r="S42" s="2">
        <v>557386.05313092982</v>
      </c>
      <c r="T42" s="12">
        <f>VLOOKUP('Monthly Data'!$B42,CDM!$P$4:$V$15,7,FALSE)/12</f>
        <v>0</v>
      </c>
      <c r="U42" s="12">
        <f t="shared" si="6"/>
        <v>557386.05313092982</v>
      </c>
      <c r="V42" s="2">
        <v>1987.7100876051695</v>
      </c>
      <c r="W42" s="12">
        <f>VLOOKUP('Monthly Data'!$B42,CDM!$P$21:$S$32,4,FALSE)/12</f>
        <v>0</v>
      </c>
      <c r="X42" s="12">
        <f t="shared" si="7"/>
        <v>1987.7100876051695</v>
      </c>
      <c r="Y42" s="11">
        <v>9566</v>
      </c>
      <c r="Z42" s="2">
        <v>38734.02950358075</v>
      </c>
      <c r="AA42" s="12">
        <f>VLOOKUP('Monthly Data'!$B42,CDM!$P$4:$V$15,6,FALSE)/12</f>
        <v>0</v>
      </c>
      <c r="AB42" s="12">
        <f t="shared" si="8"/>
        <v>38734.02950358075</v>
      </c>
      <c r="AC42" s="13">
        <v>105.08333333333333</v>
      </c>
      <c r="AD42" s="12">
        <f>VLOOKUP('Monthly Data'!$B42,CDM!$P$21:$S$32,3,FALSE)/12</f>
        <v>0</v>
      </c>
      <c r="AE42" s="12">
        <f t="shared" si="9"/>
        <v>105.08333333333333</v>
      </c>
      <c r="AF42" s="12">
        <v>428</v>
      </c>
      <c r="AG42" s="2">
        <v>133635.28058605731</v>
      </c>
      <c r="AH42" s="5">
        <v>350</v>
      </c>
      <c r="AI42" s="1">
        <f>Weather!C162</f>
        <v>145.5</v>
      </c>
      <c r="AJ42" s="1">
        <f>Weather!D162</f>
        <v>11.1</v>
      </c>
      <c r="AK42" s="1">
        <f>Weather!E162</f>
        <v>0</v>
      </c>
      <c r="AL42" s="1">
        <f>Weather!F162</f>
        <v>0</v>
      </c>
      <c r="AM42" s="1">
        <f t="shared" si="10"/>
        <v>21170.25</v>
      </c>
      <c r="AN42" s="128">
        <f t="shared" si="11"/>
        <v>123.21</v>
      </c>
      <c r="AO42" s="1">
        <f>Weather!G162</f>
        <v>97.199999999999989</v>
      </c>
      <c r="AP42" s="1">
        <f>Weather!H162</f>
        <v>24.800000000000004</v>
      </c>
      <c r="AQ42" s="1">
        <f t="shared" si="12"/>
        <v>9447.8399999999983</v>
      </c>
      <c r="AR42" s="1">
        <f t="shared" si="13"/>
        <v>615.04000000000019</v>
      </c>
      <c r="AS42" s="1">
        <f>Weather!I162</f>
        <v>10.1</v>
      </c>
      <c r="AT42" s="1">
        <f>Weather!J162</f>
        <v>123.70000000000002</v>
      </c>
      <c r="AU42" s="1">
        <f>Weather!K162</f>
        <v>28.9</v>
      </c>
      <c r="AV42" s="1">
        <f>Weather!L162</f>
        <v>80.5</v>
      </c>
      <c r="AW42" s="1">
        <f>Weather!M162</f>
        <v>58.899999999999991</v>
      </c>
      <c r="AX42" s="1">
        <f>Weather!N162</f>
        <v>48.5</v>
      </c>
      <c r="AY42" s="1">
        <f>Weather!O162</f>
        <v>2.9000000000000021</v>
      </c>
      <c r="AZ42" s="1">
        <f>Weather!P162</f>
        <v>13.664516129032259</v>
      </c>
      <c r="BA42" s="1">
        <f>Economic!C42</f>
        <v>6658.1</v>
      </c>
      <c r="BB42" s="1">
        <f>Economic!D42</f>
        <v>81.900000000000006</v>
      </c>
      <c r="BC42" s="1">
        <f>Economic!E42</f>
        <v>255</v>
      </c>
      <c r="BD42" s="1">
        <f>Economic!F42</f>
        <v>634944.30000000005</v>
      </c>
      <c r="BE42" s="1">
        <f>Economic!G42</f>
        <v>5688.4</v>
      </c>
      <c r="BF42" s="1">
        <f>Economic!H42</f>
        <v>6690.1</v>
      </c>
      <c r="BG42" s="1">
        <f>Economic!I42</f>
        <v>81.8</v>
      </c>
      <c r="BH42" s="1">
        <v>41</v>
      </c>
      <c r="BI42" s="1">
        <v>0</v>
      </c>
      <c r="BJ42" s="1">
        <v>0</v>
      </c>
      <c r="BK42" s="1">
        <v>0</v>
      </c>
      <c r="BL42" s="1">
        <v>0</v>
      </c>
      <c r="BM42" s="1">
        <v>1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1</v>
      </c>
      <c r="BV42" s="1">
        <v>0</v>
      </c>
      <c r="BW42" s="1">
        <v>1</v>
      </c>
      <c r="BX42" s="1">
        <v>1</v>
      </c>
      <c r="BY42" s="1">
        <v>0</v>
      </c>
      <c r="BZ42" s="1">
        <v>1</v>
      </c>
      <c r="CA42">
        <v>31</v>
      </c>
      <c r="CB42">
        <v>22</v>
      </c>
      <c r="CC42" s="140">
        <f t="shared" si="14"/>
        <v>855634.03091564111</v>
      </c>
      <c r="CD42" s="140">
        <f t="shared" si="15"/>
        <v>354935.62497742142</v>
      </c>
      <c r="CE42" s="140">
        <f t="shared" si="16"/>
        <v>966712.49702520808</v>
      </c>
      <c r="CF42" s="1">
        <v>0</v>
      </c>
    </row>
    <row r="43" spans="1:84" x14ac:dyDescent="0.25">
      <c r="A43" s="3">
        <v>41061</v>
      </c>
      <c r="B43" s="4">
        <f t="shared" si="0"/>
        <v>2012</v>
      </c>
      <c r="C43" s="4">
        <f t="shared" si="1"/>
        <v>6</v>
      </c>
      <c r="D43" s="2">
        <v>25537548.472643334</v>
      </c>
      <c r="E43" s="12">
        <f>VLOOKUP('Monthly Data'!$B43,CDM!$P$4:$V$15,2,FALSE)/12</f>
        <v>312419.78924462525</v>
      </c>
      <c r="F43" s="12">
        <f t="shared" si="2"/>
        <v>25849968.26188796</v>
      </c>
      <c r="G43" s="12">
        <v>42344</v>
      </c>
      <c r="H43" s="2">
        <v>10938981.264826575</v>
      </c>
      <c r="I43" s="12">
        <f>VLOOKUP('Monthly Data'!$B43,CDM!$P$4:$V$15,3,FALSE)/12</f>
        <v>287417.90675973258</v>
      </c>
      <c r="J43" s="12">
        <f t="shared" si="3"/>
        <v>11226399.171586309</v>
      </c>
      <c r="K43" s="12">
        <v>3909</v>
      </c>
      <c r="L43" s="2">
        <v>29297025.198399115</v>
      </c>
      <c r="M43" s="12">
        <f>VLOOKUP('Monthly Data'!$B43,CDM!$P$4:$V$15,4,FALSE)/12</f>
        <v>395821.80975860351</v>
      </c>
      <c r="N43" s="12">
        <f t="shared" si="4"/>
        <v>29692847.008157719</v>
      </c>
      <c r="O43" s="2">
        <v>71575.704805059591</v>
      </c>
      <c r="P43" s="12">
        <f>VLOOKUP('Monthly Data'!$B43,CDM!$P$21:$S$32,2,FALSE)/12</f>
        <v>263.69987606277124</v>
      </c>
      <c r="Q43" s="12">
        <f t="shared" si="5"/>
        <v>71839.404681122367</v>
      </c>
      <c r="R43" s="12">
        <v>531</v>
      </c>
      <c r="S43" s="2">
        <v>495494.174573055</v>
      </c>
      <c r="T43" s="12">
        <f>VLOOKUP('Monthly Data'!$B43,CDM!$P$4:$V$15,7,FALSE)/12</f>
        <v>0</v>
      </c>
      <c r="U43" s="12">
        <f t="shared" si="6"/>
        <v>495494.174573055</v>
      </c>
      <c r="V43" s="2">
        <v>1987.7100876051695</v>
      </c>
      <c r="W43" s="12">
        <f>VLOOKUP('Monthly Data'!$B43,CDM!$P$21:$S$32,4,FALSE)/12</f>
        <v>0</v>
      </c>
      <c r="X43" s="12">
        <f t="shared" si="7"/>
        <v>1987.7100876051695</v>
      </c>
      <c r="Y43" s="11">
        <v>9566</v>
      </c>
      <c r="Z43" s="2">
        <v>37474.803513497005</v>
      </c>
      <c r="AA43" s="12">
        <f>VLOOKUP('Monthly Data'!$B43,CDM!$P$4:$V$15,6,FALSE)/12</f>
        <v>0</v>
      </c>
      <c r="AB43" s="12">
        <f t="shared" si="8"/>
        <v>37474.803513497005</v>
      </c>
      <c r="AC43" s="13">
        <v>105.08333333333333</v>
      </c>
      <c r="AD43" s="12">
        <f>VLOOKUP('Monthly Data'!$B43,CDM!$P$21:$S$32,3,FALSE)/12</f>
        <v>0</v>
      </c>
      <c r="AE43" s="12">
        <f t="shared" si="9"/>
        <v>105.08333333333333</v>
      </c>
      <c r="AF43" s="12">
        <v>428</v>
      </c>
      <c r="AG43" s="2">
        <v>127303.1254860484</v>
      </c>
      <c r="AH43" s="5">
        <v>350</v>
      </c>
      <c r="AI43" s="1">
        <f>Weather!C163</f>
        <v>43.699999999999996</v>
      </c>
      <c r="AJ43" s="1">
        <f>Weather!D163</f>
        <v>45.5</v>
      </c>
      <c r="AK43" s="1">
        <f>Weather!E163</f>
        <v>0</v>
      </c>
      <c r="AL43" s="1">
        <f>Weather!F163</f>
        <v>0</v>
      </c>
      <c r="AM43" s="1">
        <f t="shared" si="10"/>
        <v>1909.6899999999996</v>
      </c>
      <c r="AN43" s="128">
        <f t="shared" si="11"/>
        <v>2070.25</v>
      </c>
      <c r="AO43" s="1">
        <f>Weather!G163</f>
        <v>24.000000000000004</v>
      </c>
      <c r="AP43" s="1">
        <f>Weather!H163</f>
        <v>85.8</v>
      </c>
      <c r="AQ43" s="1">
        <f t="shared" si="12"/>
        <v>576.00000000000023</v>
      </c>
      <c r="AR43" s="1">
        <f t="shared" si="13"/>
        <v>7361.6399999999994</v>
      </c>
      <c r="AS43" s="1">
        <f>Weather!I163</f>
        <v>0</v>
      </c>
      <c r="AT43" s="1">
        <f>Weather!J163</f>
        <v>241.79999999999998</v>
      </c>
      <c r="AU43" s="1">
        <f>Weather!K163</f>
        <v>3</v>
      </c>
      <c r="AV43" s="1">
        <f>Weather!L163</f>
        <v>184.79999999999998</v>
      </c>
      <c r="AW43" s="1">
        <f>Weather!M163</f>
        <v>11.200000000000001</v>
      </c>
      <c r="AX43" s="1">
        <f>Weather!N163</f>
        <v>132.99999999999997</v>
      </c>
      <c r="AY43" s="1">
        <f>Weather!O163</f>
        <v>21.699999999999996</v>
      </c>
      <c r="AZ43" s="1">
        <f>Weather!P163</f>
        <v>18.060000000000002</v>
      </c>
      <c r="BA43" s="1">
        <f>Economic!C43</f>
        <v>6737.2</v>
      </c>
      <c r="BB43" s="1">
        <f>Economic!D43</f>
        <v>82.9</v>
      </c>
      <c r="BC43" s="1">
        <f>Economic!E43</f>
        <v>255</v>
      </c>
      <c r="BD43" s="1">
        <f>Economic!F43</f>
        <v>634944.30000000005</v>
      </c>
      <c r="BE43" s="1">
        <f>Economic!G43</f>
        <v>5688.4</v>
      </c>
      <c r="BF43" s="1">
        <f>Economic!H43</f>
        <v>6693.3</v>
      </c>
      <c r="BG43" s="1">
        <f>Economic!I43</f>
        <v>81.8</v>
      </c>
      <c r="BH43" s="1">
        <v>42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>
        <v>30</v>
      </c>
      <c r="CB43">
        <v>21</v>
      </c>
      <c r="CC43" s="140">
        <f t="shared" si="14"/>
        <v>861665.60872959869</v>
      </c>
      <c r="CD43" s="140">
        <f t="shared" si="15"/>
        <v>364632.7088275525</v>
      </c>
      <c r="CE43" s="140">
        <f t="shared" si="16"/>
        <v>989761.56693859061</v>
      </c>
      <c r="CF43" s="1">
        <v>0</v>
      </c>
    </row>
    <row r="44" spans="1:84" x14ac:dyDescent="0.25">
      <c r="A44" s="3">
        <v>41091</v>
      </c>
      <c r="B44" s="4">
        <f t="shared" si="0"/>
        <v>2012</v>
      </c>
      <c r="C44" s="4">
        <f t="shared" si="1"/>
        <v>7</v>
      </c>
      <c r="D44" s="2">
        <v>27264238.108992931</v>
      </c>
      <c r="E44" s="12">
        <f>VLOOKUP('Monthly Data'!$B44,CDM!$P$4:$V$15,2,FALSE)/12</f>
        <v>312419.78924462525</v>
      </c>
      <c r="F44" s="12">
        <f t="shared" si="2"/>
        <v>27576657.898237556</v>
      </c>
      <c r="G44" s="12">
        <v>42387</v>
      </c>
      <c r="H44" s="2">
        <v>11556030.188685257</v>
      </c>
      <c r="I44" s="12">
        <f>VLOOKUP('Monthly Data'!$B44,CDM!$P$4:$V$15,3,FALSE)/12</f>
        <v>287417.90675973258</v>
      </c>
      <c r="J44" s="12">
        <f t="shared" si="3"/>
        <v>11843448.09544499</v>
      </c>
      <c r="K44" s="12">
        <v>3917</v>
      </c>
      <c r="L44" s="2">
        <v>31244905.756138891</v>
      </c>
      <c r="M44" s="12">
        <f>VLOOKUP('Monthly Data'!$B44,CDM!$P$4:$V$15,4,FALSE)/12</f>
        <v>395821.80975860351</v>
      </c>
      <c r="N44" s="12">
        <f t="shared" si="4"/>
        <v>31640727.565897495</v>
      </c>
      <c r="O44" s="2">
        <v>76334.581272965122</v>
      </c>
      <c r="P44" s="12">
        <f>VLOOKUP('Monthly Data'!$B44,CDM!$P$21:$S$32,2,FALSE)/12</f>
        <v>263.69987606277124</v>
      </c>
      <c r="Q44" s="12">
        <f t="shared" si="5"/>
        <v>76598.281149027898</v>
      </c>
      <c r="R44" s="12">
        <v>533</v>
      </c>
      <c r="S44" s="2">
        <v>535829.15559772297</v>
      </c>
      <c r="T44" s="12">
        <f>VLOOKUP('Monthly Data'!$B44,CDM!$P$4:$V$15,7,FALSE)/12</f>
        <v>0</v>
      </c>
      <c r="U44" s="12">
        <f t="shared" si="6"/>
        <v>535829.15559772297</v>
      </c>
      <c r="V44" s="2">
        <v>1995.1904935380344</v>
      </c>
      <c r="W44" s="12">
        <f>VLOOKUP('Monthly Data'!$B44,CDM!$P$21:$S$32,4,FALSE)/12</f>
        <v>0</v>
      </c>
      <c r="X44" s="12">
        <f t="shared" si="7"/>
        <v>1995.1904935380344</v>
      </c>
      <c r="Y44" s="11">
        <v>9602</v>
      </c>
      <c r="Z44" s="2">
        <v>38615.132827324407</v>
      </c>
      <c r="AA44" s="12">
        <f>VLOOKUP('Monthly Data'!$B44,CDM!$P$4:$V$15,6,FALSE)/12</f>
        <v>0</v>
      </c>
      <c r="AB44" s="12">
        <f t="shared" si="8"/>
        <v>38615.132827324407</v>
      </c>
      <c r="AC44" s="13">
        <v>105.08333333333333</v>
      </c>
      <c r="AD44" s="12">
        <f>VLOOKUP('Monthly Data'!$B44,CDM!$P$21:$S$32,3,FALSE)/12</f>
        <v>0</v>
      </c>
      <c r="AE44" s="12">
        <f t="shared" si="9"/>
        <v>105.08333333333333</v>
      </c>
      <c r="AF44" s="12">
        <v>428</v>
      </c>
      <c r="AG44" s="2">
        <v>133637.30075901252</v>
      </c>
      <c r="AH44" s="5">
        <v>350</v>
      </c>
      <c r="AI44" s="1">
        <f>Weather!C164</f>
        <v>0.4</v>
      </c>
      <c r="AJ44" s="1">
        <f>Weather!D164</f>
        <v>94.299999999999969</v>
      </c>
      <c r="AK44" s="1">
        <f>Weather!E164</f>
        <v>0</v>
      </c>
      <c r="AL44" s="1">
        <f>Weather!F164</f>
        <v>0</v>
      </c>
      <c r="AM44" s="1">
        <f t="shared" si="10"/>
        <v>0.16000000000000003</v>
      </c>
      <c r="AN44" s="128">
        <f t="shared" si="11"/>
        <v>8892.4899999999943</v>
      </c>
      <c r="AO44" s="1">
        <f>Weather!G164</f>
        <v>0</v>
      </c>
      <c r="AP44" s="1">
        <f>Weather!H164</f>
        <v>155.89999999999998</v>
      </c>
      <c r="AQ44" s="1">
        <f t="shared" si="12"/>
        <v>0</v>
      </c>
      <c r="AR44" s="1">
        <f t="shared" si="13"/>
        <v>24304.809999999994</v>
      </c>
      <c r="AS44" s="1">
        <f>Weather!I164</f>
        <v>0</v>
      </c>
      <c r="AT44" s="1">
        <f>Weather!J164</f>
        <v>341.90000000000003</v>
      </c>
      <c r="AU44" s="1">
        <f>Weather!K164</f>
        <v>0</v>
      </c>
      <c r="AV44" s="1">
        <f>Weather!L164</f>
        <v>279.89999999999992</v>
      </c>
      <c r="AW44" s="1">
        <f>Weather!M164</f>
        <v>0</v>
      </c>
      <c r="AX44" s="1">
        <f>Weather!N164</f>
        <v>217.89999999999992</v>
      </c>
      <c r="AY44" s="1">
        <f>Weather!O164</f>
        <v>46.4</v>
      </c>
      <c r="AZ44" s="1">
        <f>Weather!P164</f>
        <v>21.029032258064522</v>
      </c>
      <c r="BA44" s="1">
        <f>Economic!C44</f>
        <v>6778.6</v>
      </c>
      <c r="BB44" s="1">
        <f>Economic!D44</f>
        <v>83</v>
      </c>
      <c r="BC44" s="1">
        <f>Economic!E44</f>
        <v>255</v>
      </c>
      <c r="BD44" s="1">
        <f>Economic!F44</f>
        <v>634944.30000000005</v>
      </c>
      <c r="BE44" s="1">
        <f>Economic!G44</f>
        <v>5688.4</v>
      </c>
      <c r="BF44" s="1">
        <f>Economic!H44</f>
        <v>6694.6</v>
      </c>
      <c r="BG44" s="1">
        <f>Economic!I44</f>
        <v>81.3</v>
      </c>
      <c r="BH44" s="1">
        <v>43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1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>
        <v>31</v>
      </c>
      <c r="CB44">
        <v>21</v>
      </c>
      <c r="CC44" s="140">
        <f t="shared" si="14"/>
        <v>889569.60962056636</v>
      </c>
      <c r="CD44" s="140">
        <f t="shared" si="15"/>
        <v>372775.16737694375</v>
      </c>
      <c r="CE44" s="140">
        <f t="shared" si="16"/>
        <v>1020668.6311579837</v>
      </c>
      <c r="CF44" s="1">
        <v>0</v>
      </c>
    </row>
    <row r="45" spans="1:84" x14ac:dyDescent="0.25">
      <c r="A45" s="3">
        <v>41122</v>
      </c>
      <c r="B45" s="4">
        <f t="shared" si="0"/>
        <v>2012</v>
      </c>
      <c r="C45" s="4">
        <f t="shared" si="1"/>
        <v>8</v>
      </c>
      <c r="D45" s="2">
        <v>26451153.405072346</v>
      </c>
      <c r="E45" s="12">
        <f>VLOOKUP('Monthly Data'!$B45,CDM!$P$4:$V$15,2,FALSE)/12</f>
        <v>312419.78924462525</v>
      </c>
      <c r="F45" s="12">
        <f t="shared" si="2"/>
        <v>26763573.194316972</v>
      </c>
      <c r="G45" s="12">
        <v>42387</v>
      </c>
      <c r="H45" s="2">
        <v>11232057.657166522</v>
      </c>
      <c r="I45" s="12">
        <f>VLOOKUP('Monthly Data'!$B45,CDM!$P$4:$V$15,3,FALSE)/12</f>
        <v>287417.90675973258</v>
      </c>
      <c r="J45" s="12">
        <f t="shared" si="3"/>
        <v>11519475.563926255</v>
      </c>
      <c r="K45" s="12">
        <v>3917</v>
      </c>
      <c r="L45" s="2">
        <v>30008341.703317862</v>
      </c>
      <c r="M45" s="12">
        <f>VLOOKUP('Monthly Data'!$B45,CDM!$P$4:$V$15,4,FALSE)/12</f>
        <v>395821.80975860351</v>
      </c>
      <c r="N45" s="12">
        <f t="shared" si="4"/>
        <v>30404163.513076466</v>
      </c>
      <c r="O45" s="2">
        <v>73313.525619092718</v>
      </c>
      <c r="P45" s="12">
        <f>VLOOKUP('Monthly Data'!$B45,CDM!$P$21:$S$32,2,FALSE)/12</f>
        <v>263.69987606277124</v>
      </c>
      <c r="Q45" s="12">
        <f t="shared" si="5"/>
        <v>73577.225495155493</v>
      </c>
      <c r="R45" s="12">
        <v>533</v>
      </c>
      <c r="S45" s="2">
        <v>611026.98292220104</v>
      </c>
      <c r="T45" s="12">
        <f>VLOOKUP('Monthly Data'!$B45,CDM!$P$4:$V$15,7,FALSE)/12</f>
        <v>0</v>
      </c>
      <c r="U45" s="12">
        <f t="shared" si="6"/>
        <v>611026.98292220104</v>
      </c>
      <c r="V45" s="2">
        <v>1995.1904935380344</v>
      </c>
      <c r="W45" s="12">
        <f>VLOOKUP('Monthly Data'!$B45,CDM!$P$21:$S$32,4,FALSE)/12</f>
        <v>0</v>
      </c>
      <c r="X45" s="12">
        <f t="shared" si="7"/>
        <v>1995.1904935380344</v>
      </c>
      <c r="Y45" s="11">
        <v>9602</v>
      </c>
      <c r="Z45" s="2">
        <v>38514.819734345263</v>
      </c>
      <c r="AA45" s="12">
        <f>VLOOKUP('Monthly Data'!$B45,CDM!$P$4:$V$15,6,FALSE)/12</f>
        <v>0</v>
      </c>
      <c r="AB45" s="12">
        <f t="shared" si="8"/>
        <v>38514.819734345263</v>
      </c>
      <c r="AC45" s="13">
        <v>105.08333333333333</v>
      </c>
      <c r="AD45" s="12">
        <f>VLOOKUP('Monthly Data'!$B45,CDM!$P$21:$S$32,3,FALSE)/12</f>
        <v>0</v>
      </c>
      <c r="AE45" s="12">
        <f t="shared" si="9"/>
        <v>105.08333333333333</v>
      </c>
      <c r="AF45" s="12">
        <v>428</v>
      </c>
      <c r="AG45" s="2">
        <v>134244.45602187669</v>
      </c>
      <c r="AH45" s="5">
        <v>350</v>
      </c>
      <c r="AI45" s="1">
        <f>Weather!C165</f>
        <v>30.099999999999998</v>
      </c>
      <c r="AJ45" s="1">
        <f>Weather!D165</f>
        <v>47.399999999999991</v>
      </c>
      <c r="AK45" s="1">
        <f>Weather!E165</f>
        <v>0</v>
      </c>
      <c r="AL45" s="1">
        <f>Weather!F165</f>
        <v>0</v>
      </c>
      <c r="AM45" s="1">
        <f t="shared" si="10"/>
        <v>906.00999999999988</v>
      </c>
      <c r="AN45" s="128">
        <f t="shared" si="11"/>
        <v>2246.7599999999993</v>
      </c>
      <c r="AO45" s="1">
        <f>Weather!G165</f>
        <v>11.700000000000001</v>
      </c>
      <c r="AP45" s="1">
        <f>Weather!H165</f>
        <v>91</v>
      </c>
      <c r="AQ45" s="1">
        <f t="shared" si="12"/>
        <v>136.89000000000001</v>
      </c>
      <c r="AR45" s="1">
        <f t="shared" si="13"/>
        <v>8281</v>
      </c>
      <c r="AS45" s="1">
        <f>Weather!I165</f>
        <v>0</v>
      </c>
      <c r="AT45" s="1">
        <f>Weather!J165</f>
        <v>265.29999999999995</v>
      </c>
      <c r="AU45" s="1">
        <f>Weather!K165</f>
        <v>0</v>
      </c>
      <c r="AV45" s="1">
        <f>Weather!L165</f>
        <v>203.29999999999998</v>
      </c>
      <c r="AW45" s="1">
        <f>Weather!M165</f>
        <v>2.3000000000000007</v>
      </c>
      <c r="AX45" s="1">
        <f>Weather!N165</f>
        <v>143.60000000000002</v>
      </c>
      <c r="AY45" s="1">
        <f>Weather!O165</f>
        <v>17.5</v>
      </c>
      <c r="AZ45" s="1">
        <f>Weather!P165</f>
        <v>18.558064516129029</v>
      </c>
      <c r="BA45" s="1">
        <f>Economic!C45</f>
        <v>6797.9</v>
      </c>
      <c r="BB45" s="1">
        <f>Economic!D45</f>
        <v>81.2</v>
      </c>
      <c r="BC45" s="1">
        <f>Economic!E45</f>
        <v>255</v>
      </c>
      <c r="BD45" s="1">
        <f>Economic!F45</f>
        <v>634944.30000000005</v>
      </c>
      <c r="BE45" s="1">
        <f>Economic!G45</f>
        <v>5688.4</v>
      </c>
      <c r="BF45" s="1">
        <f>Economic!H45</f>
        <v>6703.3</v>
      </c>
      <c r="BG45" s="1">
        <f>Economic!I45</f>
        <v>80</v>
      </c>
      <c r="BH45" s="1">
        <v>44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1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>
        <v>31</v>
      </c>
      <c r="CB45">
        <v>22</v>
      </c>
      <c r="CC45" s="140">
        <f t="shared" si="14"/>
        <v>863341.07078441849</v>
      </c>
      <c r="CD45" s="140">
        <f t="shared" si="15"/>
        <v>362324.44055375876</v>
      </c>
      <c r="CE45" s="140">
        <f t="shared" si="16"/>
        <v>980779.468163757</v>
      </c>
      <c r="CF45" s="1">
        <v>0</v>
      </c>
    </row>
    <row r="46" spans="1:84" x14ac:dyDescent="0.25">
      <c r="A46" s="3">
        <v>41153</v>
      </c>
      <c r="B46" s="4">
        <f t="shared" si="0"/>
        <v>2012</v>
      </c>
      <c r="C46" s="4">
        <f t="shared" si="1"/>
        <v>9</v>
      </c>
      <c r="D46" s="2">
        <v>25645975.234751705</v>
      </c>
      <c r="E46" s="12">
        <f>VLOOKUP('Monthly Data'!$B46,CDM!$P$4:$V$15,2,FALSE)/12</f>
        <v>312419.78924462525</v>
      </c>
      <c r="F46" s="12">
        <f t="shared" si="2"/>
        <v>25958395.023996331</v>
      </c>
      <c r="G46" s="12">
        <v>42387</v>
      </c>
      <c r="H46" s="2">
        <v>10592947.839510856</v>
      </c>
      <c r="I46" s="12">
        <f>VLOOKUP('Monthly Data'!$B46,CDM!$P$4:$V$15,3,FALSE)/12</f>
        <v>287417.90675973258</v>
      </c>
      <c r="J46" s="12">
        <f t="shared" si="3"/>
        <v>10880365.74627059</v>
      </c>
      <c r="K46" s="12">
        <v>3917</v>
      </c>
      <c r="L46" s="2">
        <v>28535808.50061851</v>
      </c>
      <c r="M46" s="12">
        <f>VLOOKUP('Monthly Data'!$B46,CDM!$P$4:$V$15,4,FALSE)/12</f>
        <v>395821.80975860351</v>
      </c>
      <c r="N46" s="12">
        <f t="shared" si="4"/>
        <v>28931630.310377114</v>
      </c>
      <c r="O46" s="2">
        <v>69715.972587059383</v>
      </c>
      <c r="P46" s="12">
        <f>VLOOKUP('Monthly Data'!$B46,CDM!$P$21:$S$32,2,FALSE)/12</f>
        <v>263.69987606277124</v>
      </c>
      <c r="Q46" s="12">
        <f t="shared" si="5"/>
        <v>69979.672463122159</v>
      </c>
      <c r="R46" s="12">
        <v>533</v>
      </c>
      <c r="S46" s="2">
        <v>685043.09297912719</v>
      </c>
      <c r="T46" s="12">
        <f>VLOOKUP('Monthly Data'!$B46,CDM!$P$4:$V$15,7,FALSE)/12</f>
        <v>0</v>
      </c>
      <c r="U46" s="12">
        <f t="shared" si="6"/>
        <v>685043.09297912719</v>
      </c>
      <c r="V46" s="2">
        <v>1995.1904935380344</v>
      </c>
      <c r="W46" s="12">
        <f>VLOOKUP('Monthly Data'!$B46,CDM!$P$21:$S$32,4,FALSE)/12</f>
        <v>0</v>
      </c>
      <c r="X46" s="12">
        <f t="shared" si="7"/>
        <v>1995.1904935380344</v>
      </c>
      <c r="Y46" s="11">
        <v>9602</v>
      </c>
      <c r="Z46" s="2">
        <v>37270.151802656575</v>
      </c>
      <c r="AA46" s="12">
        <f>VLOOKUP('Monthly Data'!$B46,CDM!$P$4:$V$15,6,FALSE)/12</f>
        <v>0</v>
      </c>
      <c r="AB46" s="12">
        <f t="shared" si="8"/>
        <v>37270.151802656575</v>
      </c>
      <c r="AC46" s="13">
        <v>105.08333333333333</v>
      </c>
      <c r="AD46" s="12">
        <f>VLOOKUP('Monthly Data'!$B46,CDM!$P$21:$S$32,3,FALSE)/12</f>
        <v>0</v>
      </c>
      <c r="AE46" s="12">
        <f t="shared" si="9"/>
        <v>105.08333333333333</v>
      </c>
      <c r="AF46" s="12">
        <v>428</v>
      </c>
      <c r="AG46" s="2">
        <v>127588.04564253986</v>
      </c>
      <c r="AH46" s="5">
        <v>350</v>
      </c>
      <c r="AI46" s="1">
        <f>Weather!C166</f>
        <v>165.3</v>
      </c>
      <c r="AJ46" s="1">
        <f>Weather!D166</f>
        <v>11.8</v>
      </c>
      <c r="AK46" s="1">
        <f>Weather!E166</f>
        <v>0</v>
      </c>
      <c r="AL46" s="1">
        <f>Weather!F166</f>
        <v>0</v>
      </c>
      <c r="AM46" s="1">
        <f t="shared" si="10"/>
        <v>27324.090000000004</v>
      </c>
      <c r="AN46" s="128">
        <f t="shared" si="11"/>
        <v>139.24</v>
      </c>
      <c r="AO46" s="1">
        <f>Weather!G166</f>
        <v>121.6</v>
      </c>
      <c r="AP46" s="1">
        <f>Weather!H166</f>
        <v>28.099999999999998</v>
      </c>
      <c r="AQ46" s="1">
        <f t="shared" si="12"/>
        <v>14786.56</v>
      </c>
      <c r="AR46" s="1">
        <f t="shared" si="13"/>
        <v>789.6099999999999</v>
      </c>
      <c r="AS46" s="1">
        <f>Weather!I166</f>
        <v>19.400000000000002</v>
      </c>
      <c r="AT46" s="1">
        <f>Weather!J166</f>
        <v>105.90000000000003</v>
      </c>
      <c r="AU46" s="1">
        <f>Weather!K166</f>
        <v>46.7</v>
      </c>
      <c r="AV46" s="1">
        <f>Weather!L166</f>
        <v>73.199999999999989</v>
      </c>
      <c r="AW46" s="1">
        <f>Weather!M166</f>
        <v>82.799999999999983</v>
      </c>
      <c r="AX46" s="1">
        <f>Weather!N166</f>
        <v>49.29999999999999</v>
      </c>
      <c r="AY46" s="1">
        <f>Weather!O166</f>
        <v>3.4999999999999964</v>
      </c>
      <c r="AZ46" s="1">
        <f>Weather!P166</f>
        <v>12.883333333333331</v>
      </c>
      <c r="BA46" s="1">
        <f>Economic!C46</f>
        <v>6763.1</v>
      </c>
      <c r="BB46" s="1">
        <f>Economic!D46</f>
        <v>79.5</v>
      </c>
      <c r="BC46" s="1">
        <f>Economic!E46</f>
        <v>255</v>
      </c>
      <c r="BD46" s="1">
        <f>Economic!F46</f>
        <v>634944.30000000005</v>
      </c>
      <c r="BE46" s="1">
        <f>Economic!G46</f>
        <v>5688.4</v>
      </c>
      <c r="BF46" s="1">
        <f>Economic!H46</f>
        <v>6707.4</v>
      </c>
      <c r="BG46" s="1">
        <f>Economic!I46</f>
        <v>79.3</v>
      </c>
      <c r="BH46" s="1">
        <v>45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1</v>
      </c>
      <c r="BR46" s="1">
        <v>0</v>
      </c>
      <c r="BS46" s="1">
        <v>0</v>
      </c>
      <c r="BT46" s="1">
        <v>0</v>
      </c>
      <c r="BU46" s="1">
        <v>0</v>
      </c>
      <c r="BV46" s="1">
        <v>1</v>
      </c>
      <c r="BW46" s="1">
        <v>1</v>
      </c>
      <c r="BX46" s="1">
        <v>0</v>
      </c>
      <c r="BY46" s="1">
        <v>1</v>
      </c>
      <c r="BZ46" s="1">
        <v>1</v>
      </c>
      <c r="CA46">
        <v>30</v>
      </c>
      <c r="CB46">
        <v>19</v>
      </c>
      <c r="CC46" s="140">
        <f t="shared" si="14"/>
        <v>865279.83413321106</v>
      </c>
      <c r="CD46" s="140">
        <f t="shared" si="15"/>
        <v>353098.26131702855</v>
      </c>
      <c r="CE46" s="140">
        <f t="shared" si="16"/>
        <v>964387.67701257044</v>
      </c>
      <c r="CF46" s="1">
        <v>0</v>
      </c>
    </row>
    <row r="47" spans="1:84" x14ac:dyDescent="0.25">
      <c r="A47" s="3">
        <v>41183</v>
      </c>
      <c r="B47" s="4">
        <f t="shared" si="0"/>
        <v>2012</v>
      </c>
      <c r="C47" s="4">
        <f t="shared" si="1"/>
        <v>10</v>
      </c>
      <c r="D47" s="2">
        <v>29816033.330578037</v>
      </c>
      <c r="E47" s="12">
        <f>VLOOKUP('Monthly Data'!$B47,CDM!$P$4:$V$15,2,FALSE)/12</f>
        <v>312419.78924462525</v>
      </c>
      <c r="F47" s="12">
        <f t="shared" si="2"/>
        <v>30128453.119822662</v>
      </c>
      <c r="G47" s="12">
        <v>42424</v>
      </c>
      <c r="H47" s="2">
        <v>11269065.127614925</v>
      </c>
      <c r="I47" s="12">
        <f>VLOOKUP('Monthly Data'!$B47,CDM!$P$4:$V$15,3,FALSE)/12</f>
        <v>287417.90675973258</v>
      </c>
      <c r="J47" s="12">
        <f t="shared" si="3"/>
        <v>11556483.034374658</v>
      </c>
      <c r="K47" s="12">
        <v>3917</v>
      </c>
      <c r="L47" s="2">
        <v>29179801.117395923</v>
      </c>
      <c r="M47" s="12">
        <f>VLOOKUP('Monthly Data'!$B47,CDM!$P$4:$V$15,4,FALSE)/12</f>
        <v>395821.80975860351</v>
      </c>
      <c r="N47" s="12">
        <f t="shared" si="4"/>
        <v>29575622.927154526</v>
      </c>
      <c r="O47" s="2">
        <v>71289.314082414217</v>
      </c>
      <c r="P47" s="12">
        <f>VLOOKUP('Monthly Data'!$B47,CDM!$P$21:$S$32,2,FALSE)/12</f>
        <v>263.69987606277124</v>
      </c>
      <c r="Q47" s="12">
        <f t="shared" si="5"/>
        <v>71553.013958476993</v>
      </c>
      <c r="R47" s="12">
        <v>538</v>
      </c>
      <c r="S47" s="2">
        <v>807979.81024667935</v>
      </c>
      <c r="T47" s="12">
        <f>VLOOKUP('Monthly Data'!$B47,CDM!$P$4:$V$15,7,FALSE)/12</f>
        <v>0</v>
      </c>
      <c r="U47" s="12">
        <f t="shared" si="6"/>
        <v>807979.81024667935</v>
      </c>
      <c r="V47" s="2">
        <v>2014.7226645849596</v>
      </c>
      <c r="W47" s="12">
        <f>VLOOKUP('Monthly Data'!$B47,CDM!$P$21:$S$32,4,FALSE)/12</f>
        <v>0</v>
      </c>
      <c r="X47" s="12">
        <f t="shared" si="7"/>
        <v>2014.7226645849596</v>
      </c>
      <c r="Y47" s="11">
        <v>9696</v>
      </c>
      <c r="Z47" s="2">
        <v>38315.034278019135</v>
      </c>
      <c r="AA47" s="12">
        <f>VLOOKUP('Monthly Data'!$B47,CDM!$P$4:$V$15,6,FALSE)/12</f>
        <v>0</v>
      </c>
      <c r="AB47" s="12">
        <f t="shared" si="8"/>
        <v>38315.034278019135</v>
      </c>
      <c r="AC47" s="13">
        <v>105.08333333333333</v>
      </c>
      <c r="AD47" s="12">
        <f>VLOOKUP('Monthly Data'!$B47,CDM!$P$21:$S$32,3,FALSE)/12</f>
        <v>0</v>
      </c>
      <c r="AE47" s="12">
        <f t="shared" si="9"/>
        <v>105.08333333333333</v>
      </c>
      <c r="AF47" s="12">
        <v>428</v>
      </c>
      <c r="AG47" s="2">
        <v>133508.24311736581</v>
      </c>
      <c r="AH47" s="5">
        <v>350</v>
      </c>
      <c r="AI47" s="1">
        <f>Weather!C167</f>
        <v>351.9</v>
      </c>
      <c r="AJ47" s="1">
        <f>Weather!D167</f>
        <v>0</v>
      </c>
      <c r="AK47" s="1">
        <f>Weather!E167</f>
        <v>0</v>
      </c>
      <c r="AL47" s="1">
        <f>Weather!F167</f>
        <v>0</v>
      </c>
      <c r="AM47" s="1">
        <f t="shared" si="10"/>
        <v>123833.60999999999</v>
      </c>
      <c r="AN47" s="128">
        <f t="shared" si="11"/>
        <v>0</v>
      </c>
      <c r="AO47" s="1">
        <f>Weather!G167</f>
        <v>289.90000000000003</v>
      </c>
      <c r="AP47" s="1">
        <f>Weather!H167</f>
        <v>0</v>
      </c>
      <c r="AQ47" s="1">
        <f t="shared" si="12"/>
        <v>84042.010000000024</v>
      </c>
      <c r="AR47" s="1">
        <f t="shared" si="13"/>
        <v>0</v>
      </c>
      <c r="AS47" s="1">
        <f>Weather!I167</f>
        <v>126.00000000000001</v>
      </c>
      <c r="AT47" s="1">
        <f>Weather!J167</f>
        <v>22.1</v>
      </c>
      <c r="AU47" s="1">
        <f>Weather!K167</f>
        <v>175.00000000000003</v>
      </c>
      <c r="AV47" s="1">
        <f>Weather!L167</f>
        <v>9.1</v>
      </c>
      <c r="AW47" s="1">
        <f>Weather!M167</f>
        <v>228.80000000000004</v>
      </c>
      <c r="AX47" s="1">
        <f>Weather!N167</f>
        <v>0.90000000000000036</v>
      </c>
      <c r="AY47" s="1">
        <f>Weather!O167</f>
        <v>0</v>
      </c>
      <c r="AZ47" s="1">
        <f>Weather!P167</f>
        <v>6.6483870967741927</v>
      </c>
      <c r="BA47" s="1">
        <f>Economic!C47</f>
        <v>6740.9</v>
      </c>
      <c r="BB47" s="1">
        <f>Economic!D47</f>
        <v>78.599999999999994</v>
      </c>
      <c r="BC47" s="1">
        <f>Economic!E47</f>
        <v>255</v>
      </c>
      <c r="BD47" s="1">
        <f>Economic!F47</f>
        <v>634944.30000000005</v>
      </c>
      <c r="BE47" s="1">
        <f>Economic!G47</f>
        <v>5688.4</v>
      </c>
      <c r="BF47" s="1">
        <f>Economic!H47</f>
        <v>6710</v>
      </c>
      <c r="BG47" s="1">
        <f>Economic!I47</f>
        <v>79</v>
      </c>
      <c r="BH47" s="1">
        <v>46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1</v>
      </c>
      <c r="BS47" s="1">
        <v>0</v>
      </c>
      <c r="BT47" s="1">
        <v>0</v>
      </c>
      <c r="BU47" s="1">
        <v>0</v>
      </c>
      <c r="BV47" s="1">
        <v>1</v>
      </c>
      <c r="BW47" s="1">
        <v>1</v>
      </c>
      <c r="BX47" s="1">
        <v>0</v>
      </c>
      <c r="BY47" s="1">
        <v>1</v>
      </c>
      <c r="BZ47" s="1">
        <v>1</v>
      </c>
      <c r="CA47">
        <v>31</v>
      </c>
      <c r="CB47">
        <v>22</v>
      </c>
      <c r="CC47" s="140">
        <f t="shared" si="14"/>
        <v>971885.58451040846</v>
      </c>
      <c r="CD47" s="140">
        <f t="shared" si="15"/>
        <v>363518.22992306208</v>
      </c>
      <c r="CE47" s="140">
        <f t="shared" si="16"/>
        <v>954052.35248885571</v>
      </c>
      <c r="CF47" s="1">
        <v>0</v>
      </c>
    </row>
    <row r="48" spans="1:84" x14ac:dyDescent="0.25">
      <c r="A48" s="3">
        <v>41214</v>
      </c>
      <c r="B48" s="4">
        <f t="shared" si="0"/>
        <v>2012</v>
      </c>
      <c r="C48" s="4">
        <f t="shared" si="1"/>
        <v>11</v>
      </c>
      <c r="D48" s="2">
        <v>35262128.287594453</v>
      </c>
      <c r="E48" s="12">
        <f>VLOOKUP('Monthly Data'!$B48,CDM!$P$4:$V$15,2,FALSE)/12</f>
        <v>312419.78924462525</v>
      </c>
      <c r="F48" s="12">
        <f t="shared" si="2"/>
        <v>35574548.076839074</v>
      </c>
      <c r="G48" s="12">
        <v>42424</v>
      </c>
      <c r="H48" s="2">
        <v>11922181.2537819</v>
      </c>
      <c r="I48" s="12">
        <f>VLOOKUP('Monthly Data'!$B48,CDM!$P$4:$V$15,3,FALSE)/12</f>
        <v>287417.90675973258</v>
      </c>
      <c r="J48" s="12">
        <f t="shared" si="3"/>
        <v>12209599.160541633</v>
      </c>
      <c r="K48" s="12">
        <v>3917</v>
      </c>
      <c r="L48" s="2">
        <v>31148113.218187049</v>
      </c>
      <c r="M48" s="12">
        <f>VLOOKUP('Monthly Data'!$B48,CDM!$P$4:$V$15,4,FALSE)/12</f>
        <v>395821.80975860351</v>
      </c>
      <c r="N48" s="12">
        <f t="shared" si="4"/>
        <v>31543935.027945653</v>
      </c>
      <c r="O48" s="2">
        <v>76098.106952556918</v>
      </c>
      <c r="P48" s="12">
        <f>VLOOKUP('Monthly Data'!$B48,CDM!$P$21:$S$32,2,FALSE)/12</f>
        <v>263.69987606277124</v>
      </c>
      <c r="Q48" s="12">
        <f t="shared" si="5"/>
        <v>76361.806828619694</v>
      </c>
      <c r="R48" s="12">
        <v>538</v>
      </c>
      <c r="S48" s="2">
        <v>867098.11195445911</v>
      </c>
      <c r="T48" s="12">
        <f>VLOOKUP('Monthly Data'!$B48,CDM!$P$4:$V$15,7,FALSE)/12</f>
        <v>0</v>
      </c>
      <c r="U48" s="12">
        <f t="shared" si="6"/>
        <v>867098.11195445911</v>
      </c>
      <c r="V48" s="2">
        <v>2014.7226645849596</v>
      </c>
      <c r="W48" s="12">
        <f>VLOOKUP('Monthly Data'!$B48,CDM!$P$21:$S$32,4,FALSE)/12</f>
        <v>0</v>
      </c>
      <c r="X48" s="12">
        <f t="shared" si="7"/>
        <v>2014.7226645849596</v>
      </c>
      <c r="Y48" s="11">
        <v>9696</v>
      </c>
      <c r="Z48" s="2">
        <v>37034.273122360311</v>
      </c>
      <c r="AA48" s="12">
        <f>VLOOKUP('Monthly Data'!$B48,CDM!$P$4:$V$15,6,FALSE)/12</f>
        <v>0</v>
      </c>
      <c r="AB48" s="12">
        <f t="shared" si="8"/>
        <v>37034.273122360311</v>
      </c>
      <c r="AC48" s="13">
        <v>105.08333333333333</v>
      </c>
      <c r="AD48" s="12">
        <f>VLOOKUP('Monthly Data'!$B48,CDM!$P$21:$S$32,3,FALSE)/12</f>
        <v>0</v>
      </c>
      <c r="AE48" s="12">
        <f t="shared" si="9"/>
        <v>105.08333333333333</v>
      </c>
      <c r="AF48" s="12">
        <v>428</v>
      </c>
      <c r="AG48" s="2">
        <v>126522.16678884087</v>
      </c>
      <c r="AH48" s="5">
        <v>350</v>
      </c>
      <c r="AI48" s="1">
        <f>Weather!C168</f>
        <v>571.4000000000002</v>
      </c>
      <c r="AJ48" s="1">
        <f>Weather!D168</f>
        <v>0</v>
      </c>
      <c r="AK48" s="1">
        <f>Weather!E168</f>
        <v>11</v>
      </c>
      <c r="AL48" s="1">
        <f>Weather!F168</f>
        <v>72.899999999999991</v>
      </c>
      <c r="AM48" s="1">
        <f t="shared" si="10"/>
        <v>326497.96000000025</v>
      </c>
      <c r="AN48" s="128">
        <f t="shared" si="11"/>
        <v>0</v>
      </c>
      <c r="AO48" s="1">
        <f>Weather!G168</f>
        <v>511.40000000000015</v>
      </c>
      <c r="AP48" s="1">
        <f>Weather!H168</f>
        <v>0</v>
      </c>
      <c r="AQ48" s="1">
        <f t="shared" si="12"/>
        <v>261529.96000000014</v>
      </c>
      <c r="AR48" s="1">
        <f t="shared" si="13"/>
        <v>0</v>
      </c>
      <c r="AS48" s="1">
        <f>Weather!I168</f>
        <v>331.40000000000003</v>
      </c>
      <c r="AT48" s="1">
        <f>Weather!J168</f>
        <v>0</v>
      </c>
      <c r="AU48" s="1">
        <f>Weather!K168</f>
        <v>391.40000000000003</v>
      </c>
      <c r="AV48" s="1">
        <f>Weather!L168</f>
        <v>0</v>
      </c>
      <c r="AW48" s="1">
        <f>Weather!M168</f>
        <v>451.40000000000009</v>
      </c>
      <c r="AX48" s="1">
        <f>Weather!N168</f>
        <v>0</v>
      </c>
      <c r="AY48" s="1">
        <f>Weather!O168</f>
        <v>0</v>
      </c>
      <c r="AZ48" s="1">
        <f>Weather!P168</f>
        <v>-1.0466666666666666</v>
      </c>
      <c r="BA48" s="1">
        <f>Economic!C48</f>
        <v>6727.4</v>
      </c>
      <c r="BB48" s="1">
        <f>Economic!D48</f>
        <v>79.7</v>
      </c>
      <c r="BC48" s="1">
        <f>Economic!E48</f>
        <v>255</v>
      </c>
      <c r="BD48" s="1">
        <f>Economic!F48</f>
        <v>634944.30000000005</v>
      </c>
      <c r="BE48" s="1">
        <f>Economic!G48</f>
        <v>5688.4</v>
      </c>
      <c r="BF48" s="1">
        <f>Economic!H48</f>
        <v>6722.4</v>
      </c>
      <c r="BG48" s="1">
        <f>Economic!I48</f>
        <v>80</v>
      </c>
      <c r="BH48" s="1">
        <v>47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1</v>
      </c>
      <c r="BT48" s="1">
        <v>0</v>
      </c>
      <c r="BU48" s="1">
        <v>0</v>
      </c>
      <c r="BV48" s="1">
        <v>1</v>
      </c>
      <c r="BW48" s="1">
        <v>1</v>
      </c>
      <c r="BX48" s="1">
        <v>0</v>
      </c>
      <c r="BY48" s="1">
        <v>0</v>
      </c>
      <c r="BZ48" s="1">
        <v>0</v>
      </c>
      <c r="CA48">
        <v>30</v>
      </c>
      <c r="CB48">
        <v>22</v>
      </c>
      <c r="CC48" s="140">
        <f t="shared" si="14"/>
        <v>1185818.2692279692</v>
      </c>
      <c r="CD48" s="140">
        <f t="shared" si="15"/>
        <v>397406.04179272999</v>
      </c>
      <c r="CE48" s="140">
        <f t="shared" si="16"/>
        <v>1051464.5009315216</v>
      </c>
      <c r="CF48" s="1">
        <v>0</v>
      </c>
    </row>
    <row r="49" spans="1:84" x14ac:dyDescent="0.25">
      <c r="A49" s="3">
        <v>41244</v>
      </c>
      <c r="B49" s="4">
        <f t="shared" si="0"/>
        <v>2012</v>
      </c>
      <c r="C49" s="4">
        <f t="shared" si="1"/>
        <v>12</v>
      </c>
      <c r="D49" s="2">
        <v>42021429.835392661</v>
      </c>
      <c r="E49" s="12">
        <f>VLOOKUP('Monthly Data'!$B49,CDM!$P$4:$V$15,2,FALSE)/12</f>
        <v>312419.78924462525</v>
      </c>
      <c r="F49" s="12">
        <f t="shared" si="2"/>
        <v>42333849.624637283</v>
      </c>
      <c r="G49" s="12">
        <v>42424</v>
      </c>
      <c r="H49" s="2">
        <v>13313164.213926207</v>
      </c>
      <c r="I49" s="12">
        <f>VLOOKUP('Monthly Data'!$B49,CDM!$P$4:$V$15,3,FALSE)/12</f>
        <v>287417.90675973258</v>
      </c>
      <c r="J49" s="12">
        <f t="shared" si="3"/>
        <v>13600582.120685941</v>
      </c>
      <c r="K49" s="12">
        <v>3917</v>
      </c>
      <c r="L49" s="2">
        <v>33457226.831661951</v>
      </c>
      <c r="M49" s="12">
        <f>VLOOKUP('Monthly Data'!$B49,CDM!$P$4:$V$15,4,FALSE)/12</f>
        <v>395821.80975860351</v>
      </c>
      <c r="N49" s="12">
        <f t="shared" si="4"/>
        <v>33853048.641420551</v>
      </c>
      <c r="O49" s="2">
        <v>81739.513656485855</v>
      </c>
      <c r="P49" s="12">
        <f>VLOOKUP('Monthly Data'!$B49,CDM!$P$21:$S$32,2,FALSE)/12</f>
        <v>263.69987606277124</v>
      </c>
      <c r="Q49" s="12">
        <f t="shared" si="5"/>
        <v>82003.213532548631</v>
      </c>
      <c r="R49" s="12">
        <v>538</v>
      </c>
      <c r="S49" s="2">
        <v>914884.67741935491</v>
      </c>
      <c r="T49" s="12">
        <f>VLOOKUP('Monthly Data'!$B49,CDM!$P$4:$V$15,7,FALSE)/12</f>
        <v>0</v>
      </c>
      <c r="U49" s="12">
        <f t="shared" si="6"/>
        <v>914884.67741935491</v>
      </c>
      <c r="V49" s="2">
        <v>2014.7226645849596</v>
      </c>
      <c r="W49" s="12">
        <f>VLOOKUP('Monthly Data'!$B49,CDM!$P$21:$S$32,4,FALSE)/12</f>
        <v>0</v>
      </c>
      <c r="X49" s="12">
        <f t="shared" si="7"/>
        <v>2014.7226645849596</v>
      </c>
      <c r="Y49" s="11">
        <v>9696</v>
      </c>
      <c r="Z49" s="2">
        <v>38256.603415559759</v>
      </c>
      <c r="AA49" s="12">
        <f>VLOOKUP('Monthly Data'!$B49,CDM!$P$4:$V$15,6,FALSE)/12</f>
        <v>0</v>
      </c>
      <c r="AB49" s="12">
        <f t="shared" si="8"/>
        <v>38256.603415559759</v>
      </c>
      <c r="AC49" s="13">
        <v>105.08333333333333</v>
      </c>
      <c r="AD49" s="12">
        <f>VLOOKUP('Monthly Data'!$B49,CDM!$P$21:$S$32,3,FALSE)/12</f>
        <v>0</v>
      </c>
      <c r="AE49" s="12">
        <f t="shared" si="9"/>
        <v>105.08333333333333</v>
      </c>
      <c r="AF49" s="12">
        <v>428</v>
      </c>
      <c r="AG49" s="2">
        <v>132428.67761343598</v>
      </c>
      <c r="AH49" s="5">
        <v>350</v>
      </c>
      <c r="AI49" s="1">
        <f>Weather!C169</f>
        <v>775.79999999999984</v>
      </c>
      <c r="AJ49" s="1">
        <f>Weather!D169</f>
        <v>0</v>
      </c>
      <c r="AK49" s="1">
        <f>Weather!E169</f>
        <v>20</v>
      </c>
      <c r="AL49" s="1">
        <f>Weather!F169</f>
        <v>227.79999999999998</v>
      </c>
      <c r="AM49" s="1">
        <f t="shared" si="10"/>
        <v>601865.63999999978</v>
      </c>
      <c r="AN49" s="128">
        <f t="shared" si="11"/>
        <v>0</v>
      </c>
      <c r="AO49" s="1">
        <f>Weather!G169</f>
        <v>713.8</v>
      </c>
      <c r="AP49" s="1">
        <f>Weather!H169</f>
        <v>0</v>
      </c>
      <c r="AQ49" s="1">
        <f t="shared" si="12"/>
        <v>509510.43999999994</v>
      </c>
      <c r="AR49" s="1">
        <f t="shared" si="13"/>
        <v>0</v>
      </c>
      <c r="AS49" s="1">
        <f>Weather!I169</f>
        <v>527.80000000000007</v>
      </c>
      <c r="AT49" s="1">
        <f>Weather!J169</f>
        <v>0</v>
      </c>
      <c r="AU49" s="1">
        <f>Weather!K169</f>
        <v>589.79999999999995</v>
      </c>
      <c r="AV49" s="1">
        <f>Weather!L169</f>
        <v>0</v>
      </c>
      <c r="AW49" s="1">
        <f>Weather!M169</f>
        <v>651.79999999999995</v>
      </c>
      <c r="AX49" s="1">
        <f>Weather!N169</f>
        <v>0</v>
      </c>
      <c r="AY49" s="1">
        <f>Weather!O169</f>
        <v>0</v>
      </c>
      <c r="AZ49" s="1">
        <f>Weather!P169</f>
        <v>-7.0258064516129037</v>
      </c>
      <c r="BA49" s="1">
        <f>Economic!C49</f>
        <v>6740.2</v>
      </c>
      <c r="BB49" s="1">
        <f>Economic!D49</f>
        <v>81.7</v>
      </c>
      <c r="BC49" s="1">
        <f>Economic!E49</f>
        <v>255</v>
      </c>
      <c r="BD49" s="1">
        <f>Economic!F49</f>
        <v>634944.30000000005</v>
      </c>
      <c r="BE49" s="1">
        <f>Economic!G49</f>
        <v>5688.4</v>
      </c>
      <c r="BF49" s="1">
        <f>Economic!H49</f>
        <v>6740.6</v>
      </c>
      <c r="BG49" s="1">
        <f>Economic!I49</f>
        <v>81</v>
      </c>
      <c r="BH49" s="1">
        <v>48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1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>
        <v>31</v>
      </c>
      <c r="CB49">
        <v>19</v>
      </c>
      <c r="CC49" s="140">
        <f t="shared" si="14"/>
        <v>1365608.0524076542</v>
      </c>
      <c r="CD49" s="140">
        <f t="shared" si="15"/>
        <v>429456.91012665187</v>
      </c>
      <c r="CE49" s="140">
        <f t="shared" si="16"/>
        <v>1092033.8271425983</v>
      </c>
      <c r="CF49" s="1">
        <v>0</v>
      </c>
    </row>
    <row r="50" spans="1:84" x14ac:dyDescent="0.25">
      <c r="A50" s="3">
        <v>41275</v>
      </c>
      <c r="B50" s="4">
        <f t="shared" si="0"/>
        <v>2013</v>
      </c>
      <c r="C50" s="4">
        <f t="shared" si="1"/>
        <v>1</v>
      </c>
      <c r="D50" s="2">
        <v>46398370.586117737</v>
      </c>
      <c r="E50" s="12">
        <f>VLOOKUP('Monthly Data'!$B50,CDM!$P$4:$V$15,2,FALSE)/12</f>
        <v>403920.1574032958</v>
      </c>
      <c r="F50" s="12">
        <f t="shared" si="2"/>
        <v>46802290.743521035</v>
      </c>
      <c r="G50" s="12">
        <v>42447</v>
      </c>
      <c r="H50" s="2">
        <v>14340348.486728808</v>
      </c>
      <c r="I50" s="12">
        <f>VLOOKUP('Monthly Data'!$B50,CDM!$P$4:$V$15,3,FALSE)/12</f>
        <v>411702.47237329278</v>
      </c>
      <c r="J50" s="12">
        <f t="shared" si="3"/>
        <v>14752050.959102102</v>
      </c>
      <c r="K50" s="12">
        <v>3954</v>
      </c>
      <c r="L50" s="2">
        <v>35976573.813757844</v>
      </c>
      <c r="M50" s="12">
        <f>VLOOKUP('Monthly Data'!$B50,CDM!$P$4:$V$15,4,FALSE)/12</f>
        <v>548080.52706038533</v>
      </c>
      <c r="N50" s="12">
        <f t="shared" si="4"/>
        <v>36524654.340818226</v>
      </c>
      <c r="O50" s="2">
        <v>89958.254115174088</v>
      </c>
      <c r="P50" s="12">
        <f>VLOOKUP('Monthly Data'!$B50,CDM!$P$21:$S$32,2,FALSE)/12</f>
        <v>582.29933337176908</v>
      </c>
      <c r="Q50" s="12">
        <f t="shared" si="5"/>
        <v>90540.553448545863</v>
      </c>
      <c r="R50" s="12">
        <v>510</v>
      </c>
      <c r="S50" s="2">
        <v>888207.8842504744</v>
      </c>
      <c r="T50" s="12">
        <f>VLOOKUP('Monthly Data'!$B50,CDM!$P$4:$V$15,7,FALSE)/12</f>
        <v>0</v>
      </c>
      <c r="U50" s="12">
        <f t="shared" si="6"/>
        <v>888207.8842504744</v>
      </c>
      <c r="V50" s="2">
        <v>1828.5321568020365</v>
      </c>
      <c r="W50" s="12">
        <f>VLOOKUP('Monthly Data'!$B50,CDM!$P$21:$S$32,4,FALSE)/12</f>
        <v>0</v>
      </c>
      <c r="X50" s="12">
        <f t="shared" si="7"/>
        <v>1828.5321568020365</v>
      </c>
      <c r="Y50" s="11">
        <v>9676</v>
      </c>
      <c r="Z50" s="2">
        <v>38219.146110056914</v>
      </c>
      <c r="AA50" s="12">
        <f>VLOOKUP('Monthly Data'!$B50,CDM!$P$4:$V$15,6,FALSE)/12</f>
        <v>0</v>
      </c>
      <c r="AB50" s="12">
        <f t="shared" si="8"/>
        <v>38219.146110056914</v>
      </c>
      <c r="AC50" s="13">
        <v>102.85935637663886</v>
      </c>
      <c r="AD50" s="12">
        <f>VLOOKUP('Monthly Data'!$B50,CDM!$P$21:$S$32,3,FALSE)/12</f>
        <v>0</v>
      </c>
      <c r="AE50" s="12">
        <f t="shared" si="9"/>
        <v>102.85935637663886</v>
      </c>
      <c r="AF50" s="12">
        <v>422</v>
      </c>
      <c r="AG50" s="2">
        <v>123985.45088605171</v>
      </c>
      <c r="AH50" s="5">
        <v>349</v>
      </c>
      <c r="AI50" s="1">
        <f>Weather!C170</f>
        <v>914.40000000000009</v>
      </c>
      <c r="AJ50" s="1">
        <f>Weather!D170</f>
        <v>0</v>
      </c>
      <c r="AK50" s="1">
        <f>Weather!E170</f>
        <v>24</v>
      </c>
      <c r="AL50" s="1">
        <f>Weather!F170</f>
        <v>361.19999999999993</v>
      </c>
      <c r="AM50" s="1">
        <f t="shared" si="10"/>
        <v>836127.36000000022</v>
      </c>
      <c r="AN50" s="128">
        <f t="shared" si="11"/>
        <v>0</v>
      </c>
      <c r="AO50" s="1">
        <f>Weather!G170</f>
        <v>852.4000000000002</v>
      </c>
      <c r="AP50" s="1">
        <f>Weather!H170</f>
        <v>0</v>
      </c>
      <c r="AQ50" s="1">
        <f t="shared" si="12"/>
        <v>726585.76000000036</v>
      </c>
      <c r="AR50" s="1">
        <f t="shared" si="13"/>
        <v>0</v>
      </c>
      <c r="AS50" s="1">
        <f>Weather!I170</f>
        <v>666.40000000000009</v>
      </c>
      <c r="AT50" s="1">
        <f>Weather!J170</f>
        <v>0</v>
      </c>
      <c r="AU50" s="1">
        <f>Weather!K170</f>
        <v>728.40000000000009</v>
      </c>
      <c r="AV50" s="1">
        <f>Weather!L170</f>
        <v>0</v>
      </c>
      <c r="AW50" s="1">
        <f>Weather!M170</f>
        <v>790.40000000000009</v>
      </c>
      <c r="AX50" s="1">
        <f>Weather!N170</f>
        <v>0</v>
      </c>
      <c r="AY50" s="1">
        <f>Weather!O170</f>
        <v>0</v>
      </c>
      <c r="AZ50" s="1">
        <f>Weather!P170</f>
        <v>-11.496774193548385</v>
      </c>
      <c r="BA50" s="1">
        <f>Economic!C50</f>
        <v>6721.7</v>
      </c>
      <c r="BB50" s="1">
        <f>Economic!D50</f>
        <v>82.1</v>
      </c>
      <c r="BC50" s="1">
        <f>Economic!E50</f>
        <v>254</v>
      </c>
      <c r="BD50" s="1">
        <f>Economic!F50</f>
        <v>643937</v>
      </c>
      <c r="BE50" s="1">
        <f>Economic!G50</f>
        <v>6789.2</v>
      </c>
      <c r="BF50" s="1">
        <f>Economic!H50</f>
        <v>6758.8</v>
      </c>
      <c r="BG50" s="1">
        <f>Economic!I50</f>
        <v>81.900000000000006</v>
      </c>
      <c r="BH50" s="1">
        <v>49</v>
      </c>
      <c r="BI50" s="1">
        <v>1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>
        <v>31</v>
      </c>
      <c r="CB50">
        <v>22</v>
      </c>
      <c r="CC50" s="140">
        <f t="shared" si="14"/>
        <v>1509751.3143071302</v>
      </c>
      <c r="CD50" s="140">
        <f t="shared" si="15"/>
        <v>462591.88666867121</v>
      </c>
      <c r="CE50" s="140">
        <f t="shared" si="16"/>
        <v>1178214.6561554268</v>
      </c>
      <c r="CF50" s="1">
        <v>0</v>
      </c>
    </row>
    <row r="51" spans="1:84" x14ac:dyDescent="0.25">
      <c r="A51" s="3">
        <v>41306</v>
      </c>
      <c r="B51" s="4">
        <f t="shared" si="0"/>
        <v>2013</v>
      </c>
      <c r="C51" s="4">
        <f t="shared" si="1"/>
        <v>2</v>
      </c>
      <c r="D51" s="2">
        <v>40459174.851188712</v>
      </c>
      <c r="E51" s="12">
        <f>VLOOKUP('Monthly Data'!$B51,CDM!$P$4:$V$15,2,FALSE)/12</f>
        <v>403920.1574032958</v>
      </c>
      <c r="F51" s="12">
        <f t="shared" si="2"/>
        <v>40863095.00859201</v>
      </c>
      <c r="G51" s="12">
        <v>42447</v>
      </c>
      <c r="H51" s="2">
        <v>12853559.62301548</v>
      </c>
      <c r="I51" s="12">
        <f>VLOOKUP('Monthly Data'!$B51,CDM!$P$4:$V$15,3,FALSE)/12</f>
        <v>411702.47237329278</v>
      </c>
      <c r="J51" s="12">
        <f t="shared" si="3"/>
        <v>13265262.095388774</v>
      </c>
      <c r="K51" s="12">
        <v>3954</v>
      </c>
      <c r="L51" s="2">
        <v>31891241.742830921</v>
      </c>
      <c r="M51" s="12">
        <f>VLOOKUP('Monthly Data'!$B51,CDM!$P$4:$V$15,4,FALSE)/12</f>
        <v>548080.52706038533</v>
      </c>
      <c r="N51" s="12">
        <f t="shared" si="4"/>
        <v>32439322.269891307</v>
      </c>
      <c r="O51" s="2">
        <v>79743.013984642967</v>
      </c>
      <c r="P51" s="12">
        <f>VLOOKUP('Monthly Data'!$B51,CDM!$P$21:$S$32,2,FALSE)/12</f>
        <v>582.29933337176908</v>
      </c>
      <c r="Q51" s="12">
        <f t="shared" si="5"/>
        <v>80325.313318014742</v>
      </c>
      <c r="R51" s="12">
        <v>510</v>
      </c>
      <c r="S51" s="2">
        <v>703710.81593927881</v>
      </c>
      <c r="T51" s="12">
        <f>VLOOKUP('Monthly Data'!$B51,CDM!$P$4:$V$15,7,FALSE)/12</f>
        <v>0</v>
      </c>
      <c r="U51" s="12">
        <f t="shared" si="6"/>
        <v>703710.81593927881</v>
      </c>
      <c r="V51" s="2">
        <v>1828.5321568020365</v>
      </c>
      <c r="W51" s="12">
        <f>VLOOKUP('Monthly Data'!$B51,CDM!$P$21:$S$32,4,FALSE)/12</f>
        <v>0</v>
      </c>
      <c r="X51" s="12">
        <f t="shared" si="7"/>
        <v>1828.5321568020365</v>
      </c>
      <c r="Y51" s="11">
        <v>9676</v>
      </c>
      <c r="Z51" s="2">
        <v>34299.110827798846</v>
      </c>
      <c r="AA51" s="12">
        <f>VLOOKUP('Monthly Data'!$B51,CDM!$P$4:$V$15,6,FALSE)/12</f>
        <v>0</v>
      </c>
      <c r="AB51" s="12">
        <f t="shared" si="8"/>
        <v>34299.110827798846</v>
      </c>
      <c r="AC51" s="13">
        <v>102.85935637663886</v>
      </c>
      <c r="AD51" s="12">
        <f>VLOOKUP('Monthly Data'!$B51,CDM!$P$21:$S$32,3,FALSE)/12</f>
        <v>0</v>
      </c>
      <c r="AE51" s="12">
        <f t="shared" si="9"/>
        <v>102.85935637663886</v>
      </c>
      <c r="AF51" s="12">
        <v>422</v>
      </c>
      <c r="AG51" s="2">
        <v>111602.23412343609</v>
      </c>
      <c r="AH51" s="5">
        <v>349</v>
      </c>
      <c r="AI51" s="1">
        <f>Weather!C171</f>
        <v>811.19999999999993</v>
      </c>
      <c r="AJ51" s="1">
        <f>Weather!D171</f>
        <v>0</v>
      </c>
      <c r="AK51" s="1">
        <f>Weather!E171</f>
        <v>28</v>
      </c>
      <c r="AL51" s="1">
        <f>Weather!F171</f>
        <v>307.2</v>
      </c>
      <c r="AM51" s="1">
        <f t="shared" si="10"/>
        <v>658045.43999999994</v>
      </c>
      <c r="AN51" s="128">
        <f t="shared" si="11"/>
        <v>0</v>
      </c>
      <c r="AO51" s="1">
        <f>Weather!G171</f>
        <v>755.19999999999993</v>
      </c>
      <c r="AP51" s="1">
        <f>Weather!H171</f>
        <v>0</v>
      </c>
      <c r="AQ51" s="1">
        <f t="shared" si="12"/>
        <v>570327.03999999992</v>
      </c>
      <c r="AR51" s="1">
        <f t="shared" si="13"/>
        <v>0</v>
      </c>
      <c r="AS51" s="1">
        <f>Weather!I171</f>
        <v>587.19999999999993</v>
      </c>
      <c r="AT51" s="1">
        <f>Weather!J171</f>
        <v>0</v>
      </c>
      <c r="AU51" s="1">
        <f>Weather!K171</f>
        <v>643.19999999999993</v>
      </c>
      <c r="AV51" s="1">
        <f>Weather!L171</f>
        <v>0</v>
      </c>
      <c r="AW51" s="1">
        <f>Weather!M171</f>
        <v>699.19999999999993</v>
      </c>
      <c r="AX51" s="1">
        <f>Weather!N171</f>
        <v>0</v>
      </c>
      <c r="AY51" s="1">
        <f>Weather!O171</f>
        <v>0</v>
      </c>
      <c r="AZ51" s="1">
        <f>Weather!P171</f>
        <v>-10.971428571428572</v>
      </c>
      <c r="BA51" s="1">
        <f>Economic!C51</f>
        <v>6702</v>
      </c>
      <c r="BB51" s="1">
        <f>Economic!D51</f>
        <v>81.7</v>
      </c>
      <c r="BC51" s="1">
        <f>Economic!E51</f>
        <v>254</v>
      </c>
      <c r="BD51" s="1">
        <f>Economic!F51</f>
        <v>643937</v>
      </c>
      <c r="BE51" s="1">
        <f>Economic!G51</f>
        <v>6789.2</v>
      </c>
      <c r="BF51" s="1">
        <f>Economic!H51</f>
        <v>6775.5</v>
      </c>
      <c r="BG51" s="1">
        <f>Economic!I51</f>
        <v>82.4</v>
      </c>
      <c r="BH51" s="1">
        <v>50</v>
      </c>
      <c r="BI51" s="1">
        <v>0</v>
      </c>
      <c r="BJ51" s="1">
        <v>1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>
        <v>28</v>
      </c>
      <c r="CB51">
        <v>19</v>
      </c>
      <c r="CC51" s="140">
        <f t="shared" si="14"/>
        <v>1459396.2503068575</v>
      </c>
      <c r="CD51" s="140">
        <f t="shared" si="15"/>
        <v>459055.70082198142</v>
      </c>
      <c r="CE51" s="140">
        <f t="shared" si="16"/>
        <v>1158547.2239246895</v>
      </c>
      <c r="CF51" s="1">
        <v>0</v>
      </c>
    </row>
    <row r="52" spans="1:84" x14ac:dyDescent="0.25">
      <c r="A52" s="3">
        <v>41334</v>
      </c>
      <c r="B52" s="4">
        <f t="shared" si="0"/>
        <v>2013</v>
      </c>
      <c r="C52" s="4">
        <f t="shared" si="1"/>
        <v>3</v>
      </c>
      <c r="D52" s="2">
        <v>38942810.181464761</v>
      </c>
      <c r="E52" s="12">
        <f>VLOOKUP('Monthly Data'!$B52,CDM!$P$4:$V$15,2,FALSE)/12</f>
        <v>403920.1574032958</v>
      </c>
      <c r="F52" s="12">
        <f t="shared" si="2"/>
        <v>39346730.338868059</v>
      </c>
      <c r="G52" s="12">
        <v>42447</v>
      </c>
      <c r="H52" s="2">
        <v>13150618.224793339</v>
      </c>
      <c r="I52" s="12">
        <f>VLOOKUP('Monthly Data'!$B52,CDM!$P$4:$V$15,3,FALSE)/12</f>
        <v>411702.47237329278</v>
      </c>
      <c r="J52" s="12">
        <f t="shared" si="3"/>
        <v>13562320.697166633</v>
      </c>
      <c r="K52" s="12">
        <v>3954</v>
      </c>
      <c r="L52" s="2">
        <v>32645465.677217547</v>
      </c>
      <c r="M52" s="12">
        <f>VLOOKUP('Monthly Data'!$B52,CDM!$P$4:$V$15,4,FALSE)/12</f>
        <v>548080.52706038533</v>
      </c>
      <c r="N52" s="12">
        <f t="shared" si="4"/>
        <v>33193546.204277933</v>
      </c>
      <c r="O52" s="2">
        <v>81628.926431462794</v>
      </c>
      <c r="P52" s="12">
        <f>VLOOKUP('Monthly Data'!$B52,CDM!$P$21:$S$32,2,FALSE)/12</f>
        <v>582.29933337176908</v>
      </c>
      <c r="Q52" s="12">
        <f t="shared" si="5"/>
        <v>82211.225764834569</v>
      </c>
      <c r="R52" s="12">
        <v>510</v>
      </c>
      <c r="S52" s="2">
        <v>686698.74762808345</v>
      </c>
      <c r="T52" s="12">
        <f>VLOOKUP('Monthly Data'!$B52,CDM!$P$4:$V$15,7,FALSE)/12</f>
        <v>0</v>
      </c>
      <c r="U52" s="12">
        <f t="shared" si="6"/>
        <v>686698.74762808345</v>
      </c>
      <c r="V52" s="2">
        <v>1828.5321568020365</v>
      </c>
      <c r="W52" s="12">
        <f>VLOOKUP('Monthly Data'!$B52,CDM!$P$21:$S$32,4,FALSE)/12</f>
        <v>0</v>
      </c>
      <c r="X52" s="12">
        <f t="shared" si="7"/>
        <v>1828.5321568020365</v>
      </c>
      <c r="Y52" s="11">
        <v>9676</v>
      </c>
      <c r="Z52" s="2">
        <v>37773.83034867172</v>
      </c>
      <c r="AA52" s="12">
        <f>VLOOKUP('Monthly Data'!$B52,CDM!$P$4:$V$15,6,FALSE)/12</f>
        <v>0</v>
      </c>
      <c r="AB52" s="12">
        <f t="shared" si="8"/>
        <v>37773.83034867172</v>
      </c>
      <c r="AC52" s="13">
        <v>102.85935637663886</v>
      </c>
      <c r="AD52" s="12">
        <f>VLOOKUP('Monthly Data'!$B52,CDM!$P$21:$S$32,3,FALSE)/12</f>
        <v>0</v>
      </c>
      <c r="AE52" s="12">
        <f t="shared" si="9"/>
        <v>102.85935637663886</v>
      </c>
      <c r="AF52" s="12">
        <v>422</v>
      </c>
      <c r="AG52" s="2">
        <v>123461.97012131446</v>
      </c>
      <c r="AH52" s="5">
        <v>349</v>
      </c>
      <c r="AI52" s="1">
        <f>Weather!C172</f>
        <v>687.59999999999991</v>
      </c>
      <c r="AJ52" s="1">
        <f>Weather!D172</f>
        <v>0</v>
      </c>
      <c r="AK52" s="1">
        <f>Weather!E172</f>
        <v>17</v>
      </c>
      <c r="AL52" s="1">
        <f>Weather!F172</f>
        <v>141.80000000000001</v>
      </c>
      <c r="AM52" s="1">
        <f t="shared" si="10"/>
        <v>472793.75999999989</v>
      </c>
      <c r="AN52" s="128">
        <f t="shared" si="11"/>
        <v>0</v>
      </c>
      <c r="AO52" s="1">
        <f>Weather!G172</f>
        <v>625.59999999999991</v>
      </c>
      <c r="AP52" s="1">
        <f>Weather!H172</f>
        <v>0</v>
      </c>
      <c r="AQ52" s="1">
        <f t="shared" si="12"/>
        <v>391375.35999999987</v>
      </c>
      <c r="AR52" s="1">
        <f t="shared" si="13"/>
        <v>0</v>
      </c>
      <c r="AS52" s="1">
        <f>Weather!I172</f>
        <v>439.59999999999991</v>
      </c>
      <c r="AT52" s="1">
        <f>Weather!J172</f>
        <v>0</v>
      </c>
      <c r="AU52" s="1">
        <f>Weather!K172</f>
        <v>501.59999999999991</v>
      </c>
      <c r="AV52" s="1">
        <f>Weather!L172</f>
        <v>0</v>
      </c>
      <c r="AW52" s="1">
        <f>Weather!M172</f>
        <v>563.59999999999991</v>
      </c>
      <c r="AX52" s="1">
        <f>Weather!N172</f>
        <v>0</v>
      </c>
      <c r="AY52" s="1">
        <f>Weather!O172</f>
        <v>0</v>
      </c>
      <c r="AZ52" s="1">
        <f>Weather!P172</f>
        <v>-4.1806451612903235</v>
      </c>
      <c r="BA52" s="1">
        <f>Economic!C52</f>
        <v>6675.8</v>
      </c>
      <c r="BB52" s="1">
        <f>Economic!D52</f>
        <v>81.5</v>
      </c>
      <c r="BC52" s="1">
        <f>Economic!E52</f>
        <v>254</v>
      </c>
      <c r="BD52" s="1">
        <f>Economic!F52</f>
        <v>643937</v>
      </c>
      <c r="BE52" s="1">
        <f>Economic!G52</f>
        <v>6789.2</v>
      </c>
      <c r="BF52" s="1">
        <f>Economic!H52</f>
        <v>6781.1</v>
      </c>
      <c r="BG52" s="1">
        <f>Economic!I52</f>
        <v>83</v>
      </c>
      <c r="BH52" s="1">
        <v>51</v>
      </c>
      <c r="BI52" s="1">
        <v>0</v>
      </c>
      <c r="BJ52" s="1">
        <v>0</v>
      </c>
      <c r="BK52" s="1">
        <v>1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1</v>
      </c>
      <c r="BV52" s="1">
        <v>0</v>
      </c>
      <c r="BW52" s="1">
        <v>1</v>
      </c>
      <c r="BX52" s="1">
        <v>0</v>
      </c>
      <c r="BY52" s="1">
        <v>0</v>
      </c>
      <c r="BZ52" s="1">
        <v>0</v>
      </c>
      <c r="CA52">
        <v>31</v>
      </c>
      <c r="CB52">
        <v>19</v>
      </c>
      <c r="CC52" s="140">
        <f t="shared" si="14"/>
        <v>1269249.3657699374</v>
      </c>
      <c r="CD52" s="140">
        <f t="shared" si="15"/>
        <v>424213.49112236575</v>
      </c>
      <c r="CE52" s="140">
        <f t="shared" si="16"/>
        <v>1070759.5549767076</v>
      </c>
      <c r="CF52" s="1">
        <v>0</v>
      </c>
    </row>
    <row r="53" spans="1:84" x14ac:dyDescent="0.25">
      <c r="A53" s="3">
        <v>41365</v>
      </c>
      <c r="B53" s="4">
        <f t="shared" si="0"/>
        <v>2013</v>
      </c>
      <c r="C53" s="4">
        <f t="shared" si="1"/>
        <v>4</v>
      </c>
      <c r="D53" s="2">
        <v>32540242.801284637</v>
      </c>
      <c r="E53" s="12">
        <f>VLOOKUP('Monthly Data'!$B53,CDM!$P$4:$V$15,2,FALSE)/12</f>
        <v>403920.1574032958</v>
      </c>
      <c r="F53" s="12">
        <f t="shared" si="2"/>
        <v>32944162.958687931</v>
      </c>
      <c r="G53" s="12">
        <v>42512</v>
      </c>
      <c r="H53" s="2">
        <v>11693643.946773242</v>
      </c>
      <c r="I53" s="12">
        <f>VLOOKUP('Monthly Data'!$B53,CDM!$P$4:$V$15,3,FALSE)/12</f>
        <v>411702.47237329278</v>
      </c>
      <c r="J53" s="12">
        <f t="shared" si="3"/>
        <v>12105346.419146534</v>
      </c>
      <c r="K53" s="12">
        <v>3948</v>
      </c>
      <c r="L53" s="2">
        <v>30585690.4139832</v>
      </c>
      <c r="M53" s="12">
        <f>VLOOKUP('Monthly Data'!$B53,CDM!$P$4:$V$15,4,FALSE)/12</f>
        <v>548080.52706038533</v>
      </c>
      <c r="N53" s="12">
        <f t="shared" si="4"/>
        <v>31133770.941043586</v>
      </c>
      <c r="O53" s="2">
        <v>76478.525297952787</v>
      </c>
      <c r="P53" s="12">
        <f>VLOOKUP('Monthly Data'!$B53,CDM!$P$21:$S$32,2,FALSE)/12</f>
        <v>582.29933337176908</v>
      </c>
      <c r="Q53" s="12">
        <f t="shared" si="5"/>
        <v>77060.824631324562</v>
      </c>
      <c r="R53" s="12">
        <v>511</v>
      </c>
      <c r="S53" s="2">
        <v>571353.42504743824</v>
      </c>
      <c r="T53" s="12">
        <f>VLOOKUP('Monthly Data'!$B53,CDM!$P$4:$V$15,7,FALSE)/12</f>
        <v>0</v>
      </c>
      <c r="U53" s="12">
        <f t="shared" si="6"/>
        <v>571353.42504743824</v>
      </c>
      <c r="V53" s="2">
        <v>1828.1542047233261</v>
      </c>
      <c r="W53" s="12">
        <f>VLOOKUP('Monthly Data'!$B53,CDM!$P$21:$S$32,4,FALSE)/12</f>
        <v>0</v>
      </c>
      <c r="X53" s="12">
        <f t="shared" si="7"/>
        <v>1828.1542047233261</v>
      </c>
      <c r="Y53" s="11">
        <v>9674</v>
      </c>
      <c r="Z53" s="2">
        <v>36553.074003795111</v>
      </c>
      <c r="AA53" s="12">
        <f>VLOOKUP('Monthly Data'!$B53,CDM!$P$4:$V$15,6,FALSE)/12</f>
        <v>0</v>
      </c>
      <c r="AB53" s="12">
        <f t="shared" si="8"/>
        <v>36553.074003795111</v>
      </c>
      <c r="AC53" s="13">
        <v>102.6156138259833</v>
      </c>
      <c r="AD53" s="12">
        <f>VLOOKUP('Monthly Data'!$B53,CDM!$P$21:$S$32,3,FALSE)/12</f>
        <v>0</v>
      </c>
      <c r="AE53" s="12">
        <f t="shared" si="9"/>
        <v>102.6156138259833</v>
      </c>
      <c r="AF53" s="12">
        <v>421</v>
      </c>
      <c r="AG53" s="2">
        <v>118883.18168134191</v>
      </c>
      <c r="AH53" s="5">
        <v>347</v>
      </c>
      <c r="AI53" s="1">
        <f>Weather!C173</f>
        <v>512.1</v>
      </c>
      <c r="AJ53" s="1">
        <f>Weather!D173</f>
        <v>0</v>
      </c>
      <c r="AK53" s="1">
        <f>Weather!E173</f>
        <v>5</v>
      </c>
      <c r="AL53" s="1">
        <f>Weather!F173</f>
        <v>55.2</v>
      </c>
      <c r="AM53" s="1">
        <f t="shared" si="10"/>
        <v>262246.41000000003</v>
      </c>
      <c r="AN53" s="128">
        <f t="shared" si="11"/>
        <v>0</v>
      </c>
      <c r="AO53" s="1">
        <f>Weather!G173</f>
        <v>442.1</v>
      </c>
      <c r="AP53" s="1">
        <f>Weather!H173</f>
        <v>0</v>
      </c>
      <c r="AQ53" s="1">
        <f t="shared" si="12"/>
        <v>195452.41000000003</v>
      </c>
      <c r="AR53" s="1">
        <f t="shared" si="13"/>
        <v>0</v>
      </c>
      <c r="AS53" s="1">
        <f>Weather!I173</f>
        <v>270.10000000000008</v>
      </c>
      <c r="AT53" s="1">
        <f>Weather!J173</f>
        <v>8</v>
      </c>
      <c r="AU53" s="1">
        <f>Weather!K173</f>
        <v>326.10000000000002</v>
      </c>
      <c r="AV53" s="1">
        <f>Weather!L173</f>
        <v>4</v>
      </c>
      <c r="AW53" s="1">
        <f>Weather!M173</f>
        <v>382.50000000000006</v>
      </c>
      <c r="AX53" s="1">
        <f>Weather!N173</f>
        <v>0.40000000000000036</v>
      </c>
      <c r="AY53" s="1">
        <f>Weather!O173</f>
        <v>0</v>
      </c>
      <c r="AZ53" s="1">
        <f>Weather!P173</f>
        <v>1.2633333333333332</v>
      </c>
      <c r="BA53" s="1">
        <f>Economic!C53</f>
        <v>6703.7</v>
      </c>
      <c r="BB53" s="1">
        <f>Economic!D53</f>
        <v>82.3</v>
      </c>
      <c r="BC53" s="1">
        <f>Economic!E53</f>
        <v>254</v>
      </c>
      <c r="BD53" s="1">
        <f>Economic!F53</f>
        <v>643937</v>
      </c>
      <c r="BE53" s="1">
        <f>Economic!G53</f>
        <v>6789.2</v>
      </c>
      <c r="BF53" s="1">
        <f>Economic!H53</f>
        <v>6788.9</v>
      </c>
      <c r="BG53" s="1">
        <f>Economic!I53</f>
        <v>83.3</v>
      </c>
      <c r="BH53" s="1">
        <v>52</v>
      </c>
      <c r="BI53" s="1">
        <v>0</v>
      </c>
      <c r="BJ53" s="1">
        <v>0</v>
      </c>
      <c r="BK53" s="1">
        <v>0</v>
      </c>
      <c r="BL53" s="1">
        <v>1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1</v>
      </c>
      <c r="BV53" s="1">
        <v>0</v>
      </c>
      <c r="BW53" s="1">
        <v>1</v>
      </c>
      <c r="BX53" s="1">
        <v>1</v>
      </c>
      <c r="BY53" s="1">
        <v>0</v>
      </c>
      <c r="BZ53" s="1">
        <v>1</v>
      </c>
      <c r="CA53">
        <v>30</v>
      </c>
      <c r="CB53">
        <v>22</v>
      </c>
      <c r="CC53" s="140">
        <f t="shared" si="14"/>
        <v>1098138.7652895977</v>
      </c>
      <c r="CD53" s="140">
        <f t="shared" si="15"/>
        <v>389788.13155910809</v>
      </c>
      <c r="CE53" s="140">
        <f t="shared" si="16"/>
        <v>1037792.3647014529</v>
      </c>
      <c r="CF53" s="1">
        <v>0</v>
      </c>
    </row>
    <row r="54" spans="1:84" x14ac:dyDescent="0.25">
      <c r="A54" s="3">
        <v>41395</v>
      </c>
      <c r="B54" s="4">
        <f t="shared" ref="B54:B117" si="17">YEAR(A54)</f>
        <v>2013</v>
      </c>
      <c r="C54" s="4">
        <f t="shared" si="1"/>
        <v>5</v>
      </c>
      <c r="D54" s="2">
        <v>27363044.289864969</v>
      </c>
      <c r="E54" s="12">
        <f>VLOOKUP('Monthly Data'!$B54,CDM!$P$4:$V$15,2,FALSE)/12</f>
        <v>403920.1574032958</v>
      </c>
      <c r="F54" s="12">
        <f t="shared" si="2"/>
        <v>27766964.447268263</v>
      </c>
      <c r="G54" s="12">
        <v>42512</v>
      </c>
      <c r="H54" s="2">
        <v>11048478.723859077</v>
      </c>
      <c r="I54" s="12">
        <f>VLOOKUP('Monthly Data'!$B54,CDM!$P$4:$V$15,3,FALSE)/12</f>
        <v>411702.47237329278</v>
      </c>
      <c r="J54" s="12">
        <f t="shared" si="3"/>
        <v>11460181.196232371</v>
      </c>
      <c r="K54" s="12">
        <v>3948</v>
      </c>
      <c r="L54" s="2">
        <v>27657718.26883382</v>
      </c>
      <c r="M54" s="12">
        <f>VLOOKUP('Monthly Data'!$B54,CDM!$P$4:$V$15,4,FALSE)/12</f>
        <v>548080.52706038533</v>
      </c>
      <c r="N54" s="12">
        <f t="shared" si="4"/>
        <v>28205798.795894206</v>
      </c>
      <c r="O54" s="2">
        <v>69157.226064761926</v>
      </c>
      <c r="P54" s="12">
        <f>VLOOKUP('Monthly Data'!$B54,CDM!$P$21:$S$32,2,FALSE)/12</f>
        <v>582.29933337176908</v>
      </c>
      <c r="Q54" s="12">
        <f t="shared" si="5"/>
        <v>69739.525398133701</v>
      </c>
      <c r="R54" s="12">
        <v>511</v>
      </c>
      <c r="S54" s="2">
        <v>508469.25047438324</v>
      </c>
      <c r="T54" s="12">
        <f>VLOOKUP('Monthly Data'!$B54,CDM!$P$4:$V$15,7,FALSE)/12</f>
        <v>0</v>
      </c>
      <c r="U54" s="12">
        <f t="shared" si="6"/>
        <v>508469.25047438324</v>
      </c>
      <c r="V54" s="2">
        <v>1828.1542047233261</v>
      </c>
      <c r="W54" s="12">
        <f>VLOOKUP('Monthly Data'!$B54,CDM!$P$21:$S$32,4,FALSE)/12</f>
        <v>0</v>
      </c>
      <c r="X54" s="12">
        <f t="shared" si="7"/>
        <v>1828.1542047233261</v>
      </c>
      <c r="Y54" s="11">
        <v>9674</v>
      </c>
      <c r="Z54" s="2">
        <v>37820.597722960178</v>
      </c>
      <c r="AA54" s="12">
        <f>VLOOKUP('Monthly Data'!$B54,CDM!$P$4:$V$15,6,FALSE)/12</f>
        <v>0</v>
      </c>
      <c r="AB54" s="12">
        <f t="shared" si="8"/>
        <v>37820.597722960178</v>
      </c>
      <c r="AC54" s="13">
        <v>102.6156138259833</v>
      </c>
      <c r="AD54" s="12">
        <f>VLOOKUP('Monthly Data'!$B54,CDM!$P$21:$S$32,3,FALSE)/12</f>
        <v>0</v>
      </c>
      <c r="AE54" s="12">
        <f t="shared" si="9"/>
        <v>102.6156138259833</v>
      </c>
      <c r="AF54" s="12">
        <v>421</v>
      </c>
      <c r="AG54" s="2">
        <v>122179.01319898268</v>
      </c>
      <c r="AH54" s="5">
        <v>347</v>
      </c>
      <c r="AI54" s="1">
        <f>Weather!C174</f>
        <v>193.89999999999998</v>
      </c>
      <c r="AJ54" s="1">
        <f>Weather!D174</f>
        <v>3.8000000000000003</v>
      </c>
      <c r="AK54" s="1">
        <f>Weather!E174</f>
        <v>0</v>
      </c>
      <c r="AL54" s="1">
        <f>Weather!F174</f>
        <v>0</v>
      </c>
      <c r="AM54" s="1">
        <f t="shared" si="10"/>
        <v>37597.209999999992</v>
      </c>
      <c r="AN54" s="128">
        <f t="shared" si="11"/>
        <v>14.440000000000001</v>
      </c>
      <c r="AO54" s="1">
        <f>Weather!G174</f>
        <v>145.1</v>
      </c>
      <c r="AP54" s="1">
        <f>Weather!H174</f>
        <v>16.999999999999996</v>
      </c>
      <c r="AQ54" s="1">
        <f t="shared" si="12"/>
        <v>21054.01</v>
      </c>
      <c r="AR54" s="1">
        <f t="shared" si="13"/>
        <v>288.99999999999989</v>
      </c>
      <c r="AS54" s="1">
        <f>Weather!I174</f>
        <v>46.7</v>
      </c>
      <c r="AT54" s="1">
        <f>Weather!J174</f>
        <v>104.6</v>
      </c>
      <c r="AU54" s="1">
        <f>Weather!K174</f>
        <v>73.500000000000014</v>
      </c>
      <c r="AV54" s="1">
        <f>Weather!L174</f>
        <v>69.399999999999991</v>
      </c>
      <c r="AW54" s="1">
        <f>Weather!M174</f>
        <v>106.69999999999999</v>
      </c>
      <c r="AX54" s="1">
        <f>Weather!N174</f>
        <v>40.599999999999994</v>
      </c>
      <c r="AY54" s="1">
        <f>Weather!O174</f>
        <v>0.69999999999999929</v>
      </c>
      <c r="AZ54" s="1">
        <f>Weather!P174</f>
        <v>11.867741935483869</v>
      </c>
      <c r="BA54" s="1">
        <f>Economic!C54</f>
        <v>6770.3</v>
      </c>
      <c r="BB54" s="1">
        <f>Economic!D54</f>
        <v>83.5</v>
      </c>
      <c r="BC54" s="1">
        <f>Economic!E54</f>
        <v>254</v>
      </c>
      <c r="BD54" s="1">
        <f>Economic!F54</f>
        <v>643937</v>
      </c>
      <c r="BE54" s="1">
        <f>Economic!G54</f>
        <v>6789.2</v>
      </c>
      <c r="BF54" s="1">
        <f>Economic!H54</f>
        <v>6801.1</v>
      </c>
      <c r="BG54" s="1">
        <f>Economic!I54</f>
        <v>83.4</v>
      </c>
      <c r="BH54" s="1">
        <v>53</v>
      </c>
      <c r="BI54" s="1">
        <v>0</v>
      </c>
      <c r="BJ54" s="1">
        <v>0</v>
      </c>
      <c r="BK54" s="1">
        <v>0</v>
      </c>
      <c r="BL54" s="1">
        <v>0</v>
      </c>
      <c r="BM54" s="1">
        <v>1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1</v>
      </c>
      <c r="BV54" s="1">
        <v>0</v>
      </c>
      <c r="BW54" s="1">
        <v>1</v>
      </c>
      <c r="BX54" s="1">
        <v>1</v>
      </c>
      <c r="BY54" s="1">
        <v>0</v>
      </c>
      <c r="BZ54" s="1">
        <v>1</v>
      </c>
      <c r="CA54">
        <v>31</v>
      </c>
      <c r="CB54">
        <v>22</v>
      </c>
      <c r="CC54" s="140">
        <f t="shared" si="14"/>
        <v>895708.53055704071</v>
      </c>
      <c r="CD54" s="140">
        <f t="shared" si="15"/>
        <v>356402.53947932506</v>
      </c>
      <c r="CE54" s="140">
        <f t="shared" si="16"/>
        <v>909864.47728690982</v>
      </c>
      <c r="CF54" s="1">
        <v>0</v>
      </c>
    </row>
    <row r="55" spans="1:84" x14ac:dyDescent="0.25">
      <c r="A55" s="3">
        <v>41426</v>
      </c>
      <c r="B55" s="4">
        <f t="shared" si="17"/>
        <v>2013</v>
      </c>
      <c r="C55" s="4">
        <f t="shared" si="1"/>
        <v>6</v>
      </c>
      <c r="D55" s="2">
        <v>25436324.410672858</v>
      </c>
      <c r="E55" s="12">
        <f>VLOOKUP('Monthly Data'!$B55,CDM!$P$4:$V$15,2,FALSE)/12</f>
        <v>403920.1574032958</v>
      </c>
      <c r="F55" s="12">
        <f t="shared" si="2"/>
        <v>25840244.568076152</v>
      </c>
      <c r="G55" s="12">
        <v>42512</v>
      </c>
      <c r="H55" s="2">
        <v>10699274.034087248</v>
      </c>
      <c r="I55" s="12">
        <f>VLOOKUP('Monthly Data'!$B55,CDM!$P$4:$V$15,3,FALSE)/12</f>
        <v>411702.47237329278</v>
      </c>
      <c r="J55" s="12">
        <f t="shared" si="3"/>
        <v>11110976.50646054</v>
      </c>
      <c r="K55" s="12">
        <v>3948</v>
      </c>
      <c r="L55" s="2">
        <v>27057003.58305135</v>
      </c>
      <c r="M55" s="12">
        <f>VLOOKUP('Monthly Data'!$B55,CDM!$P$4:$V$15,4,FALSE)/12</f>
        <v>548080.52706038533</v>
      </c>
      <c r="N55" s="12">
        <f t="shared" si="4"/>
        <v>27605084.110111736</v>
      </c>
      <c r="O55" s="2">
        <v>67655.158507298445</v>
      </c>
      <c r="P55" s="12">
        <f>VLOOKUP('Monthly Data'!$B55,CDM!$P$21:$S$32,2,FALSE)/12</f>
        <v>582.29933337176908</v>
      </c>
      <c r="Q55" s="12">
        <f t="shared" si="5"/>
        <v>68237.45784067022</v>
      </c>
      <c r="R55" s="12">
        <v>511</v>
      </c>
      <c r="S55" s="2">
        <v>451498.58633776091</v>
      </c>
      <c r="T55" s="12">
        <f>VLOOKUP('Monthly Data'!$B55,CDM!$P$4:$V$15,7,FALSE)/12</f>
        <v>0</v>
      </c>
      <c r="U55" s="12">
        <f t="shared" si="6"/>
        <v>451498.58633776091</v>
      </c>
      <c r="V55" s="2">
        <v>1828.1542047233261</v>
      </c>
      <c r="W55" s="12">
        <f>VLOOKUP('Monthly Data'!$B55,CDM!$P$21:$S$32,4,FALSE)/12</f>
        <v>0</v>
      </c>
      <c r="X55" s="12">
        <f t="shared" si="7"/>
        <v>1828.1542047233261</v>
      </c>
      <c r="Y55" s="11">
        <v>9674</v>
      </c>
      <c r="Z55" s="2">
        <v>36598.492190921046</v>
      </c>
      <c r="AA55" s="12">
        <f>VLOOKUP('Monthly Data'!$B55,CDM!$P$4:$V$15,6,FALSE)/12</f>
        <v>0</v>
      </c>
      <c r="AB55" s="12">
        <f t="shared" si="8"/>
        <v>36598.492190921046</v>
      </c>
      <c r="AC55" s="13">
        <v>102.6156138259833</v>
      </c>
      <c r="AD55" s="12">
        <f>VLOOKUP('Monthly Data'!$B55,CDM!$P$21:$S$32,3,FALSE)/12</f>
        <v>0</v>
      </c>
      <c r="AE55" s="12">
        <f t="shared" si="9"/>
        <v>102.6156138259833</v>
      </c>
      <c r="AF55" s="12">
        <v>421</v>
      </c>
      <c r="AG55" s="2">
        <v>117229.99059608359</v>
      </c>
      <c r="AH55" s="5">
        <v>347</v>
      </c>
      <c r="AI55" s="1">
        <f>Weather!C175</f>
        <v>83.1</v>
      </c>
      <c r="AJ55" s="1">
        <f>Weather!D175</f>
        <v>16.8</v>
      </c>
      <c r="AK55" s="1">
        <f>Weather!E175</f>
        <v>0</v>
      </c>
      <c r="AL55" s="1">
        <f>Weather!F175</f>
        <v>0</v>
      </c>
      <c r="AM55" s="1">
        <f t="shared" si="10"/>
        <v>6905.6099999999988</v>
      </c>
      <c r="AN55" s="128">
        <f t="shared" si="11"/>
        <v>282.24</v>
      </c>
      <c r="AO55" s="1">
        <f>Weather!G175</f>
        <v>47.900000000000006</v>
      </c>
      <c r="AP55" s="1">
        <f>Weather!H175</f>
        <v>41.6</v>
      </c>
      <c r="AQ55" s="1">
        <f t="shared" si="12"/>
        <v>2294.4100000000008</v>
      </c>
      <c r="AR55" s="1">
        <f t="shared" si="13"/>
        <v>1730.5600000000002</v>
      </c>
      <c r="AS55" s="1">
        <f>Weather!I175</f>
        <v>1.1999999999999993</v>
      </c>
      <c r="AT55" s="1">
        <f>Weather!J175</f>
        <v>174.89999999999998</v>
      </c>
      <c r="AU55" s="1">
        <f>Weather!K175</f>
        <v>7.3999999999999986</v>
      </c>
      <c r="AV55" s="1">
        <f>Weather!L175</f>
        <v>121.10000000000002</v>
      </c>
      <c r="AW55" s="1">
        <f>Weather!M175</f>
        <v>22.4</v>
      </c>
      <c r="AX55" s="1">
        <f>Weather!N175</f>
        <v>76.099999999999994</v>
      </c>
      <c r="AY55" s="1">
        <f>Weather!O175</f>
        <v>7.5999999999999979</v>
      </c>
      <c r="AZ55" s="1">
        <f>Weather!P175</f>
        <v>15.79</v>
      </c>
      <c r="BA55" s="1">
        <f>Economic!C55</f>
        <v>6861.8</v>
      </c>
      <c r="BB55" s="1">
        <f>Economic!D55</f>
        <v>83.8</v>
      </c>
      <c r="BC55" s="1">
        <f>Economic!E55</f>
        <v>254</v>
      </c>
      <c r="BD55" s="1">
        <f>Economic!F55</f>
        <v>643937</v>
      </c>
      <c r="BE55" s="1">
        <f>Economic!G55</f>
        <v>6789.2</v>
      </c>
      <c r="BF55" s="1">
        <f>Economic!H55</f>
        <v>6815.2</v>
      </c>
      <c r="BG55" s="1">
        <f>Economic!I55</f>
        <v>83.1</v>
      </c>
      <c r="BH55" s="1">
        <v>54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1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>
        <v>30</v>
      </c>
      <c r="CB55">
        <v>20</v>
      </c>
      <c r="CC55" s="140">
        <f t="shared" si="14"/>
        <v>861341.48560253845</v>
      </c>
      <c r="CD55" s="140">
        <f t="shared" si="15"/>
        <v>356642.46780290827</v>
      </c>
      <c r="CE55" s="140">
        <f t="shared" si="16"/>
        <v>920169.47033705784</v>
      </c>
      <c r="CF55" s="1">
        <v>0</v>
      </c>
    </row>
    <row r="56" spans="1:84" x14ac:dyDescent="0.25">
      <c r="A56" s="3">
        <v>41456</v>
      </c>
      <c r="B56" s="4">
        <f t="shared" si="17"/>
        <v>2013</v>
      </c>
      <c r="C56" s="4">
        <f t="shared" si="1"/>
        <v>7</v>
      </c>
      <c r="D56" s="2">
        <v>26526640.864798147</v>
      </c>
      <c r="E56" s="12">
        <f>VLOOKUP('Monthly Data'!$B56,CDM!$P$4:$V$15,2,FALSE)/12</f>
        <v>403920.1574032958</v>
      </c>
      <c r="F56" s="12">
        <f t="shared" si="2"/>
        <v>26930561.022201441</v>
      </c>
      <c r="G56" s="12">
        <v>42543</v>
      </c>
      <c r="H56" s="2">
        <v>11197829.885668054</v>
      </c>
      <c r="I56" s="12">
        <f>VLOOKUP('Monthly Data'!$B56,CDM!$P$4:$V$15,3,FALSE)/12</f>
        <v>411702.47237329278</v>
      </c>
      <c r="J56" s="12">
        <f t="shared" si="3"/>
        <v>11609532.358041346</v>
      </c>
      <c r="K56" s="12">
        <v>3957</v>
      </c>
      <c r="L56" s="2">
        <v>29159488.320412271</v>
      </c>
      <c r="M56" s="12">
        <f>VLOOKUP('Monthly Data'!$B56,CDM!$P$4:$V$15,4,FALSE)/12</f>
        <v>548080.52706038533</v>
      </c>
      <c r="N56" s="12">
        <f t="shared" si="4"/>
        <v>29707568.847472657</v>
      </c>
      <c r="O56" s="2">
        <v>72912.35329343623</v>
      </c>
      <c r="P56" s="12">
        <f>VLOOKUP('Monthly Data'!$B56,CDM!$P$21:$S$32,2,FALSE)/12</f>
        <v>582.29933337176908</v>
      </c>
      <c r="Q56" s="12">
        <f t="shared" si="5"/>
        <v>73494.652626808005</v>
      </c>
      <c r="R56" s="12">
        <v>515</v>
      </c>
      <c r="S56" s="2">
        <v>487177.63757115748</v>
      </c>
      <c r="T56" s="12">
        <f>VLOOKUP('Monthly Data'!$B56,CDM!$P$4:$V$15,7,FALSE)/12</f>
        <v>0</v>
      </c>
      <c r="U56" s="12">
        <f t="shared" si="6"/>
        <v>487177.63757115748</v>
      </c>
      <c r="V56" s="2">
        <v>1833.2565577859195</v>
      </c>
      <c r="W56" s="12">
        <f>VLOOKUP('Monthly Data'!$B56,CDM!$P$21:$S$32,4,FALSE)/12</f>
        <v>0</v>
      </c>
      <c r="X56" s="12">
        <f t="shared" si="7"/>
        <v>1833.2565577859195</v>
      </c>
      <c r="Y56" s="11">
        <v>9701</v>
      </c>
      <c r="Z56" s="2">
        <v>37787.598890672911</v>
      </c>
      <c r="AA56" s="12">
        <f>VLOOKUP('Monthly Data'!$B56,CDM!$P$4:$V$15,6,FALSE)/12</f>
        <v>0</v>
      </c>
      <c r="AB56" s="12">
        <f t="shared" si="8"/>
        <v>37787.598890672911</v>
      </c>
      <c r="AC56" s="13">
        <v>102.6156138259833</v>
      </c>
      <c r="AD56" s="12">
        <f>VLOOKUP('Monthly Data'!$B56,CDM!$P$21:$S$32,3,FALSE)/12</f>
        <v>0</v>
      </c>
      <c r="AE56" s="12">
        <f t="shared" si="9"/>
        <v>102.6156138259833</v>
      </c>
      <c r="AF56" s="12">
        <v>421</v>
      </c>
      <c r="AG56" s="2">
        <v>121140.0000000001</v>
      </c>
      <c r="AH56" s="5">
        <v>347</v>
      </c>
      <c r="AI56" s="1">
        <f>Weather!C176</f>
        <v>30</v>
      </c>
      <c r="AJ56" s="1">
        <f>Weather!D176</f>
        <v>59.20000000000001</v>
      </c>
      <c r="AK56" s="1">
        <f>Weather!E176</f>
        <v>0</v>
      </c>
      <c r="AL56" s="1">
        <f>Weather!F176</f>
        <v>0</v>
      </c>
      <c r="AM56" s="1">
        <f t="shared" si="10"/>
        <v>900</v>
      </c>
      <c r="AN56" s="128">
        <f t="shared" si="11"/>
        <v>3504.6400000000012</v>
      </c>
      <c r="AO56" s="1">
        <f>Weather!G176</f>
        <v>8.3000000000000007</v>
      </c>
      <c r="AP56" s="1">
        <f>Weather!H176</f>
        <v>99.500000000000014</v>
      </c>
      <c r="AQ56" s="1">
        <f t="shared" si="12"/>
        <v>68.890000000000015</v>
      </c>
      <c r="AR56" s="1">
        <f t="shared" si="13"/>
        <v>9900.2500000000036</v>
      </c>
      <c r="AS56" s="1">
        <f>Weather!I176</f>
        <v>0</v>
      </c>
      <c r="AT56" s="1">
        <f>Weather!J176</f>
        <v>277.19999999999993</v>
      </c>
      <c r="AU56" s="1">
        <f>Weather!K176</f>
        <v>0</v>
      </c>
      <c r="AV56" s="1">
        <f>Weather!L176</f>
        <v>215.2</v>
      </c>
      <c r="AW56" s="1">
        <f>Weather!M176</f>
        <v>0.30000000000000071</v>
      </c>
      <c r="AX56" s="1">
        <f>Weather!N176</f>
        <v>153.50000000000006</v>
      </c>
      <c r="AY56" s="1">
        <f>Weather!O176</f>
        <v>31.1</v>
      </c>
      <c r="AZ56" s="1">
        <f>Weather!P176</f>
        <v>18.941935483870967</v>
      </c>
      <c r="BA56" s="1">
        <f>Economic!C56</f>
        <v>6917.1</v>
      </c>
      <c r="BB56" s="1">
        <f>Economic!D56</f>
        <v>83.6</v>
      </c>
      <c r="BC56" s="1">
        <f>Economic!E56</f>
        <v>254</v>
      </c>
      <c r="BD56" s="1">
        <f>Economic!F56</f>
        <v>643937</v>
      </c>
      <c r="BE56" s="1">
        <f>Economic!G56</f>
        <v>6789.2</v>
      </c>
      <c r="BF56" s="1">
        <f>Economic!H56</f>
        <v>6826.2</v>
      </c>
      <c r="BG56" s="1">
        <f>Economic!I56</f>
        <v>82.4</v>
      </c>
      <c r="BH56" s="1">
        <v>55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1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>
        <v>31</v>
      </c>
      <c r="CB56">
        <v>22</v>
      </c>
      <c r="CC56" s="140">
        <f t="shared" si="14"/>
        <v>868727.7749097239</v>
      </c>
      <c r="CD56" s="140">
        <f t="shared" si="15"/>
        <v>361220.31889251788</v>
      </c>
      <c r="CE56" s="140">
        <f t="shared" si="16"/>
        <v>958308.67249911791</v>
      </c>
      <c r="CF56" s="1">
        <v>0</v>
      </c>
    </row>
    <row r="57" spans="1:84" x14ac:dyDescent="0.25">
      <c r="A57" s="3">
        <v>41487</v>
      </c>
      <c r="B57" s="4">
        <f t="shared" si="17"/>
        <v>2013</v>
      </c>
      <c r="C57" s="4">
        <f t="shared" si="1"/>
        <v>8</v>
      </c>
      <c r="D57" s="2">
        <v>25920513.242847729</v>
      </c>
      <c r="E57" s="12">
        <f>VLOOKUP('Monthly Data'!$B57,CDM!$P$4:$V$15,2,FALSE)/12</f>
        <v>403920.1574032958</v>
      </c>
      <c r="F57" s="12">
        <f t="shared" si="2"/>
        <v>26324433.400251023</v>
      </c>
      <c r="G57" s="12">
        <v>42543</v>
      </c>
      <c r="H57" s="2">
        <v>10910960.244260659</v>
      </c>
      <c r="I57" s="12">
        <f>VLOOKUP('Monthly Data'!$B57,CDM!$P$4:$V$15,3,FALSE)/12</f>
        <v>411702.47237329278</v>
      </c>
      <c r="J57" s="12">
        <f t="shared" si="3"/>
        <v>11322662.716633953</v>
      </c>
      <c r="K57" s="12">
        <v>3957</v>
      </c>
      <c r="L57" s="2">
        <v>29151433.569025677</v>
      </c>
      <c r="M57" s="12">
        <f>VLOOKUP('Monthly Data'!$B57,CDM!$P$4:$V$15,4,FALSE)/12</f>
        <v>548080.52706038533</v>
      </c>
      <c r="N57" s="12">
        <f t="shared" si="4"/>
        <v>29699514.096086062</v>
      </c>
      <c r="O57" s="2">
        <v>72892.212649254245</v>
      </c>
      <c r="P57" s="12">
        <f>VLOOKUP('Monthly Data'!$B57,CDM!$P$21:$S$32,2,FALSE)/12</f>
        <v>582.29933337176908</v>
      </c>
      <c r="Q57" s="12">
        <f t="shared" si="5"/>
        <v>73474.51198262602</v>
      </c>
      <c r="R57" s="12">
        <v>515</v>
      </c>
      <c r="S57" s="2">
        <v>557644.99051233393</v>
      </c>
      <c r="T57" s="12">
        <f>VLOOKUP('Monthly Data'!$B57,CDM!$P$4:$V$15,7,FALSE)/12</f>
        <v>0</v>
      </c>
      <c r="U57" s="12">
        <f t="shared" si="6"/>
        <v>557644.99051233393</v>
      </c>
      <c r="V57" s="2">
        <v>1833.2565577859195</v>
      </c>
      <c r="W57" s="12">
        <f>VLOOKUP('Monthly Data'!$B57,CDM!$P$21:$S$32,4,FALSE)/12</f>
        <v>0</v>
      </c>
      <c r="X57" s="12">
        <f t="shared" si="7"/>
        <v>1833.2565577859195</v>
      </c>
      <c r="Y57" s="11">
        <v>9701</v>
      </c>
      <c r="Z57" s="2">
        <v>37774.095894848906</v>
      </c>
      <c r="AA57" s="12">
        <f>VLOOKUP('Monthly Data'!$B57,CDM!$P$4:$V$15,6,FALSE)/12</f>
        <v>0</v>
      </c>
      <c r="AB57" s="12">
        <f t="shared" si="8"/>
        <v>37774.095894848906</v>
      </c>
      <c r="AC57" s="13">
        <v>102.6156138259833</v>
      </c>
      <c r="AD57" s="12">
        <f>VLOOKUP('Monthly Data'!$B57,CDM!$P$21:$S$32,3,FALSE)/12</f>
        <v>0</v>
      </c>
      <c r="AE57" s="12">
        <f t="shared" si="9"/>
        <v>102.6156138259833</v>
      </c>
      <c r="AF57" s="12">
        <v>421</v>
      </c>
      <c r="AG57" s="2">
        <v>121140.0000000001</v>
      </c>
      <c r="AH57" s="5">
        <v>347</v>
      </c>
      <c r="AI57" s="1">
        <f>Weather!C177</f>
        <v>49.4</v>
      </c>
      <c r="AJ57" s="1">
        <f>Weather!D177</f>
        <v>30.8</v>
      </c>
      <c r="AK57" s="1">
        <f>Weather!E177</f>
        <v>0</v>
      </c>
      <c r="AL57" s="1">
        <f>Weather!F177</f>
        <v>0</v>
      </c>
      <c r="AM57" s="1">
        <f t="shared" si="10"/>
        <v>2440.3599999999997</v>
      </c>
      <c r="AN57" s="128">
        <f t="shared" si="11"/>
        <v>948.6400000000001</v>
      </c>
      <c r="AO57" s="1">
        <f>Weather!G177</f>
        <v>17.199999999999996</v>
      </c>
      <c r="AP57" s="1">
        <f>Weather!H177</f>
        <v>60.599999999999994</v>
      </c>
      <c r="AQ57" s="1">
        <f t="shared" si="12"/>
        <v>295.83999999999986</v>
      </c>
      <c r="AR57" s="1">
        <f t="shared" si="13"/>
        <v>3672.3599999999992</v>
      </c>
      <c r="AS57" s="1">
        <f>Weather!I177</f>
        <v>0</v>
      </c>
      <c r="AT57" s="1">
        <f>Weather!J177</f>
        <v>229.4</v>
      </c>
      <c r="AU57" s="1">
        <f>Weather!K177</f>
        <v>1.6999999999999993</v>
      </c>
      <c r="AV57" s="1">
        <f>Weather!L177</f>
        <v>169.10000000000002</v>
      </c>
      <c r="AW57" s="1">
        <f>Weather!M177</f>
        <v>5</v>
      </c>
      <c r="AX57" s="1">
        <f>Weather!N177</f>
        <v>110.39999999999999</v>
      </c>
      <c r="AY57" s="1">
        <f>Weather!O177</f>
        <v>13.8</v>
      </c>
      <c r="AZ57" s="1">
        <f>Weather!P177</f>
        <v>17.399999999999999</v>
      </c>
      <c r="BA57" s="1">
        <f>Economic!C57</f>
        <v>6934.7</v>
      </c>
      <c r="BB57" s="1">
        <f>Economic!D57</f>
        <v>83.8</v>
      </c>
      <c r="BC57" s="1">
        <f>Economic!E57</f>
        <v>254</v>
      </c>
      <c r="BD57" s="1">
        <f>Economic!F57</f>
        <v>643937</v>
      </c>
      <c r="BE57" s="1">
        <f>Economic!G57</f>
        <v>6789.2</v>
      </c>
      <c r="BF57" s="1">
        <f>Economic!H57</f>
        <v>6833.9</v>
      </c>
      <c r="BG57" s="1">
        <f>Economic!I57</f>
        <v>82.8</v>
      </c>
      <c r="BH57" s="1">
        <v>56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1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>
        <v>31</v>
      </c>
      <c r="CB57">
        <v>21</v>
      </c>
      <c r="CC57" s="140">
        <f t="shared" si="14"/>
        <v>849175.27097583946</v>
      </c>
      <c r="CD57" s="140">
        <f t="shared" si="15"/>
        <v>351966.45949227933</v>
      </c>
      <c r="CE57" s="140">
        <f t="shared" si="16"/>
        <v>958048.84180922783</v>
      </c>
      <c r="CF57" s="1">
        <v>0</v>
      </c>
    </row>
    <row r="58" spans="1:84" x14ac:dyDescent="0.25">
      <c r="A58" s="3">
        <v>41518</v>
      </c>
      <c r="B58" s="4">
        <f t="shared" si="17"/>
        <v>2013</v>
      </c>
      <c r="C58" s="4">
        <f t="shared" si="1"/>
        <v>9</v>
      </c>
      <c r="D58" s="2">
        <v>25058408.850078013</v>
      </c>
      <c r="E58" s="12">
        <f>VLOOKUP('Monthly Data'!$B58,CDM!$P$4:$V$15,2,FALSE)/12</f>
        <v>403920.1574032958</v>
      </c>
      <c r="F58" s="12">
        <f t="shared" si="2"/>
        <v>25462329.007481307</v>
      </c>
      <c r="G58" s="12">
        <v>42543</v>
      </c>
      <c r="H58" s="2">
        <v>10344061.009340389</v>
      </c>
      <c r="I58" s="12">
        <f>VLOOKUP('Monthly Data'!$B58,CDM!$P$4:$V$15,3,FALSE)/12</f>
        <v>411702.47237329278</v>
      </c>
      <c r="J58" s="12">
        <f t="shared" si="3"/>
        <v>10755763.481713682</v>
      </c>
      <c r="K58" s="12">
        <v>3957</v>
      </c>
      <c r="L58" s="2">
        <v>27938646.800186019</v>
      </c>
      <c r="M58" s="12">
        <f>VLOOKUP('Monthly Data'!$B58,CDM!$P$4:$V$15,4,FALSE)/12</f>
        <v>548080.52706038533</v>
      </c>
      <c r="N58" s="12">
        <f t="shared" si="4"/>
        <v>28486727.327246405</v>
      </c>
      <c r="O58" s="2">
        <v>69859.678731389125</v>
      </c>
      <c r="P58" s="12">
        <f>VLOOKUP('Monthly Data'!$B58,CDM!$P$21:$S$32,2,FALSE)/12</f>
        <v>582.29933337176908</v>
      </c>
      <c r="Q58" s="12">
        <f t="shared" si="5"/>
        <v>70441.9780647609</v>
      </c>
      <c r="R58" s="12">
        <v>515</v>
      </c>
      <c r="S58" s="2">
        <v>624629.70588235289</v>
      </c>
      <c r="T58" s="12">
        <f>VLOOKUP('Monthly Data'!$B58,CDM!$P$4:$V$15,7,FALSE)/12</f>
        <v>0</v>
      </c>
      <c r="U58" s="12">
        <f t="shared" si="6"/>
        <v>624629.70588235289</v>
      </c>
      <c r="V58" s="2">
        <v>1833.2565577859195</v>
      </c>
      <c r="W58" s="12">
        <f>VLOOKUP('Monthly Data'!$B58,CDM!$P$21:$S$32,4,FALSE)/12</f>
        <v>0</v>
      </c>
      <c r="X58" s="12">
        <f t="shared" si="7"/>
        <v>1833.2565577859195</v>
      </c>
      <c r="Y58" s="11">
        <v>9701</v>
      </c>
      <c r="Z58" s="2">
        <v>36553.494237978441</v>
      </c>
      <c r="AA58" s="12">
        <f>VLOOKUP('Monthly Data'!$B58,CDM!$P$4:$V$15,6,FALSE)/12</f>
        <v>0</v>
      </c>
      <c r="AB58" s="12">
        <f t="shared" si="8"/>
        <v>36553.494237978441</v>
      </c>
      <c r="AC58" s="13">
        <v>102.6156138259833</v>
      </c>
      <c r="AD58" s="12">
        <f>VLOOKUP('Monthly Data'!$B58,CDM!$P$21:$S$32,3,FALSE)/12</f>
        <v>0</v>
      </c>
      <c r="AE58" s="12">
        <f t="shared" si="9"/>
        <v>102.6156138259833</v>
      </c>
      <c r="AF58" s="12">
        <v>421</v>
      </c>
      <c r="AG58" s="2">
        <v>116553.19119711901</v>
      </c>
      <c r="AH58" s="5">
        <v>347</v>
      </c>
      <c r="AI58" s="1">
        <f>Weather!C178</f>
        <v>160.10000000000005</v>
      </c>
      <c r="AJ58" s="1">
        <f>Weather!D178</f>
        <v>1.3</v>
      </c>
      <c r="AK58" s="1">
        <f>Weather!E178</f>
        <v>0</v>
      </c>
      <c r="AL58" s="1">
        <f>Weather!F178</f>
        <v>0</v>
      </c>
      <c r="AM58" s="1">
        <f t="shared" si="10"/>
        <v>25632.010000000017</v>
      </c>
      <c r="AN58" s="128">
        <f t="shared" si="11"/>
        <v>1.6900000000000002</v>
      </c>
      <c r="AO58" s="1">
        <f>Weather!G178</f>
        <v>111</v>
      </c>
      <c r="AP58" s="1">
        <f>Weather!H178</f>
        <v>12.2</v>
      </c>
      <c r="AQ58" s="1">
        <f t="shared" si="12"/>
        <v>12321</v>
      </c>
      <c r="AR58" s="1">
        <f t="shared" si="13"/>
        <v>148.83999999999997</v>
      </c>
      <c r="AS58" s="1">
        <f>Weather!I178</f>
        <v>19.200000000000003</v>
      </c>
      <c r="AT58" s="1">
        <f>Weather!J178</f>
        <v>100.4</v>
      </c>
      <c r="AU58" s="1">
        <f>Weather!K178</f>
        <v>38.199999999999996</v>
      </c>
      <c r="AV58" s="1">
        <f>Weather!L178</f>
        <v>59.400000000000006</v>
      </c>
      <c r="AW58" s="1">
        <f>Weather!M178</f>
        <v>70.7</v>
      </c>
      <c r="AX58" s="1">
        <f>Weather!N178</f>
        <v>31.9</v>
      </c>
      <c r="AY58" s="1">
        <f>Weather!O178</f>
        <v>0</v>
      </c>
      <c r="AZ58" s="1">
        <f>Weather!P178</f>
        <v>12.706666666666665</v>
      </c>
      <c r="BA58" s="1">
        <f>Economic!C58</f>
        <v>6906.9</v>
      </c>
      <c r="BB58" s="1">
        <f>Economic!D58</f>
        <v>83.9</v>
      </c>
      <c r="BC58" s="1">
        <f>Economic!E58</f>
        <v>254</v>
      </c>
      <c r="BD58" s="1">
        <f>Economic!F58</f>
        <v>643937</v>
      </c>
      <c r="BE58" s="1">
        <f>Economic!G58</f>
        <v>6789.2</v>
      </c>
      <c r="BF58" s="1">
        <f>Economic!H58</f>
        <v>6843.3</v>
      </c>
      <c r="BG58" s="1">
        <f>Economic!I58</f>
        <v>83.1</v>
      </c>
      <c r="BH58" s="1">
        <v>57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1</v>
      </c>
      <c r="BR58" s="1">
        <v>0</v>
      </c>
      <c r="BS58" s="1">
        <v>0</v>
      </c>
      <c r="BT58" s="1">
        <v>0</v>
      </c>
      <c r="BU58" s="1">
        <v>0</v>
      </c>
      <c r="BV58" s="1">
        <v>1</v>
      </c>
      <c r="BW58" s="1">
        <v>1</v>
      </c>
      <c r="BX58" s="1">
        <v>0</v>
      </c>
      <c r="BY58" s="1">
        <v>1</v>
      </c>
      <c r="BZ58" s="1">
        <v>1</v>
      </c>
      <c r="CA58">
        <v>30</v>
      </c>
      <c r="CB58">
        <v>20</v>
      </c>
      <c r="CC58" s="140">
        <f t="shared" si="14"/>
        <v>848744.30024937692</v>
      </c>
      <c r="CD58" s="140">
        <f t="shared" si="15"/>
        <v>344802.03364467964</v>
      </c>
      <c r="CE58" s="140">
        <f t="shared" si="16"/>
        <v>949557.57757488021</v>
      </c>
      <c r="CF58" s="1">
        <v>0</v>
      </c>
    </row>
    <row r="59" spans="1:84" x14ac:dyDescent="0.25">
      <c r="A59" s="3">
        <v>41548</v>
      </c>
      <c r="B59" s="4">
        <f t="shared" si="17"/>
        <v>2013</v>
      </c>
      <c r="C59" s="4">
        <f t="shared" si="1"/>
        <v>10</v>
      </c>
      <c r="D59" s="2">
        <v>29757023.803658023</v>
      </c>
      <c r="E59" s="12">
        <f>VLOOKUP('Monthly Data'!$B59,CDM!$P$4:$V$15,2,FALSE)/12</f>
        <v>403920.1574032958</v>
      </c>
      <c r="F59" s="12">
        <f t="shared" si="2"/>
        <v>30160943.961061317</v>
      </c>
      <c r="G59" s="12">
        <v>42602</v>
      </c>
      <c r="H59" s="2">
        <v>11236247.732549112</v>
      </c>
      <c r="I59" s="12">
        <f>VLOOKUP('Monthly Data'!$B59,CDM!$P$4:$V$15,3,FALSE)/12</f>
        <v>411702.47237329278</v>
      </c>
      <c r="J59" s="12">
        <f t="shared" si="3"/>
        <v>11647950.204922404</v>
      </c>
      <c r="K59" s="12">
        <v>3956</v>
      </c>
      <c r="L59" s="2">
        <v>30084132.665918387</v>
      </c>
      <c r="M59" s="12">
        <f>VLOOKUP('Monthly Data'!$B59,CDM!$P$4:$V$15,4,FALSE)/12</f>
        <v>548080.52706038533</v>
      </c>
      <c r="N59" s="12">
        <f t="shared" si="4"/>
        <v>30632213.192978773</v>
      </c>
      <c r="O59" s="2">
        <v>75224.396442119527</v>
      </c>
      <c r="P59" s="12">
        <f>VLOOKUP('Monthly Data'!$B59,CDM!$P$21:$S$32,2,FALSE)/12</f>
        <v>582.29933337176908</v>
      </c>
      <c r="Q59" s="12">
        <f t="shared" si="5"/>
        <v>75806.695775491302</v>
      </c>
      <c r="R59" s="12">
        <v>516</v>
      </c>
      <c r="S59" s="2">
        <v>736147.62808349135</v>
      </c>
      <c r="T59" s="12">
        <f>VLOOKUP('Monthly Data'!$B59,CDM!$P$4:$V$15,7,FALSE)/12</f>
        <v>0</v>
      </c>
      <c r="U59" s="12">
        <f t="shared" si="6"/>
        <v>736147.62808349135</v>
      </c>
      <c r="V59" s="2">
        <v>1834.3904140220513</v>
      </c>
      <c r="W59" s="12">
        <f>VLOOKUP('Monthly Data'!$B59,CDM!$P$21:$S$32,4,FALSE)/12</f>
        <v>0</v>
      </c>
      <c r="X59" s="12">
        <f t="shared" si="7"/>
        <v>1834.3904140220513</v>
      </c>
      <c r="Y59" s="11">
        <v>9707</v>
      </c>
      <c r="Z59" s="2">
        <v>37637.657168631617</v>
      </c>
      <c r="AA59" s="12">
        <f>VLOOKUP('Monthly Data'!$B59,CDM!$P$4:$V$15,6,FALSE)/12</f>
        <v>0</v>
      </c>
      <c r="AB59" s="12">
        <f t="shared" si="8"/>
        <v>37637.657168631617</v>
      </c>
      <c r="AC59" s="13">
        <v>100.90941597139452</v>
      </c>
      <c r="AD59" s="12">
        <f>VLOOKUP('Monthly Data'!$B59,CDM!$P$21:$S$32,3,FALSE)/12</f>
        <v>0</v>
      </c>
      <c r="AE59" s="12">
        <f t="shared" si="9"/>
        <v>100.90941597139452</v>
      </c>
      <c r="AF59" s="12">
        <v>414</v>
      </c>
      <c r="AG59" s="2">
        <v>118352.82398314652</v>
      </c>
      <c r="AH59" s="5">
        <v>340</v>
      </c>
      <c r="AI59" s="1">
        <f>Weather!C179</f>
        <v>327.09999999999997</v>
      </c>
      <c r="AJ59" s="1">
        <f>Weather!D179</f>
        <v>0</v>
      </c>
      <c r="AK59" s="1">
        <f>Weather!E179</f>
        <v>0</v>
      </c>
      <c r="AL59" s="1">
        <f>Weather!F179</f>
        <v>7.3000000000000007</v>
      </c>
      <c r="AM59" s="1">
        <f t="shared" si="10"/>
        <v>106994.40999999997</v>
      </c>
      <c r="AN59" s="128">
        <f t="shared" si="11"/>
        <v>0</v>
      </c>
      <c r="AO59" s="1">
        <f>Weather!G179</f>
        <v>265.09999999999997</v>
      </c>
      <c r="AP59" s="1">
        <f>Weather!H179</f>
        <v>0</v>
      </c>
      <c r="AQ59" s="1">
        <f t="shared" si="12"/>
        <v>70278.00999999998</v>
      </c>
      <c r="AR59" s="1">
        <f t="shared" si="13"/>
        <v>0</v>
      </c>
      <c r="AS59" s="1">
        <f>Weather!I179</f>
        <v>113.10000000000001</v>
      </c>
      <c r="AT59" s="1">
        <f>Weather!J179</f>
        <v>34</v>
      </c>
      <c r="AU59" s="1">
        <f>Weather!K179</f>
        <v>154.1</v>
      </c>
      <c r="AV59" s="1">
        <f>Weather!L179</f>
        <v>13</v>
      </c>
      <c r="AW59" s="1">
        <f>Weather!M179</f>
        <v>205.79999999999998</v>
      </c>
      <c r="AX59" s="1">
        <f>Weather!N179</f>
        <v>2.7000000000000011</v>
      </c>
      <c r="AY59" s="1">
        <f>Weather!O179</f>
        <v>0</v>
      </c>
      <c r="AZ59" s="1">
        <f>Weather!P179</f>
        <v>7.4483870967741916</v>
      </c>
      <c r="BA59" s="1">
        <f>Economic!C59</f>
        <v>6889</v>
      </c>
      <c r="BB59" s="1">
        <f>Economic!D59</f>
        <v>84.4</v>
      </c>
      <c r="BC59" s="1">
        <f>Economic!E59</f>
        <v>254</v>
      </c>
      <c r="BD59" s="1">
        <f>Economic!F59</f>
        <v>643937</v>
      </c>
      <c r="BE59" s="1">
        <f>Economic!G59</f>
        <v>6789.2</v>
      </c>
      <c r="BF59" s="1">
        <f>Economic!H59</f>
        <v>6850.3</v>
      </c>
      <c r="BG59" s="1">
        <f>Economic!I59</f>
        <v>84</v>
      </c>
      <c r="BH59" s="1">
        <v>58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1</v>
      </c>
      <c r="BS59" s="1">
        <v>0</v>
      </c>
      <c r="BT59" s="1">
        <v>0</v>
      </c>
      <c r="BU59" s="1">
        <v>0</v>
      </c>
      <c r="BV59" s="1">
        <v>1</v>
      </c>
      <c r="BW59" s="1">
        <v>1</v>
      </c>
      <c r="BX59" s="1">
        <v>0</v>
      </c>
      <c r="BY59" s="1">
        <v>1</v>
      </c>
      <c r="BZ59" s="1">
        <v>1</v>
      </c>
      <c r="CA59">
        <v>31</v>
      </c>
      <c r="CB59">
        <v>22</v>
      </c>
      <c r="CC59" s="140">
        <f t="shared" si="14"/>
        <v>972933.67616326828</v>
      </c>
      <c r="CD59" s="140">
        <f t="shared" si="15"/>
        <v>362459.60427577782</v>
      </c>
      <c r="CE59" s="140">
        <f t="shared" si="16"/>
        <v>988135.90945092821</v>
      </c>
      <c r="CF59" s="1">
        <v>0</v>
      </c>
    </row>
    <row r="60" spans="1:84" x14ac:dyDescent="0.25">
      <c r="A60" s="3">
        <v>41579</v>
      </c>
      <c r="B60" s="4">
        <f t="shared" si="17"/>
        <v>2013</v>
      </c>
      <c r="C60" s="4">
        <f t="shared" si="1"/>
        <v>11</v>
      </c>
      <c r="D60" s="2">
        <v>37513038.396592818</v>
      </c>
      <c r="E60" s="12">
        <f>VLOOKUP('Monthly Data'!$B60,CDM!$P$4:$V$15,2,FALSE)/12</f>
        <v>403920.1574032958</v>
      </c>
      <c r="F60" s="12">
        <f t="shared" si="2"/>
        <v>37916958.553996116</v>
      </c>
      <c r="G60" s="12">
        <v>42602</v>
      </c>
      <c r="H60" s="2">
        <v>12353852.686219659</v>
      </c>
      <c r="I60" s="12">
        <f>VLOOKUP('Monthly Data'!$B60,CDM!$P$4:$V$15,3,FALSE)/12</f>
        <v>411702.47237329278</v>
      </c>
      <c r="J60" s="12">
        <f t="shared" si="3"/>
        <v>12765555.158592951</v>
      </c>
      <c r="K60" s="12">
        <v>3956</v>
      </c>
      <c r="L60" s="2">
        <v>33465705.347606603</v>
      </c>
      <c r="M60" s="12">
        <f>VLOOKUP('Monthly Data'!$B60,CDM!$P$4:$V$15,4,FALSE)/12</f>
        <v>548080.52706038533</v>
      </c>
      <c r="N60" s="12">
        <f t="shared" si="4"/>
        <v>34013785.874666989</v>
      </c>
      <c r="O60" s="2">
        <v>83679.909081622449</v>
      </c>
      <c r="P60" s="12">
        <f>VLOOKUP('Monthly Data'!$B60,CDM!$P$21:$S$32,2,FALSE)/12</f>
        <v>582.29933337176908</v>
      </c>
      <c r="Q60" s="12">
        <f t="shared" si="5"/>
        <v>84262.208414994224</v>
      </c>
      <c r="R60" s="12">
        <v>516</v>
      </c>
      <c r="S60" s="2">
        <v>789829.19354838715</v>
      </c>
      <c r="T60" s="12">
        <f>VLOOKUP('Monthly Data'!$B60,CDM!$P$4:$V$15,7,FALSE)/12</f>
        <v>0</v>
      </c>
      <c r="U60" s="12">
        <f t="shared" si="6"/>
        <v>789829.19354838715</v>
      </c>
      <c r="V60" s="2">
        <v>1834.3904140220513</v>
      </c>
      <c r="W60" s="12">
        <f>VLOOKUP('Monthly Data'!$B60,CDM!$P$21:$S$32,4,FALSE)/12</f>
        <v>0</v>
      </c>
      <c r="X60" s="12">
        <f t="shared" si="7"/>
        <v>1834.3904140220513</v>
      </c>
      <c r="Y60" s="11">
        <v>9707</v>
      </c>
      <c r="Z60" s="2">
        <v>36101.689712680767</v>
      </c>
      <c r="AA60" s="12">
        <f>VLOOKUP('Monthly Data'!$B60,CDM!$P$4:$V$15,6,FALSE)/12</f>
        <v>0</v>
      </c>
      <c r="AB60" s="12">
        <f t="shared" si="8"/>
        <v>36101.689712680767</v>
      </c>
      <c r="AC60" s="13">
        <v>100.90941597139452</v>
      </c>
      <c r="AD60" s="12">
        <f>VLOOKUP('Monthly Data'!$B60,CDM!$P$21:$S$32,3,FALSE)/12</f>
        <v>0</v>
      </c>
      <c r="AE60" s="12">
        <f t="shared" si="9"/>
        <v>100.90941597139452</v>
      </c>
      <c r="AF60" s="12">
        <v>414</v>
      </c>
      <c r="AG60" s="2">
        <v>113455.41730176967</v>
      </c>
      <c r="AH60" s="5">
        <v>340</v>
      </c>
      <c r="AI60" s="1">
        <f>Weather!C180</f>
        <v>623.80000000000007</v>
      </c>
      <c r="AJ60" s="1">
        <f>Weather!D180</f>
        <v>0</v>
      </c>
      <c r="AK60" s="1">
        <f>Weather!E180</f>
        <v>12</v>
      </c>
      <c r="AL60" s="1">
        <f>Weather!F180</f>
        <v>124.60000000000004</v>
      </c>
      <c r="AM60" s="1">
        <f t="shared" si="10"/>
        <v>389126.44000000006</v>
      </c>
      <c r="AN60" s="128">
        <f t="shared" si="11"/>
        <v>0</v>
      </c>
      <c r="AO60" s="1">
        <f>Weather!G180</f>
        <v>563.79999999999995</v>
      </c>
      <c r="AP60" s="1">
        <f>Weather!H180</f>
        <v>0</v>
      </c>
      <c r="AQ60" s="1">
        <f t="shared" si="12"/>
        <v>317870.43999999994</v>
      </c>
      <c r="AR60" s="1">
        <f t="shared" si="13"/>
        <v>0</v>
      </c>
      <c r="AS60" s="1">
        <f>Weather!I180</f>
        <v>384.2</v>
      </c>
      <c r="AT60" s="1">
        <f>Weather!J180</f>
        <v>0.40000000000000036</v>
      </c>
      <c r="AU60" s="1">
        <f>Weather!K180</f>
        <v>443.79999999999995</v>
      </c>
      <c r="AV60" s="1">
        <f>Weather!L180</f>
        <v>0</v>
      </c>
      <c r="AW60" s="1">
        <f>Weather!M180</f>
        <v>503.79999999999995</v>
      </c>
      <c r="AX60" s="1">
        <f>Weather!N180</f>
        <v>0</v>
      </c>
      <c r="AY60" s="1">
        <f>Weather!O180</f>
        <v>0</v>
      </c>
      <c r="AZ60" s="1">
        <f>Weather!P180</f>
        <v>-2.7933333333333334</v>
      </c>
      <c r="BA60" s="1">
        <f>Economic!C60</f>
        <v>6863.8</v>
      </c>
      <c r="BB60" s="1">
        <f>Economic!D60</f>
        <v>84.4</v>
      </c>
      <c r="BC60" s="1">
        <f>Economic!E60</f>
        <v>254</v>
      </c>
      <c r="BD60" s="1">
        <f>Economic!F60</f>
        <v>643937</v>
      </c>
      <c r="BE60" s="1">
        <f>Economic!G60</f>
        <v>6789.2</v>
      </c>
      <c r="BF60" s="1">
        <f>Economic!H60</f>
        <v>6854</v>
      </c>
      <c r="BG60" s="1">
        <f>Economic!I60</f>
        <v>83.9</v>
      </c>
      <c r="BH60" s="1">
        <v>59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1</v>
      </c>
      <c r="BT60" s="1">
        <v>0</v>
      </c>
      <c r="BU60" s="1">
        <v>0</v>
      </c>
      <c r="BV60" s="1">
        <v>1</v>
      </c>
      <c r="BW60" s="1">
        <v>1</v>
      </c>
      <c r="BX60" s="1">
        <v>0</v>
      </c>
      <c r="BY60" s="1">
        <v>0</v>
      </c>
      <c r="BZ60" s="1">
        <v>0</v>
      </c>
      <c r="CA60">
        <v>30</v>
      </c>
      <c r="CB60">
        <v>21</v>
      </c>
      <c r="CC60" s="140">
        <f t="shared" si="14"/>
        <v>1263898.6184665372</v>
      </c>
      <c r="CD60" s="140">
        <f t="shared" si="15"/>
        <v>411795.08954065532</v>
      </c>
      <c r="CE60" s="140">
        <f t="shared" si="16"/>
        <v>1133792.8624888996</v>
      </c>
      <c r="CF60" s="1">
        <v>0</v>
      </c>
    </row>
    <row r="61" spans="1:84" x14ac:dyDescent="0.25">
      <c r="A61" s="3">
        <v>41609</v>
      </c>
      <c r="B61" s="4">
        <f t="shared" si="17"/>
        <v>2013</v>
      </c>
      <c r="C61" s="4">
        <f t="shared" si="1"/>
        <v>12</v>
      </c>
      <c r="D61" s="2">
        <v>45783820.115781844</v>
      </c>
      <c r="E61" s="12">
        <f>VLOOKUP('Monthly Data'!$B61,CDM!$P$4:$V$15,2,FALSE)/12</f>
        <v>403920.1574032958</v>
      </c>
      <c r="F61" s="12">
        <f t="shared" si="2"/>
        <v>46187740.273185141</v>
      </c>
      <c r="G61" s="12">
        <v>42602</v>
      </c>
      <c r="H61" s="2">
        <v>14203329.933703056</v>
      </c>
      <c r="I61" s="12">
        <f>VLOOKUP('Monthly Data'!$B61,CDM!$P$4:$V$15,3,FALSE)/12</f>
        <v>411702.47237329278</v>
      </c>
      <c r="J61" s="12">
        <f t="shared" si="3"/>
        <v>14615032.406076349</v>
      </c>
      <c r="K61" s="12">
        <v>3956</v>
      </c>
      <c r="L61" s="2">
        <v>36320546.00320638</v>
      </c>
      <c r="M61" s="12">
        <f>VLOOKUP('Monthly Data'!$B61,CDM!$P$4:$V$15,4,FALSE)/12</f>
        <v>548080.52706038533</v>
      </c>
      <c r="N61" s="12">
        <f t="shared" si="4"/>
        <v>36868626.530266762</v>
      </c>
      <c r="O61" s="2">
        <v>90818.345400885446</v>
      </c>
      <c r="P61" s="12">
        <f>VLOOKUP('Monthly Data'!$B61,CDM!$P$21:$S$32,2,FALSE)/12</f>
        <v>582.29933337176908</v>
      </c>
      <c r="Q61" s="12">
        <f t="shared" si="5"/>
        <v>91400.644734257221</v>
      </c>
      <c r="R61" s="12">
        <v>516</v>
      </c>
      <c r="S61" s="2">
        <v>857308.36812144215</v>
      </c>
      <c r="T61" s="12">
        <f>VLOOKUP('Monthly Data'!$B61,CDM!$P$4:$V$15,7,FALSE)/12</f>
        <v>0</v>
      </c>
      <c r="U61" s="12">
        <f t="shared" si="6"/>
        <v>857308.36812144215</v>
      </c>
      <c r="V61" s="2">
        <v>1834.3904140220513</v>
      </c>
      <c r="W61" s="12">
        <f>VLOOKUP('Monthly Data'!$B61,CDM!$P$21:$S$32,4,FALSE)/12</f>
        <v>0</v>
      </c>
      <c r="X61" s="12">
        <f t="shared" si="7"/>
        <v>1834.3904140220513</v>
      </c>
      <c r="Y61" s="11">
        <v>9707</v>
      </c>
      <c r="Z61" s="2">
        <v>37274.827691742707</v>
      </c>
      <c r="AA61" s="12">
        <f>VLOOKUP('Monthly Data'!$B61,CDM!$P$4:$V$15,6,FALSE)/12</f>
        <v>0</v>
      </c>
      <c r="AB61" s="12">
        <f t="shared" si="8"/>
        <v>37274.827691742707</v>
      </c>
      <c r="AC61" s="13">
        <v>100.90941597139452</v>
      </c>
      <c r="AD61" s="12">
        <f>VLOOKUP('Monthly Data'!$B61,CDM!$P$21:$S$32,3,FALSE)/12</f>
        <v>0</v>
      </c>
      <c r="AE61" s="12">
        <f t="shared" si="9"/>
        <v>100.90941597139452</v>
      </c>
      <c r="AF61" s="12">
        <v>414</v>
      </c>
      <c r="AG61" s="2">
        <v>116770.59787849618</v>
      </c>
      <c r="AH61" s="5">
        <v>340</v>
      </c>
      <c r="AI61" s="1">
        <f>Weather!C181</f>
        <v>985.00000000000011</v>
      </c>
      <c r="AJ61" s="1">
        <f>Weather!D181</f>
        <v>0</v>
      </c>
      <c r="AK61" s="1">
        <f>Weather!E181</f>
        <v>31</v>
      </c>
      <c r="AL61" s="1">
        <f>Weather!F181</f>
        <v>427.00000000000011</v>
      </c>
      <c r="AM61" s="1">
        <f t="shared" si="10"/>
        <v>970225.00000000023</v>
      </c>
      <c r="AN61" s="128">
        <f t="shared" si="11"/>
        <v>0</v>
      </c>
      <c r="AO61" s="1">
        <f>Weather!G181</f>
        <v>923</v>
      </c>
      <c r="AP61" s="1">
        <f>Weather!H181</f>
        <v>0</v>
      </c>
      <c r="AQ61" s="1">
        <f t="shared" si="12"/>
        <v>851929</v>
      </c>
      <c r="AR61" s="1">
        <f t="shared" si="13"/>
        <v>0</v>
      </c>
      <c r="AS61" s="1">
        <f>Weather!I181</f>
        <v>737</v>
      </c>
      <c r="AT61" s="1">
        <f>Weather!J181</f>
        <v>0</v>
      </c>
      <c r="AU61" s="1">
        <f>Weather!K181</f>
        <v>799</v>
      </c>
      <c r="AV61" s="1">
        <f>Weather!L181</f>
        <v>0</v>
      </c>
      <c r="AW61" s="1">
        <f>Weather!M181</f>
        <v>861</v>
      </c>
      <c r="AX61" s="1">
        <f>Weather!N181</f>
        <v>0</v>
      </c>
      <c r="AY61" s="1">
        <f>Weather!O181</f>
        <v>0</v>
      </c>
      <c r="AZ61" s="1">
        <f>Weather!P181</f>
        <v>-13.7741935483871</v>
      </c>
      <c r="BA61" s="1">
        <f>Economic!C61</f>
        <v>6849.3</v>
      </c>
      <c r="BB61" s="1">
        <f>Economic!D61</f>
        <v>84.2</v>
      </c>
      <c r="BC61" s="1">
        <f>Economic!E61</f>
        <v>254</v>
      </c>
      <c r="BD61" s="1">
        <f>Economic!F61</f>
        <v>643937</v>
      </c>
      <c r="BE61" s="1">
        <f>Economic!G61</f>
        <v>6789.2</v>
      </c>
      <c r="BF61" s="1">
        <f>Economic!H61</f>
        <v>6850.4</v>
      </c>
      <c r="BG61" s="1">
        <f>Economic!I61</f>
        <v>83.6</v>
      </c>
      <c r="BH61" s="1">
        <v>60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1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>
        <v>31</v>
      </c>
      <c r="CB61">
        <v>20</v>
      </c>
      <c r="CC61" s="140">
        <f t="shared" si="14"/>
        <v>1489927.1055866175</v>
      </c>
      <c r="CD61" s="140">
        <f t="shared" si="15"/>
        <v>458171.93334525987</v>
      </c>
      <c r="CE61" s="140">
        <f t="shared" si="16"/>
        <v>1189310.5332344116</v>
      </c>
      <c r="CF61" s="1">
        <v>0</v>
      </c>
    </row>
    <row r="62" spans="1:84" x14ac:dyDescent="0.25">
      <c r="A62" s="3">
        <v>41640</v>
      </c>
      <c r="B62" s="4">
        <f t="shared" si="17"/>
        <v>2014</v>
      </c>
      <c r="C62" s="4">
        <f t="shared" si="1"/>
        <v>1</v>
      </c>
      <c r="D62" s="2">
        <v>49640365.235135742</v>
      </c>
      <c r="E62" s="12">
        <f>VLOOKUP('Monthly Data'!$B62,CDM!$P$4:$V$15,2,FALSE)/12</f>
        <v>609099.86730630009</v>
      </c>
      <c r="F62" s="12">
        <f t="shared" si="2"/>
        <v>50249465.102442041</v>
      </c>
      <c r="G62" s="12">
        <v>42623</v>
      </c>
      <c r="H62" s="2">
        <v>15134987.594169056</v>
      </c>
      <c r="I62" s="12">
        <f>VLOOKUP('Monthly Data'!$B62,CDM!$P$4:$V$15,3,FALSE)/12</f>
        <v>506426.78223194607</v>
      </c>
      <c r="J62" s="12">
        <f t="shared" si="3"/>
        <v>15641414.376401002</v>
      </c>
      <c r="K62" s="12">
        <v>3985</v>
      </c>
      <c r="L62" s="2">
        <v>37824332.456469558</v>
      </c>
      <c r="M62" s="12">
        <f>VLOOKUP('Monthly Data'!$B62,CDM!$P$4:$V$15,4,FALSE)/12</f>
        <v>794504.93722523749</v>
      </c>
      <c r="N62" s="12">
        <f t="shared" si="4"/>
        <v>38618837.393694796</v>
      </c>
      <c r="O62" s="2">
        <v>93719.857809971902</v>
      </c>
      <c r="P62" s="12">
        <f>VLOOKUP('Monthly Data'!$B62,CDM!$P$21:$S$32,2,FALSE)/12</f>
        <v>1033.4926835140539</v>
      </c>
      <c r="Q62" s="12">
        <f t="shared" si="5"/>
        <v>94753.350493485952</v>
      </c>
      <c r="R62" s="12">
        <v>506</v>
      </c>
      <c r="S62" s="2">
        <v>830284.03225806449</v>
      </c>
      <c r="T62" s="12">
        <f>VLOOKUP('Monthly Data'!$B62,CDM!$P$4:$V$15,7,FALSE)/12</f>
        <v>3185.8298391666667</v>
      </c>
      <c r="U62" s="12">
        <f t="shared" si="6"/>
        <v>833469.86209723121</v>
      </c>
      <c r="V62" s="2">
        <v>1781.5349219391949</v>
      </c>
      <c r="W62" s="12">
        <f>VLOOKUP('Monthly Data'!$B62,CDM!$P$21:$S$32,4,FALSE)/12</f>
        <v>5.3412984849999994</v>
      </c>
      <c r="X62" s="12">
        <f t="shared" si="7"/>
        <v>1786.8762204241948</v>
      </c>
      <c r="Y62" s="11">
        <v>9728</v>
      </c>
      <c r="Z62" s="2">
        <v>37273.723908918437</v>
      </c>
      <c r="AA62" s="12">
        <f>VLOOKUP('Monthly Data'!$B62,CDM!$P$4:$V$15,6,FALSE)/12</f>
        <v>0</v>
      </c>
      <c r="AB62" s="12">
        <f t="shared" si="8"/>
        <v>37273.723908918437</v>
      </c>
      <c r="AC62" s="13">
        <v>101.18464351005484</v>
      </c>
      <c r="AD62" s="12">
        <f>VLOOKUP('Monthly Data'!$B62,CDM!$P$21:$S$32,3,FALSE)/12</f>
        <v>0</v>
      </c>
      <c r="AE62" s="12">
        <f t="shared" si="9"/>
        <v>101.18464351005484</v>
      </c>
      <c r="AF62" s="12">
        <v>411</v>
      </c>
      <c r="AG62" s="2">
        <v>116724.92721834526</v>
      </c>
      <c r="AH62" s="5">
        <v>334</v>
      </c>
      <c r="AI62" s="1">
        <f>Weather!C182</f>
        <v>1037.5</v>
      </c>
      <c r="AJ62" s="1">
        <f>Weather!D182</f>
        <v>0</v>
      </c>
      <c r="AK62" s="1">
        <f>Weather!E182</f>
        <v>26</v>
      </c>
      <c r="AL62" s="1">
        <f>Weather!F182</f>
        <v>480.29999999999995</v>
      </c>
      <c r="AM62" s="1">
        <f t="shared" si="10"/>
        <v>1076406.25</v>
      </c>
      <c r="AN62" s="128">
        <f t="shared" si="11"/>
        <v>0</v>
      </c>
      <c r="AO62" s="1">
        <f>Weather!G182</f>
        <v>975.5</v>
      </c>
      <c r="AP62" s="1">
        <f>Weather!H182</f>
        <v>0</v>
      </c>
      <c r="AQ62" s="1">
        <f t="shared" si="12"/>
        <v>951600.25</v>
      </c>
      <c r="AR62" s="1">
        <f t="shared" si="13"/>
        <v>0</v>
      </c>
      <c r="AS62" s="1">
        <f>Weather!I182</f>
        <v>789.5</v>
      </c>
      <c r="AT62" s="1">
        <f>Weather!J182</f>
        <v>0</v>
      </c>
      <c r="AU62" s="1">
        <f>Weather!K182</f>
        <v>851.5</v>
      </c>
      <c r="AV62" s="1">
        <f>Weather!L182</f>
        <v>0</v>
      </c>
      <c r="AW62" s="1">
        <f>Weather!M182</f>
        <v>913.5</v>
      </c>
      <c r="AX62" s="1">
        <f>Weather!N182</f>
        <v>0</v>
      </c>
      <c r="AY62" s="1">
        <f>Weather!O182</f>
        <v>0</v>
      </c>
      <c r="AZ62" s="1">
        <f>Weather!P182</f>
        <v>-15.46774193548387</v>
      </c>
      <c r="BA62" s="1">
        <f>Economic!C62</f>
        <v>6806.1</v>
      </c>
      <c r="BB62" s="1">
        <f>Economic!D62</f>
        <v>83.4</v>
      </c>
      <c r="BC62" s="1">
        <f>Economic!E62</f>
        <v>257</v>
      </c>
      <c r="BD62" s="1">
        <f>Economic!F62</f>
        <v>659861.19999999995</v>
      </c>
      <c r="BE62" s="1">
        <f>Economic!G62</f>
        <v>7012.4</v>
      </c>
      <c r="BF62" s="1">
        <f>Economic!H62</f>
        <v>6848.3</v>
      </c>
      <c r="BG62" s="1">
        <f>Economic!I62</f>
        <v>83.5</v>
      </c>
      <c r="BH62" s="1">
        <v>61</v>
      </c>
      <c r="BI62" s="1">
        <v>1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>
        <v>31</v>
      </c>
      <c r="CB62">
        <v>22</v>
      </c>
      <c r="CC62" s="140">
        <f t="shared" si="14"/>
        <v>1620950.4871755496</v>
      </c>
      <c r="CD62" s="140">
        <f t="shared" si="15"/>
        <v>488225.40626351791</v>
      </c>
      <c r="CE62" s="140">
        <f t="shared" si="16"/>
        <v>1245768.948183703</v>
      </c>
      <c r="CF62" s="1">
        <v>0</v>
      </c>
    </row>
    <row r="63" spans="1:84" x14ac:dyDescent="0.25">
      <c r="A63" s="3">
        <v>41671</v>
      </c>
      <c r="B63" s="4">
        <f t="shared" si="17"/>
        <v>2014</v>
      </c>
      <c r="C63" s="4">
        <f t="shared" si="1"/>
        <v>2</v>
      </c>
      <c r="D63" s="2">
        <v>42750019.905124813</v>
      </c>
      <c r="E63" s="12">
        <f>VLOOKUP('Monthly Data'!$B63,CDM!$P$4:$V$15,2,FALSE)/12</f>
        <v>609099.86730630009</v>
      </c>
      <c r="F63" s="12">
        <f t="shared" si="2"/>
        <v>43359119.772431113</v>
      </c>
      <c r="G63" s="12">
        <v>42623</v>
      </c>
      <c r="H63" s="2">
        <v>13462387.242650717</v>
      </c>
      <c r="I63" s="12">
        <f>VLOOKUP('Monthly Data'!$B63,CDM!$P$4:$V$15,3,FALSE)/12</f>
        <v>506426.78223194607</v>
      </c>
      <c r="J63" s="12">
        <f t="shared" si="3"/>
        <v>13968814.024882663</v>
      </c>
      <c r="K63" s="12">
        <v>3985</v>
      </c>
      <c r="L63" s="2">
        <v>33982095.533818133</v>
      </c>
      <c r="M63" s="12">
        <f>VLOOKUP('Monthly Data'!$B63,CDM!$P$4:$V$15,4,FALSE)/12</f>
        <v>794504.93722523749</v>
      </c>
      <c r="N63" s="12">
        <f t="shared" si="4"/>
        <v>34776600.471043371</v>
      </c>
      <c r="O63" s="2">
        <v>84199.692491058944</v>
      </c>
      <c r="P63" s="12">
        <f>VLOOKUP('Monthly Data'!$B63,CDM!$P$21:$S$32,2,FALSE)/12</f>
        <v>1033.4926835140539</v>
      </c>
      <c r="Q63" s="12">
        <f t="shared" si="5"/>
        <v>85233.185174572995</v>
      </c>
      <c r="R63" s="12">
        <v>506</v>
      </c>
      <c r="S63" s="2">
        <v>684360.44592030346</v>
      </c>
      <c r="T63" s="12">
        <f>VLOOKUP('Monthly Data'!$B63,CDM!$P$4:$V$15,7,FALSE)/12</f>
        <v>3185.8298391666667</v>
      </c>
      <c r="U63" s="12">
        <f t="shared" si="6"/>
        <v>687546.27575947018</v>
      </c>
      <c r="V63" s="2">
        <v>1781.5349219391949</v>
      </c>
      <c r="W63" s="12">
        <f>VLOOKUP('Monthly Data'!$B63,CDM!$P$21:$S$32,4,FALSE)/12</f>
        <v>5.3412984849999994</v>
      </c>
      <c r="X63" s="12">
        <f t="shared" si="7"/>
        <v>1786.8762204241948</v>
      </c>
      <c r="Y63" s="11">
        <v>9728</v>
      </c>
      <c r="Z63" s="2">
        <v>33660.384250474403</v>
      </c>
      <c r="AA63" s="12">
        <f>VLOOKUP('Monthly Data'!$B63,CDM!$P$4:$V$15,6,FALSE)/12</f>
        <v>0</v>
      </c>
      <c r="AB63" s="12">
        <f t="shared" si="8"/>
        <v>33660.384250474403</v>
      </c>
      <c r="AC63" s="13">
        <v>101.18464351005484</v>
      </c>
      <c r="AD63" s="12">
        <f>VLOOKUP('Monthly Data'!$B63,CDM!$P$21:$S$32,3,FALSE)/12</f>
        <v>0</v>
      </c>
      <c r="AE63" s="12">
        <f t="shared" si="9"/>
        <v>101.18464351005484</v>
      </c>
      <c r="AF63" s="12">
        <v>411</v>
      </c>
      <c r="AG63" s="2">
        <v>104838.11832245195</v>
      </c>
      <c r="AH63" s="5">
        <v>334</v>
      </c>
      <c r="AI63" s="1">
        <f>Weather!C183</f>
        <v>886.50000000000011</v>
      </c>
      <c r="AJ63" s="1">
        <f>Weather!D183</f>
        <v>0</v>
      </c>
      <c r="AK63" s="1">
        <f>Weather!E183</f>
        <v>28</v>
      </c>
      <c r="AL63" s="1">
        <f>Weather!F183</f>
        <v>382.5</v>
      </c>
      <c r="AM63" s="1">
        <f t="shared" si="10"/>
        <v>785882.25000000023</v>
      </c>
      <c r="AN63" s="128">
        <f t="shared" si="11"/>
        <v>0</v>
      </c>
      <c r="AO63" s="1">
        <f>Weather!G183</f>
        <v>830.50000000000011</v>
      </c>
      <c r="AP63" s="1">
        <f>Weather!H183</f>
        <v>0</v>
      </c>
      <c r="AQ63" s="1">
        <f t="shared" si="12"/>
        <v>689730.25000000023</v>
      </c>
      <c r="AR63" s="1">
        <f t="shared" si="13"/>
        <v>0</v>
      </c>
      <c r="AS63" s="1">
        <f>Weather!I183</f>
        <v>662.50000000000011</v>
      </c>
      <c r="AT63" s="1">
        <f>Weather!J183</f>
        <v>0</v>
      </c>
      <c r="AU63" s="1">
        <f>Weather!K183</f>
        <v>718.50000000000011</v>
      </c>
      <c r="AV63" s="1">
        <f>Weather!L183</f>
        <v>0</v>
      </c>
      <c r="AW63" s="1">
        <f>Weather!M183</f>
        <v>774.5</v>
      </c>
      <c r="AX63" s="1">
        <f>Weather!N183</f>
        <v>0</v>
      </c>
      <c r="AY63" s="1">
        <f>Weather!O183</f>
        <v>0</v>
      </c>
      <c r="AZ63" s="1">
        <f>Weather!P183</f>
        <v>-13.660714285714288</v>
      </c>
      <c r="BA63" s="1">
        <f>Economic!C63</f>
        <v>6772.3</v>
      </c>
      <c r="BB63" s="1">
        <f>Economic!D63</f>
        <v>82.3</v>
      </c>
      <c r="BC63" s="1">
        <f>Economic!E63</f>
        <v>257</v>
      </c>
      <c r="BD63" s="1">
        <f>Economic!F63</f>
        <v>659861.19999999995</v>
      </c>
      <c r="BE63" s="1">
        <f>Economic!G63</f>
        <v>7012.4</v>
      </c>
      <c r="BF63" s="1">
        <f>Economic!H63</f>
        <v>6850</v>
      </c>
      <c r="BG63" s="1">
        <f>Economic!I63</f>
        <v>83.4</v>
      </c>
      <c r="BH63" s="1">
        <v>62</v>
      </c>
      <c r="BI63" s="1">
        <v>0</v>
      </c>
      <c r="BJ63" s="1">
        <v>1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>
        <v>28</v>
      </c>
      <c r="CB63">
        <v>19</v>
      </c>
      <c r="CC63" s="140">
        <f t="shared" si="14"/>
        <v>1548539.9918725397</v>
      </c>
      <c r="CD63" s="140">
        <f t="shared" si="15"/>
        <v>480799.54438038275</v>
      </c>
      <c r="CE63" s="140">
        <f t="shared" si="16"/>
        <v>1242021.4453944061</v>
      </c>
      <c r="CF63" s="1">
        <v>0</v>
      </c>
    </row>
    <row r="64" spans="1:84" x14ac:dyDescent="0.25">
      <c r="A64" s="3">
        <v>41699</v>
      </c>
      <c r="B64" s="4">
        <f t="shared" si="17"/>
        <v>2014</v>
      </c>
      <c r="C64" s="4">
        <f t="shared" si="1"/>
        <v>3</v>
      </c>
      <c r="D64" s="2">
        <v>41025103.627203047</v>
      </c>
      <c r="E64" s="12">
        <f>VLOOKUP('Monthly Data'!$B64,CDM!$P$4:$V$15,2,FALSE)/12</f>
        <v>609099.86730630009</v>
      </c>
      <c r="F64" s="12">
        <f t="shared" si="2"/>
        <v>41634203.494509347</v>
      </c>
      <c r="G64" s="12">
        <v>42623</v>
      </c>
      <c r="H64" s="2">
        <v>13747064.365901466</v>
      </c>
      <c r="I64" s="12">
        <f>VLOOKUP('Monthly Data'!$B64,CDM!$P$4:$V$15,3,FALSE)/12</f>
        <v>506426.78223194607</v>
      </c>
      <c r="J64" s="12">
        <f t="shared" si="3"/>
        <v>14253491.148133412</v>
      </c>
      <c r="K64" s="12">
        <v>3985</v>
      </c>
      <c r="L64" s="2">
        <v>36090706.761883967</v>
      </c>
      <c r="M64" s="12">
        <f>VLOOKUP('Monthly Data'!$B64,CDM!$P$4:$V$15,4,FALSE)/12</f>
        <v>794504.93722523749</v>
      </c>
      <c r="N64" s="12">
        <f t="shared" si="4"/>
        <v>36885211.699109204</v>
      </c>
      <c r="O64" s="2">
        <v>89424.338417018676</v>
      </c>
      <c r="P64" s="12">
        <f>VLOOKUP('Monthly Data'!$B64,CDM!$P$21:$S$32,2,FALSE)/12</f>
        <v>1033.4926835140539</v>
      </c>
      <c r="Q64" s="12">
        <f t="shared" si="5"/>
        <v>90457.831100532727</v>
      </c>
      <c r="R64" s="12">
        <v>506</v>
      </c>
      <c r="S64" s="2">
        <v>668958.88994307397</v>
      </c>
      <c r="T64" s="12">
        <f>VLOOKUP('Monthly Data'!$B64,CDM!$P$4:$V$15,7,FALSE)/12</f>
        <v>3185.8298391666667</v>
      </c>
      <c r="U64" s="12">
        <f t="shared" si="6"/>
        <v>672144.71978224069</v>
      </c>
      <c r="V64" s="2">
        <v>1781.5349219391949</v>
      </c>
      <c r="W64" s="12">
        <f>VLOOKUP('Monthly Data'!$B64,CDM!$P$21:$S$32,4,FALSE)/12</f>
        <v>5.3412984849999994</v>
      </c>
      <c r="X64" s="12">
        <f t="shared" si="7"/>
        <v>1786.8762204241948</v>
      </c>
      <c r="Y64" s="11">
        <v>9728</v>
      </c>
      <c r="Z64" s="2">
        <v>37273.723908918437</v>
      </c>
      <c r="AA64" s="12">
        <f>VLOOKUP('Monthly Data'!$B64,CDM!$P$4:$V$15,6,FALSE)/12</f>
        <v>0</v>
      </c>
      <c r="AB64" s="12">
        <f t="shared" si="8"/>
        <v>37273.723908918437</v>
      </c>
      <c r="AC64" s="13">
        <v>101.18464351005484</v>
      </c>
      <c r="AD64" s="12">
        <f>VLOOKUP('Monthly Data'!$B64,CDM!$P$21:$S$32,3,FALSE)/12</f>
        <v>0</v>
      </c>
      <c r="AE64" s="12">
        <f t="shared" si="9"/>
        <v>101.18464351005484</v>
      </c>
      <c r="AF64" s="12">
        <v>411</v>
      </c>
      <c r="AG64" s="2">
        <v>115757.56602482397</v>
      </c>
      <c r="AH64" s="5">
        <v>334</v>
      </c>
      <c r="AI64" s="1">
        <f>Weather!C184</f>
        <v>884.69999999999982</v>
      </c>
      <c r="AJ64" s="1">
        <f>Weather!D184</f>
        <v>0</v>
      </c>
      <c r="AK64" s="1">
        <f>Weather!E184</f>
        <v>30</v>
      </c>
      <c r="AL64" s="1">
        <f>Weather!F184</f>
        <v>328</v>
      </c>
      <c r="AM64" s="1">
        <f t="shared" si="10"/>
        <v>782694.08999999973</v>
      </c>
      <c r="AN64" s="128">
        <f t="shared" si="11"/>
        <v>0</v>
      </c>
      <c r="AO64" s="1">
        <f>Weather!G184</f>
        <v>822.69999999999982</v>
      </c>
      <c r="AP64" s="1">
        <f>Weather!H184</f>
        <v>0</v>
      </c>
      <c r="AQ64" s="1">
        <f t="shared" si="12"/>
        <v>676835.28999999969</v>
      </c>
      <c r="AR64" s="1">
        <f t="shared" si="13"/>
        <v>0</v>
      </c>
      <c r="AS64" s="1">
        <f>Weather!I184</f>
        <v>636.6999999999997</v>
      </c>
      <c r="AT64" s="1">
        <f>Weather!J184</f>
        <v>0</v>
      </c>
      <c r="AU64" s="1">
        <f>Weather!K184</f>
        <v>698.6999999999997</v>
      </c>
      <c r="AV64" s="1">
        <f>Weather!L184</f>
        <v>0</v>
      </c>
      <c r="AW64" s="1">
        <f>Weather!M184</f>
        <v>760.69999999999982</v>
      </c>
      <c r="AX64" s="1">
        <f>Weather!N184</f>
        <v>0</v>
      </c>
      <c r="AY64" s="1">
        <f>Weather!O184</f>
        <v>0</v>
      </c>
      <c r="AZ64" s="1">
        <f>Weather!P184</f>
        <v>-10.538709677419353</v>
      </c>
      <c r="BA64" s="1">
        <f>Economic!C64</f>
        <v>6751.3</v>
      </c>
      <c r="BB64" s="1">
        <f>Economic!D64</f>
        <v>81.099999999999994</v>
      </c>
      <c r="BC64" s="1">
        <f>Economic!E64</f>
        <v>257</v>
      </c>
      <c r="BD64" s="1">
        <f>Economic!F64</f>
        <v>659861.19999999995</v>
      </c>
      <c r="BE64" s="1">
        <f>Economic!G64</f>
        <v>7012.4</v>
      </c>
      <c r="BF64" s="1">
        <f>Economic!H64</f>
        <v>6856.4</v>
      </c>
      <c r="BG64" s="1">
        <f>Economic!I64</f>
        <v>82.5</v>
      </c>
      <c r="BH64" s="1">
        <v>63</v>
      </c>
      <c r="BI64" s="1">
        <v>0</v>
      </c>
      <c r="BJ64" s="1">
        <v>0</v>
      </c>
      <c r="BK64" s="1">
        <v>1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1</v>
      </c>
      <c r="BV64" s="1">
        <v>0</v>
      </c>
      <c r="BW64" s="1">
        <v>1</v>
      </c>
      <c r="BX64" s="1">
        <v>0</v>
      </c>
      <c r="BY64" s="1">
        <v>0</v>
      </c>
      <c r="BZ64" s="1">
        <v>0</v>
      </c>
      <c r="CA64">
        <v>31</v>
      </c>
      <c r="CB64">
        <v>21</v>
      </c>
      <c r="CC64" s="140">
        <f t="shared" si="14"/>
        <v>1343038.8224035273</v>
      </c>
      <c r="CD64" s="140">
        <f t="shared" si="15"/>
        <v>443453.68922262796</v>
      </c>
      <c r="CE64" s="140">
        <f t="shared" si="16"/>
        <v>1189845.538680942</v>
      </c>
      <c r="CF64" s="1">
        <v>0</v>
      </c>
    </row>
    <row r="65" spans="1:84" x14ac:dyDescent="0.25">
      <c r="A65" s="3">
        <v>41730</v>
      </c>
      <c r="B65" s="4">
        <f t="shared" si="17"/>
        <v>2014</v>
      </c>
      <c r="C65" s="4">
        <f t="shared" si="1"/>
        <v>4</v>
      </c>
      <c r="D65" s="2">
        <v>33587027.926572323</v>
      </c>
      <c r="E65" s="12">
        <f>VLOOKUP('Monthly Data'!$B65,CDM!$P$4:$V$15,2,FALSE)/12</f>
        <v>609099.86730630009</v>
      </c>
      <c r="F65" s="12">
        <f t="shared" si="2"/>
        <v>34196127.793878622</v>
      </c>
      <c r="G65" s="12">
        <v>42622</v>
      </c>
      <c r="H65" s="2">
        <v>11849699.51665595</v>
      </c>
      <c r="I65" s="12">
        <f>VLOOKUP('Monthly Data'!$B65,CDM!$P$4:$V$15,3,FALSE)/12</f>
        <v>506426.78223194607</v>
      </c>
      <c r="J65" s="12">
        <f t="shared" si="3"/>
        <v>12356126.298887895</v>
      </c>
      <c r="K65" s="12">
        <v>3986</v>
      </c>
      <c r="L65" s="2">
        <v>30998705.850172173</v>
      </c>
      <c r="M65" s="12">
        <f>VLOOKUP('Monthly Data'!$B65,CDM!$P$4:$V$15,4,FALSE)/12</f>
        <v>794504.93722523749</v>
      </c>
      <c r="N65" s="12">
        <f t="shared" si="4"/>
        <v>31793210.787397411</v>
      </c>
      <c r="O65" s="2">
        <v>76807.549952527159</v>
      </c>
      <c r="P65" s="12">
        <f>VLOOKUP('Monthly Data'!$B65,CDM!$P$21:$S$32,2,FALSE)/12</f>
        <v>1033.4926835140539</v>
      </c>
      <c r="Q65" s="12">
        <f t="shared" si="5"/>
        <v>77841.042636041209</v>
      </c>
      <c r="R65" s="12">
        <v>506</v>
      </c>
      <c r="S65" s="2">
        <v>557969.61100569251</v>
      </c>
      <c r="T65" s="12">
        <f>VLOOKUP('Monthly Data'!$B65,CDM!$P$4:$V$15,7,FALSE)/12</f>
        <v>3185.8298391666667</v>
      </c>
      <c r="U65" s="12">
        <f t="shared" si="6"/>
        <v>561155.44084485923</v>
      </c>
      <c r="V65" s="2">
        <v>1781.5349219391949</v>
      </c>
      <c r="W65" s="12">
        <f>VLOOKUP('Monthly Data'!$B65,CDM!$P$21:$S$32,4,FALSE)/12</f>
        <v>5.3412984849999994</v>
      </c>
      <c r="X65" s="12">
        <f t="shared" si="7"/>
        <v>1786.8762204241948</v>
      </c>
      <c r="Y65" s="11">
        <v>9728</v>
      </c>
      <c r="Z65" s="2">
        <v>36069.264705882379</v>
      </c>
      <c r="AA65" s="12">
        <f>VLOOKUP('Monthly Data'!$B65,CDM!$P$4:$V$15,6,FALSE)/12</f>
        <v>0</v>
      </c>
      <c r="AB65" s="12">
        <f t="shared" si="8"/>
        <v>36069.264705882379</v>
      </c>
      <c r="AC65" s="13">
        <v>101.18464351005484</v>
      </c>
      <c r="AD65" s="12">
        <f>VLOOKUP('Monthly Data'!$B65,CDM!$P$21:$S$32,3,FALSE)/12</f>
        <v>0</v>
      </c>
      <c r="AE65" s="12">
        <f t="shared" si="9"/>
        <v>101.18464351005484</v>
      </c>
      <c r="AF65" s="12">
        <v>411</v>
      </c>
      <c r="AG65" s="2">
        <v>111663.44915544189</v>
      </c>
      <c r="AH65" s="5">
        <v>334</v>
      </c>
      <c r="AI65" s="1">
        <f>Weather!C185</f>
        <v>498.89999999999981</v>
      </c>
      <c r="AJ65" s="1">
        <f>Weather!D185</f>
        <v>0</v>
      </c>
      <c r="AK65" s="1">
        <f>Weather!E185</f>
        <v>4</v>
      </c>
      <c r="AL65" s="1">
        <f>Weather!F185</f>
        <v>31.599999999999998</v>
      </c>
      <c r="AM65" s="1">
        <f t="shared" si="10"/>
        <v>248901.20999999982</v>
      </c>
      <c r="AN65" s="128">
        <f t="shared" si="11"/>
        <v>0</v>
      </c>
      <c r="AO65" s="1">
        <f>Weather!G185</f>
        <v>438.89999999999981</v>
      </c>
      <c r="AP65" s="1">
        <f>Weather!H185</f>
        <v>0</v>
      </c>
      <c r="AQ65" s="1">
        <f t="shared" si="12"/>
        <v>192633.20999999982</v>
      </c>
      <c r="AR65" s="1">
        <f t="shared" si="13"/>
        <v>0</v>
      </c>
      <c r="AS65" s="1">
        <f>Weather!I185</f>
        <v>258.89999999999998</v>
      </c>
      <c r="AT65" s="1">
        <f>Weather!J185</f>
        <v>0</v>
      </c>
      <c r="AU65" s="1">
        <f>Weather!K185</f>
        <v>318.89999999999992</v>
      </c>
      <c r="AV65" s="1">
        <f>Weather!L185</f>
        <v>0</v>
      </c>
      <c r="AW65" s="1">
        <f>Weather!M185</f>
        <v>378.89999999999986</v>
      </c>
      <c r="AX65" s="1">
        <f>Weather!N185</f>
        <v>0</v>
      </c>
      <c r="AY65" s="1">
        <f>Weather!O185</f>
        <v>0</v>
      </c>
      <c r="AZ65" s="1">
        <f>Weather!P185</f>
        <v>1.37</v>
      </c>
      <c r="BA65" s="1">
        <f>Economic!C65</f>
        <v>6785</v>
      </c>
      <c r="BB65" s="1">
        <f>Economic!D65</f>
        <v>80.900000000000006</v>
      </c>
      <c r="BC65" s="1">
        <f>Economic!E65</f>
        <v>257</v>
      </c>
      <c r="BD65" s="1">
        <f>Economic!F65</f>
        <v>659861.19999999995</v>
      </c>
      <c r="BE65" s="1">
        <f>Economic!G65</f>
        <v>7012.4</v>
      </c>
      <c r="BF65" s="1">
        <f>Economic!H65</f>
        <v>6869.6</v>
      </c>
      <c r="BG65" s="1">
        <f>Economic!I65</f>
        <v>81.900000000000006</v>
      </c>
      <c r="BH65" s="1">
        <v>64</v>
      </c>
      <c r="BI65" s="1">
        <v>0</v>
      </c>
      <c r="BJ65" s="1">
        <v>0</v>
      </c>
      <c r="BK65" s="1">
        <v>0</v>
      </c>
      <c r="BL65" s="1">
        <v>1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1</v>
      </c>
      <c r="BV65" s="1">
        <v>0</v>
      </c>
      <c r="BW65" s="1">
        <v>1</v>
      </c>
      <c r="BX65" s="1">
        <v>1</v>
      </c>
      <c r="BY65" s="1">
        <v>0</v>
      </c>
      <c r="BZ65" s="1">
        <v>1</v>
      </c>
      <c r="CA65">
        <v>30</v>
      </c>
      <c r="CB65">
        <v>20</v>
      </c>
      <c r="CC65" s="140">
        <f t="shared" si="14"/>
        <v>1139870.9264626207</v>
      </c>
      <c r="CD65" s="140">
        <f t="shared" si="15"/>
        <v>394989.98388853169</v>
      </c>
      <c r="CE65" s="140">
        <f t="shared" si="16"/>
        <v>1059773.692913247</v>
      </c>
      <c r="CF65" s="1">
        <v>0</v>
      </c>
    </row>
    <row r="66" spans="1:84" x14ac:dyDescent="0.25">
      <c r="A66" s="3">
        <v>41760</v>
      </c>
      <c r="B66" s="4">
        <f t="shared" si="17"/>
        <v>2014</v>
      </c>
      <c r="C66" s="4">
        <f t="shared" si="1"/>
        <v>5</v>
      </c>
      <c r="D66" s="2">
        <v>27231928.804067481</v>
      </c>
      <c r="E66" s="12">
        <f>VLOOKUP('Monthly Data'!$B66,CDM!$P$4:$V$15,2,FALSE)/12</f>
        <v>609099.86730630009</v>
      </c>
      <c r="F66" s="12">
        <f t="shared" si="2"/>
        <v>27841028.671373781</v>
      </c>
      <c r="G66" s="12">
        <v>42622</v>
      </c>
      <c r="H66" s="2">
        <v>11001148.955615092</v>
      </c>
      <c r="I66" s="12">
        <f>VLOOKUP('Monthly Data'!$B66,CDM!$P$4:$V$15,3,FALSE)/12</f>
        <v>506426.78223194607</v>
      </c>
      <c r="J66" s="12">
        <f t="shared" si="3"/>
        <v>11507575.737847038</v>
      </c>
      <c r="K66" s="12">
        <v>3986</v>
      </c>
      <c r="L66" s="2">
        <v>29077828.031337366</v>
      </c>
      <c r="M66" s="12">
        <f>VLOOKUP('Monthly Data'!$B66,CDM!$P$4:$V$15,4,FALSE)/12</f>
        <v>794504.93722523749</v>
      </c>
      <c r="N66" s="12">
        <f t="shared" si="4"/>
        <v>29872332.968562603</v>
      </c>
      <c r="O66" s="2">
        <v>72048.063548934719</v>
      </c>
      <c r="P66" s="12">
        <f>VLOOKUP('Monthly Data'!$B66,CDM!$P$21:$S$32,2,FALSE)/12</f>
        <v>1033.4926835140539</v>
      </c>
      <c r="Q66" s="12">
        <f t="shared" si="5"/>
        <v>73081.556232448769</v>
      </c>
      <c r="R66" s="12">
        <v>506</v>
      </c>
      <c r="S66" s="2">
        <v>496538.68121442117</v>
      </c>
      <c r="T66" s="12">
        <f>VLOOKUP('Monthly Data'!$B66,CDM!$P$4:$V$15,7,FALSE)/12</f>
        <v>3185.8298391666667</v>
      </c>
      <c r="U66" s="12">
        <f t="shared" si="6"/>
        <v>499724.51105358783</v>
      </c>
      <c r="V66" s="2">
        <v>1781.5349219391949</v>
      </c>
      <c r="W66" s="12">
        <f>VLOOKUP('Monthly Data'!$B66,CDM!$P$21:$S$32,4,FALSE)/12</f>
        <v>5.3412984849999994</v>
      </c>
      <c r="X66" s="12">
        <f t="shared" si="7"/>
        <v>1786.8762204241948</v>
      </c>
      <c r="Y66" s="11">
        <v>9728</v>
      </c>
      <c r="Z66" s="2">
        <v>37273.723908918437</v>
      </c>
      <c r="AA66" s="12">
        <f>VLOOKUP('Monthly Data'!$B66,CDM!$P$4:$V$15,6,FALSE)/12</f>
        <v>0</v>
      </c>
      <c r="AB66" s="12">
        <f t="shared" si="8"/>
        <v>37273.723908918437</v>
      </c>
      <c r="AC66" s="13">
        <v>101.18464351005484</v>
      </c>
      <c r="AD66" s="12">
        <f>VLOOKUP('Monthly Data'!$B66,CDM!$P$21:$S$32,3,FALSE)/12</f>
        <v>0</v>
      </c>
      <c r="AE66" s="12">
        <f t="shared" si="9"/>
        <v>101.18464351005484</v>
      </c>
      <c r="AF66" s="12">
        <v>411</v>
      </c>
      <c r="AG66" s="2">
        <v>115385.56412729078</v>
      </c>
      <c r="AH66" s="5">
        <v>334</v>
      </c>
      <c r="AI66" s="1">
        <f>Weather!C186</f>
        <v>209.19999999999996</v>
      </c>
      <c r="AJ66" s="1">
        <f>Weather!D186</f>
        <v>2.7</v>
      </c>
      <c r="AK66" s="1">
        <f>Weather!E186</f>
        <v>0</v>
      </c>
      <c r="AL66" s="1">
        <f>Weather!F186</f>
        <v>0</v>
      </c>
      <c r="AM66" s="1">
        <f t="shared" si="10"/>
        <v>43764.639999999985</v>
      </c>
      <c r="AN66" s="128">
        <f t="shared" si="11"/>
        <v>7.2900000000000009</v>
      </c>
      <c r="AO66" s="1">
        <f>Weather!G186</f>
        <v>154</v>
      </c>
      <c r="AP66" s="1">
        <f>Weather!H186</f>
        <v>9.5000000000000036</v>
      </c>
      <c r="AQ66" s="1">
        <f t="shared" si="12"/>
        <v>23716</v>
      </c>
      <c r="AR66" s="1">
        <f t="shared" si="13"/>
        <v>90.250000000000071</v>
      </c>
      <c r="AS66" s="1">
        <f>Weather!I186</f>
        <v>45.300000000000004</v>
      </c>
      <c r="AT66" s="1">
        <f>Weather!J186</f>
        <v>86.8</v>
      </c>
      <c r="AU66" s="1">
        <f>Weather!K186</f>
        <v>73.600000000000009</v>
      </c>
      <c r="AV66" s="1">
        <f>Weather!L186</f>
        <v>53.100000000000009</v>
      </c>
      <c r="AW66" s="1">
        <f>Weather!M186</f>
        <v>111.00000000000001</v>
      </c>
      <c r="AX66" s="1">
        <f>Weather!N186</f>
        <v>28.500000000000004</v>
      </c>
      <c r="AY66" s="1">
        <f>Weather!O186</f>
        <v>0.60000000000000142</v>
      </c>
      <c r="AZ66" s="1">
        <f>Weather!P186</f>
        <v>11.338709677419356</v>
      </c>
      <c r="BA66" s="1">
        <f>Economic!C66</f>
        <v>6842.6</v>
      </c>
      <c r="BB66" s="1">
        <f>Economic!D66</f>
        <v>81.5</v>
      </c>
      <c r="BC66" s="1">
        <f>Economic!E66</f>
        <v>257</v>
      </c>
      <c r="BD66" s="1">
        <f>Economic!F66</f>
        <v>659861.19999999995</v>
      </c>
      <c r="BE66" s="1">
        <f>Economic!G66</f>
        <v>7012.4</v>
      </c>
      <c r="BF66" s="1">
        <f>Economic!H66</f>
        <v>6870.6</v>
      </c>
      <c r="BG66" s="1">
        <f>Economic!I66</f>
        <v>81.599999999999994</v>
      </c>
      <c r="BH66" s="1">
        <v>65</v>
      </c>
      <c r="BI66" s="1">
        <v>0</v>
      </c>
      <c r="BJ66" s="1">
        <v>0</v>
      </c>
      <c r="BK66" s="1">
        <v>0</v>
      </c>
      <c r="BL66" s="1">
        <v>0</v>
      </c>
      <c r="BM66" s="1">
        <v>1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1</v>
      </c>
      <c r="BV66" s="1">
        <v>0</v>
      </c>
      <c r="BW66" s="1">
        <v>1</v>
      </c>
      <c r="BX66" s="1">
        <v>1</v>
      </c>
      <c r="BY66" s="1">
        <v>0</v>
      </c>
      <c r="BZ66" s="1">
        <v>1</v>
      </c>
      <c r="CA66">
        <v>31</v>
      </c>
      <c r="CB66">
        <v>22</v>
      </c>
      <c r="CC66" s="140">
        <f t="shared" si="14"/>
        <v>898097.6990765736</v>
      </c>
      <c r="CD66" s="140">
        <f t="shared" si="15"/>
        <v>354875.77276177716</v>
      </c>
      <c r="CE66" s="140">
        <f t="shared" si="16"/>
        <v>963623.64414718072</v>
      </c>
      <c r="CF66" s="1">
        <v>0</v>
      </c>
    </row>
    <row r="67" spans="1:84" x14ac:dyDescent="0.25">
      <c r="A67" s="3">
        <v>41791</v>
      </c>
      <c r="B67" s="4">
        <f t="shared" si="17"/>
        <v>2014</v>
      </c>
      <c r="C67" s="4">
        <f t="shared" ref="C67:C121" si="18">MONTH(A67)</f>
        <v>6</v>
      </c>
      <c r="D67" s="2">
        <v>24474897.388553303</v>
      </c>
      <c r="E67" s="12">
        <f>VLOOKUP('Monthly Data'!$B67,CDM!$P$4:$V$15,2,FALSE)/12</f>
        <v>609099.86730630009</v>
      </c>
      <c r="F67" s="12">
        <f t="shared" ref="F67:F121" si="19">D67+E67</f>
        <v>25083997.255859602</v>
      </c>
      <c r="G67" s="12">
        <v>42622</v>
      </c>
      <c r="H67" s="2">
        <v>10508919.920623412</v>
      </c>
      <c r="I67" s="12">
        <f>VLOOKUP('Monthly Data'!$B67,CDM!$P$4:$V$15,3,FALSE)/12</f>
        <v>506426.78223194607</v>
      </c>
      <c r="J67" s="12">
        <f t="shared" ref="J67:J121" si="20">H67+I67</f>
        <v>11015346.702855358</v>
      </c>
      <c r="K67" s="12">
        <v>3986</v>
      </c>
      <c r="L67" s="2">
        <v>27920269.231459297</v>
      </c>
      <c r="M67" s="12">
        <f>VLOOKUP('Monthly Data'!$B67,CDM!$P$4:$V$15,4,FALSE)/12</f>
        <v>794504.93722523749</v>
      </c>
      <c r="N67" s="12">
        <f t="shared" ref="N67:N121" si="21">L67+M67</f>
        <v>28714774.168684535</v>
      </c>
      <c r="O67" s="2">
        <v>69179.903317525313</v>
      </c>
      <c r="P67" s="12">
        <f>VLOOKUP('Monthly Data'!$B67,CDM!$P$21:$S$32,2,FALSE)/12</f>
        <v>1033.4926835140539</v>
      </c>
      <c r="Q67" s="12">
        <f t="shared" ref="Q67:Q121" si="22">O67+P67</f>
        <v>70213.396001039364</v>
      </c>
      <c r="R67" s="12">
        <v>506</v>
      </c>
      <c r="S67" s="2">
        <v>441254.29791271343</v>
      </c>
      <c r="T67" s="12">
        <f>VLOOKUP('Monthly Data'!$B67,CDM!$P$4:$V$15,7,FALSE)/12</f>
        <v>3185.8298391666667</v>
      </c>
      <c r="U67" s="12">
        <f t="shared" ref="U67:U121" si="23">S67+T67</f>
        <v>444440.12775188009</v>
      </c>
      <c r="V67" s="2">
        <v>1781.5349219391949</v>
      </c>
      <c r="W67" s="12">
        <f>VLOOKUP('Monthly Data'!$B67,CDM!$P$21:$S$32,4,FALSE)/12</f>
        <v>5.3412984849999994</v>
      </c>
      <c r="X67" s="12">
        <f t="shared" ref="X67:X121" si="24">V67+W67</f>
        <v>1786.8762204241948</v>
      </c>
      <c r="Y67" s="11">
        <v>9728</v>
      </c>
      <c r="Z67" s="2">
        <v>36069.264705882386</v>
      </c>
      <c r="AA67" s="12">
        <f>VLOOKUP('Monthly Data'!$B67,CDM!$P$4:$V$15,6,FALSE)/12</f>
        <v>0</v>
      </c>
      <c r="AB67" s="12">
        <f t="shared" ref="AB67:AB121" si="25">Z67+AA67</f>
        <v>36069.264705882386</v>
      </c>
      <c r="AC67" s="13">
        <v>101.18464351005484</v>
      </c>
      <c r="AD67" s="12">
        <f>VLOOKUP('Monthly Data'!$B67,CDM!$P$21:$S$32,3,FALSE)/12</f>
        <v>0</v>
      </c>
      <c r="AE67" s="12">
        <f t="shared" ref="AE67:AE121" si="26">AC67+AD67</f>
        <v>101.18464351005484</v>
      </c>
      <c r="AF67" s="12">
        <v>411</v>
      </c>
      <c r="AG67" s="2">
        <v>111663.44915544188</v>
      </c>
      <c r="AH67" s="5">
        <v>334</v>
      </c>
      <c r="AI67" s="1">
        <f>Weather!C187</f>
        <v>48.8</v>
      </c>
      <c r="AJ67" s="1">
        <f>Weather!D187</f>
        <v>20.8</v>
      </c>
      <c r="AK67" s="1">
        <f>Weather!E187</f>
        <v>0</v>
      </c>
      <c r="AL67" s="1">
        <f>Weather!F187</f>
        <v>0</v>
      </c>
      <c r="AM67" s="1">
        <f t="shared" ref="AM67:AM121" si="27">AI67^2</f>
        <v>2381.4399999999996</v>
      </c>
      <c r="AN67" s="128">
        <f t="shared" ref="AN67:AN121" si="28">AJ67^2</f>
        <v>432.64000000000004</v>
      </c>
      <c r="AO67" s="1">
        <f>Weather!G187</f>
        <v>19.799999999999997</v>
      </c>
      <c r="AP67" s="1">
        <f>Weather!H187</f>
        <v>51.800000000000011</v>
      </c>
      <c r="AQ67" s="1">
        <f t="shared" ref="AQ67:AQ121" si="29">AO67^2</f>
        <v>392.03999999999991</v>
      </c>
      <c r="AR67" s="1">
        <f t="shared" ref="AR67:AR121" si="30">AP67^2</f>
        <v>2683.2400000000011</v>
      </c>
      <c r="AS67" s="1">
        <f>Weather!I187</f>
        <v>0</v>
      </c>
      <c r="AT67" s="1">
        <f>Weather!J187</f>
        <v>212.00000000000003</v>
      </c>
      <c r="AU67" s="1">
        <f>Weather!K187</f>
        <v>0.90000000000000036</v>
      </c>
      <c r="AV67" s="1">
        <f>Weather!L187</f>
        <v>152.9</v>
      </c>
      <c r="AW67" s="1">
        <f>Weather!M187</f>
        <v>6.1000000000000014</v>
      </c>
      <c r="AX67" s="1">
        <f>Weather!N187</f>
        <v>98.100000000000009</v>
      </c>
      <c r="AY67" s="1">
        <f>Weather!O187</f>
        <v>7.5</v>
      </c>
      <c r="AZ67" s="1">
        <f>Weather!P187</f>
        <v>17.066666666666666</v>
      </c>
      <c r="BA67" s="1">
        <f>Economic!C67</f>
        <v>6912.9</v>
      </c>
      <c r="BB67" s="1">
        <f>Economic!D67</f>
        <v>82.6</v>
      </c>
      <c r="BC67" s="1">
        <f>Economic!E67</f>
        <v>257</v>
      </c>
      <c r="BD67" s="1">
        <f>Economic!F67</f>
        <v>659861.19999999995</v>
      </c>
      <c r="BE67" s="1">
        <f>Economic!G67</f>
        <v>7012.4</v>
      </c>
      <c r="BF67" s="1">
        <f>Economic!H67</f>
        <v>6865.4</v>
      </c>
      <c r="BG67" s="1">
        <f>Economic!I67</f>
        <v>81.7</v>
      </c>
      <c r="BH67" s="1">
        <v>66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1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>
        <v>30</v>
      </c>
      <c r="CB67">
        <v>21</v>
      </c>
      <c r="CC67" s="140">
        <f t="shared" ref="CC67:CC121" si="31">F67/CA67</f>
        <v>836133.24186198669</v>
      </c>
      <c r="CD67" s="140">
        <f t="shared" ref="CD67:CD121" si="32">H67/CA67</f>
        <v>350297.3306874471</v>
      </c>
      <c r="CE67" s="140">
        <f t="shared" ref="CE67:CE121" si="33">N67/CA67</f>
        <v>957159.1389561512</v>
      </c>
      <c r="CF67" s="1">
        <v>0</v>
      </c>
    </row>
    <row r="68" spans="1:84" x14ac:dyDescent="0.25">
      <c r="A68" s="3">
        <v>41821</v>
      </c>
      <c r="B68" s="4">
        <f t="shared" si="17"/>
        <v>2014</v>
      </c>
      <c r="C68" s="4">
        <f t="shared" si="18"/>
        <v>7</v>
      </c>
      <c r="D68" s="2">
        <v>24815427.961209074</v>
      </c>
      <c r="E68" s="12">
        <f>VLOOKUP('Monthly Data'!$B68,CDM!$P$4:$V$15,2,FALSE)/12</f>
        <v>609099.86730630009</v>
      </c>
      <c r="F68" s="12">
        <f t="shared" si="19"/>
        <v>25424527.828515373</v>
      </c>
      <c r="G68" s="12">
        <v>42618</v>
      </c>
      <c r="H68" s="2">
        <v>10787172.324980062</v>
      </c>
      <c r="I68" s="12">
        <f>VLOOKUP('Monthly Data'!$B68,CDM!$P$4:$V$15,3,FALSE)/12</f>
        <v>506426.78223194607</v>
      </c>
      <c r="J68" s="12">
        <f t="shared" si="20"/>
        <v>11293599.107212007</v>
      </c>
      <c r="K68" s="12">
        <v>3987</v>
      </c>
      <c r="L68" s="2">
        <v>27860486.925324831</v>
      </c>
      <c r="M68" s="12">
        <f>VLOOKUP('Monthly Data'!$B68,CDM!$P$4:$V$15,4,FALSE)/12</f>
        <v>794504.93722523749</v>
      </c>
      <c r="N68" s="12">
        <f t="shared" si="21"/>
        <v>28654991.862550069</v>
      </c>
      <c r="O68" s="2">
        <v>69031.776731631893</v>
      </c>
      <c r="P68" s="12">
        <f>VLOOKUP('Monthly Data'!$B68,CDM!$P$21:$S$32,2,FALSE)/12</f>
        <v>1033.4926835140539</v>
      </c>
      <c r="Q68" s="12">
        <f t="shared" si="22"/>
        <v>70065.269415145944</v>
      </c>
      <c r="R68" s="12">
        <v>509</v>
      </c>
      <c r="S68" s="2">
        <v>475239.9715370019</v>
      </c>
      <c r="T68" s="12">
        <f>VLOOKUP('Monthly Data'!$B68,CDM!$P$4:$V$15,7,FALSE)/12</f>
        <v>3185.8298391666667</v>
      </c>
      <c r="U68" s="12">
        <f t="shared" si="23"/>
        <v>478425.80137616856</v>
      </c>
      <c r="V68" s="2">
        <v>1784.4650780608054</v>
      </c>
      <c r="W68" s="12">
        <f>VLOOKUP('Monthly Data'!$B68,CDM!$P$21:$S$32,4,FALSE)/12</f>
        <v>5.3412984849999994</v>
      </c>
      <c r="X68" s="12">
        <f t="shared" si="24"/>
        <v>1789.8063765458053</v>
      </c>
      <c r="Y68" s="11">
        <v>9744</v>
      </c>
      <c r="Z68" s="2">
        <v>37273.723908918422</v>
      </c>
      <c r="AA68" s="12">
        <f>VLOOKUP('Monthly Data'!$B68,CDM!$P$4:$V$15,6,FALSE)/12</f>
        <v>0</v>
      </c>
      <c r="AB68" s="12">
        <f t="shared" si="25"/>
        <v>37273.723908918422</v>
      </c>
      <c r="AC68" s="13">
        <v>101.18464351005484</v>
      </c>
      <c r="AD68" s="12">
        <f>VLOOKUP('Monthly Data'!$B68,CDM!$P$21:$S$32,3,FALSE)/12</f>
        <v>0</v>
      </c>
      <c r="AE68" s="12">
        <f t="shared" si="26"/>
        <v>101.18464351005484</v>
      </c>
      <c r="AF68" s="12">
        <v>411</v>
      </c>
      <c r="AG68" s="2">
        <v>114441.14449364002</v>
      </c>
      <c r="AH68" s="5">
        <v>333</v>
      </c>
      <c r="AI68" s="1">
        <f>Weather!C188</f>
        <v>52.199999999999996</v>
      </c>
      <c r="AJ68" s="1">
        <f>Weather!D188</f>
        <v>18.3</v>
      </c>
      <c r="AK68" s="1">
        <f>Weather!E188</f>
        <v>0</v>
      </c>
      <c r="AL68" s="1">
        <f>Weather!F188</f>
        <v>0</v>
      </c>
      <c r="AM68" s="1">
        <f t="shared" si="27"/>
        <v>2724.8399999999997</v>
      </c>
      <c r="AN68" s="128">
        <f t="shared" si="28"/>
        <v>334.89000000000004</v>
      </c>
      <c r="AO68" s="1">
        <f>Weather!G188</f>
        <v>20.099999999999998</v>
      </c>
      <c r="AP68" s="1">
        <f>Weather!H188</f>
        <v>48.2</v>
      </c>
      <c r="AQ68" s="1">
        <f t="shared" si="29"/>
        <v>404.00999999999993</v>
      </c>
      <c r="AR68" s="1">
        <f t="shared" si="30"/>
        <v>2323.2400000000002</v>
      </c>
      <c r="AS68" s="1">
        <f>Weather!I188</f>
        <v>0</v>
      </c>
      <c r="AT68" s="1">
        <f>Weather!J188</f>
        <v>214.09999999999997</v>
      </c>
      <c r="AU68" s="1">
        <f>Weather!K188</f>
        <v>0</v>
      </c>
      <c r="AV68" s="1">
        <f>Weather!L188</f>
        <v>152.1</v>
      </c>
      <c r="AW68" s="1">
        <f>Weather!M188</f>
        <v>1.8999999999999986</v>
      </c>
      <c r="AX68" s="1">
        <f>Weather!N188</f>
        <v>92.000000000000014</v>
      </c>
      <c r="AY68" s="1">
        <f>Weather!O188</f>
        <v>3.8000000000000007</v>
      </c>
      <c r="AZ68" s="1">
        <f>Weather!P188</f>
        <v>16.906451612903229</v>
      </c>
      <c r="BA68" s="1">
        <f>Economic!C68</f>
        <v>6957.8</v>
      </c>
      <c r="BB68" s="1">
        <f>Economic!D68</f>
        <v>83.6</v>
      </c>
      <c r="BC68" s="1">
        <f>Economic!E68</f>
        <v>257</v>
      </c>
      <c r="BD68" s="1">
        <f>Economic!F68</f>
        <v>659861.19999999995</v>
      </c>
      <c r="BE68" s="1">
        <f>Economic!G68</f>
        <v>7012.4</v>
      </c>
      <c r="BF68" s="1">
        <f>Economic!H68</f>
        <v>6864.4</v>
      </c>
      <c r="BG68" s="1">
        <f>Economic!I68</f>
        <v>82.1</v>
      </c>
      <c r="BH68" s="1">
        <v>67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1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>
        <v>31</v>
      </c>
      <c r="CB68">
        <v>22</v>
      </c>
      <c r="CC68" s="140">
        <f t="shared" si="31"/>
        <v>820146.05898436683</v>
      </c>
      <c r="CD68" s="140">
        <f t="shared" si="32"/>
        <v>347973.30080580845</v>
      </c>
      <c r="CE68" s="140">
        <f t="shared" si="33"/>
        <v>924354.57621129253</v>
      </c>
      <c r="CF68" s="1">
        <v>0</v>
      </c>
    </row>
    <row r="69" spans="1:84" x14ac:dyDescent="0.25">
      <c r="A69" s="3">
        <v>41852</v>
      </c>
      <c r="B69" s="4">
        <f t="shared" si="17"/>
        <v>2014</v>
      </c>
      <c r="C69" s="4">
        <f t="shared" si="18"/>
        <v>8</v>
      </c>
      <c r="D69" s="2">
        <v>24906971.037229616</v>
      </c>
      <c r="E69" s="12">
        <f>VLOOKUP('Monthly Data'!$B69,CDM!$P$4:$V$15,2,FALSE)/12</f>
        <v>609099.86730630009</v>
      </c>
      <c r="F69" s="12">
        <f t="shared" si="19"/>
        <v>25516070.904535916</v>
      </c>
      <c r="G69" s="12">
        <v>42618</v>
      </c>
      <c r="H69" s="2">
        <v>10690684.239202976</v>
      </c>
      <c r="I69" s="12">
        <f>VLOOKUP('Monthly Data'!$B69,CDM!$P$4:$V$15,3,FALSE)/12</f>
        <v>506426.78223194607</v>
      </c>
      <c r="J69" s="12">
        <f t="shared" si="20"/>
        <v>11197111.021434922</v>
      </c>
      <c r="K69" s="12">
        <v>3987</v>
      </c>
      <c r="L69" s="2">
        <v>27969559.419198349</v>
      </c>
      <c r="M69" s="12">
        <f>VLOOKUP('Monthly Data'!$B69,CDM!$P$4:$V$15,4,FALSE)/12</f>
        <v>794504.93722523749</v>
      </c>
      <c r="N69" s="12">
        <f t="shared" si="21"/>
        <v>28764064.356423587</v>
      </c>
      <c r="O69" s="2">
        <v>69302.032885618741</v>
      </c>
      <c r="P69" s="12">
        <f>VLOOKUP('Monthly Data'!$B69,CDM!$P$21:$S$32,2,FALSE)/12</f>
        <v>1033.4926835140539</v>
      </c>
      <c r="Q69" s="12">
        <f t="shared" si="22"/>
        <v>70335.525569132791</v>
      </c>
      <c r="R69" s="12">
        <v>509</v>
      </c>
      <c r="S69" s="2">
        <v>544861.80265654647</v>
      </c>
      <c r="T69" s="12">
        <f>VLOOKUP('Monthly Data'!$B69,CDM!$P$4:$V$15,7,FALSE)/12</f>
        <v>3185.8298391666667</v>
      </c>
      <c r="U69" s="12">
        <f t="shared" si="23"/>
        <v>548047.63249571319</v>
      </c>
      <c r="V69" s="2">
        <v>1784.4650780608054</v>
      </c>
      <c r="W69" s="12">
        <f>VLOOKUP('Monthly Data'!$B69,CDM!$P$21:$S$32,4,FALSE)/12</f>
        <v>5.3412984849999994</v>
      </c>
      <c r="X69" s="12">
        <f t="shared" si="24"/>
        <v>1789.8063765458053</v>
      </c>
      <c r="Y69" s="11">
        <v>9744</v>
      </c>
      <c r="Z69" s="2">
        <v>37273.723908918422</v>
      </c>
      <c r="AA69" s="12">
        <f>VLOOKUP('Monthly Data'!$B69,CDM!$P$4:$V$15,6,FALSE)/12</f>
        <v>0</v>
      </c>
      <c r="AB69" s="12">
        <f t="shared" si="25"/>
        <v>37273.723908918422</v>
      </c>
      <c r="AC69" s="13">
        <v>101.18464351005484</v>
      </c>
      <c r="AD69" s="12">
        <f>VLOOKUP('Monthly Data'!$B69,CDM!$P$21:$S$32,3,FALSE)/12</f>
        <v>0</v>
      </c>
      <c r="AE69" s="12">
        <f t="shared" si="26"/>
        <v>101.18464351005484</v>
      </c>
      <c r="AF69" s="12">
        <v>411</v>
      </c>
      <c r="AG69" s="2">
        <v>114112.84981376112</v>
      </c>
      <c r="AH69" s="5">
        <v>333</v>
      </c>
      <c r="AI69" s="1">
        <f>Weather!C189</f>
        <v>57.199999999999996</v>
      </c>
      <c r="AJ69" s="1">
        <f>Weather!D189</f>
        <v>21.400000000000002</v>
      </c>
      <c r="AK69" s="1">
        <f>Weather!E189</f>
        <v>0</v>
      </c>
      <c r="AL69" s="1">
        <f>Weather!F189</f>
        <v>0</v>
      </c>
      <c r="AM69" s="1">
        <f t="shared" si="27"/>
        <v>3271.8399999999997</v>
      </c>
      <c r="AN69" s="128">
        <f t="shared" si="28"/>
        <v>457.96000000000009</v>
      </c>
      <c r="AO69" s="1">
        <f>Weather!G189</f>
        <v>28.000000000000004</v>
      </c>
      <c r="AP69" s="1">
        <f>Weather!H189</f>
        <v>54.199999999999996</v>
      </c>
      <c r="AQ69" s="1">
        <f t="shared" si="29"/>
        <v>784.00000000000023</v>
      </c>
      <c r="AR69" s="1">
        <f t="shared" si="30"/>
        <v>2937.6399999999994</v>
      </c>
      <c r="AS69" s="1">
        <f>Weather!I189</f>
        <v>1.1999999999999993</v>
      </c>
      <c r="AT69" s="1">
        <f>Weather!J189</f>
        <v>213.39999999999995</v>
      </c>
      <c r="AU69" s="1">
        <f>Weather!K189</f>
        <v>4.0999999999999996</v>
      </c>
      <c r="AV69" s="1">
        <f>Weather!L189</f>
        <v>154.30000000000001</v>
      </c>
      <c r="AW69" s="1">
        <f>Weather!M189</f>
        <v>12.100000000000001</v>
      </c>
      <c r="AX69" s="1">
        <f>Weather!N189</f>
        <v>100.30000000000001</v>
      </c>
      <c r="AY69" s="1">
        <f>Weather!O189</f>
        <v>3.8999999999999986</v>
      </c>
      <c r="AZ69" s="1">
        <f>Weather!P189</f>
        <v>16.845161290322583</v>
      </c>
      <c r="BA69" s="1">
        <f>Economic!C69</f>
        <v>6969.7</v>
      </c>
      <c r="BB69" s="1">
        <f>Economic!D69</f>
        <v>83.9</v>
      </c>
      <c r="BC69" s="1">
        <f>Economic!E69</f>
        <v>257</v>
      </c>
      <c r="BD69" s="1">
        <f>Economic!F69</f>
        <v>659861.19999999995</v>
      </c>
      <c r="BE69" s="1">
        <f>Economic!G69</f>
        <v>7012.4</v>
      </c>
      <c r="BF69" s="1">
        <f>Economic!H69</f>
        <v>6869.9</v>
      </c>
      <c r="BG69" s="1">
        <f>Economic!I69</f>
        <v>82.2</v>
      </c>
      <c r="BH69" s="1">
        <v>68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1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>
        <v>31</v>
      </c>
      <c r="CB69">
        <v>20</v>
      </c>
      <c r="CC69" s="140">
        <f t="shared" si="31"/>
        <v>823099.06143664243</v>
      </c>
      <c r="CD69" s="140">
        <f t="shared" si="32"/>
        <v>344860.78190977342</v>
      </c>
      <c r="CE69" s="140">
        <f t="shared" si="33"/>
        <v>927873.04375559953</v>
      </c>
      <c r="CF69" s="1">
        <v>0</v>
      </c>
    </row>
    <row r="70" spans="1:84" x14ac:dyDescent="0.25">
      <c r="A70" s="3">
        <v>41883</v>
      </c>
      <c r="B70" s="4">
        <f t="shared" si="17"/>
        <v>2014</v>
      </c>
      <c r="C70" s="4">
        <f t="shared" si="18"/>
        <v>9</v>
      </c>
      <c r="D70" s="2">
        <v>25204006.662983</v>
      </c>
      <c r="E70" s="12">
        <f>VLOOKUP('Monthly Data'!$B70,CDM!$P$4:$V$15,2,FALSE)/12</f>
        <v>609099.86730630009</v>
      </c>
      <c r="F70" s="12">
        <f t="shared" si="19"/>
        <v>25813106.5302893</v>
      </c>
      <c r="G70" s="12">
        <v>42618</v>
      </c>
      <c r="H70" s="2">
        <v>10229284.221668828</v>
      </c>
      <c r="I70" s="12">
        <f>VLOOKUP('Monthly Data'!$B70,CDM!$P$4:$V$15,3,FALSE)/12</f>
        <v>506426.78223194607</v>
      </c>
      <c r="J70" s="12">
        <f t="shared" si="20"/>
        <v>10735711.003900774</v>
      </c>
      <c r="K70" s="12">
        <v>3987</v>
      </c>
      <c r="L70" s="2">
        <v>28259066.069258932</v>
      </c>
      <c r="M70" s="12">
        <f>VLOOKUP('Monthly Data'!$B70,CDM!$P$4:$V$15,4,FALSE)/12</f>
        <v>794504.93722523749</v>
      </c>
      <c r="N70" s="12">
        <f t="shared" si="21"/>
        <v>29053571.00648417</v>
      </c>
      <c r="O70" s="2">
        <v>70019.362718470249</v>
      </c>
      <c r="P70" s="12">
        <f>VLOOKUP('Monthly Data'!$B70,CDM!$P$21:$S$32,2,FALSE)/12</f>
        <v>1033.4926835140539</v>
      </c>
      <c r="Q70" s="12">
        <f t="shared" si="22"/>
        <v>71052.8554019843</v>
      </c>
      <c r="R70" s="12">
        <v>509</v>
      </c>
      <c r="S70" s="2">
        <v>611810.1707779885</v>
      </c>
      <c r="T70" s="12">
        <f>VLOOKUP('Monthly Data'!$B70,CDM!$P$4:$V$15,7,FALSE)/12</f>
        <v>3185.8298391666667</v>
      </c>
      <c r="U70" s="12">
        <f t="shared" si="23"/>
        <v>614996.00061715522</v>
      </c>
      <c r="V70" s="2">
        <v>1784.4650780608054</v>
      </c>
      <c r="W70" s="12">
        <f>VLOOKUP('Monthly Data'!$B70,CDM!$P$21:$S$32,4,FALSE)/12</f>
        <v>5.3412984849999994</v>
      </c>
      <c r="X70" s="12">
        <f t="shared" si="24"/>
        <v>1789.8063765458053</v>
      </c>
      <c r="Y70" s="11">
        <v>9744</v>
      </c>
      <c r="Z70" s="2">
        <v>36069.264705882386</v>
      </c>
      <c r="AA70" s="12">
        <f>VLOOKUP('Monthly Data'!$B70,CDM!$P$4:$V$15,6,FALSE)/12</f>
        <v>0</v>
      </c>
      <c r="AB70" s="12">
        <f t="shared" si="25"/>
        <v>36069.264705882386</v>
      </c>
      <c r="AC70" s="13">
        <v>101.18464351005484</v>
      </c>
      <c r="AD70" s="12">
        <f>VLOOKUP('Monthly Data'!$B70,CDM!$P$21:$S$32,3,FALSE)/12</f>
        <v>0</v>
      </c>
      <c r="AE70" s="12">
        <f t="shared" si="26"/>
        <v>101.18464351005484</v>
      </c>
      <c r="AF70" s="12">
        <v>411</v>
      </c>
      <c r="AG70" s="2">
        <v>110218.78149038537</v>
      </c>
      <c r="AH70" s="5">
        <v>333</v>
      </c>
      <c r="AI70" s="1">
        <f>Weather!C190</f>
        <v>166.00000000000003</v>
      </c>
      <c r="AJ70" s="1">
        <f>Weather!D190</f>
        <v>4.6999999999999993</v>
      </c>
      <c r="AK70" s="1">
        <f>Weather!E190</f>
        <v>0</v>
      </c>
      <c r="AL70" s="1">
        <f>Weather!F190</f>
        <v>0</v>
      </c>
      <c r="AM70" s="1">
        <f t="shared" si="27"/>
        <v>27556.000000000011</v>
      </c>
      <c r="AN70" s="128">
        <f t="shared" si="28"/>
        <v>22.089999999999993</v>
      </c>
      <c r="AO70" s="1">
        <f>Weather!G190</f>
        <v>123.40000000000002</v>
      </c>
      <c r="AP70" s="1">
        <f>Weather!H190</f>
        <v>22.100000000000005</v>
      </c>
      <c r="AQ70" s="1">
        <f t="shared" si="29"/>
        <v>15227.560000000005</v>
      </c>
      <c r="AR70" s="1">
        <f t="shared" si="30"/>
        <v>488.4100000000002</v>
      </c>
      <c r="AS70" s="1">
        <f>Weather!I190</f>
        <v>33.299999999999997</v>
      </c>
      <c r="AT70" s="1">
        <f>Weather!J190</f>
        <v>111.99999999999999</v>
      </c>
      <c r="AU70" s="1">
        <f>Weather!K190</f>
        <v>58.300000000000004</v>
      </c>
      <c r="AV70" s="1">
        <f>Weather!L190</f>
        <v>77.000000000000014</v>
      </c>
      <c r="AW70" s="1">
        <f>Weather!M190</f>
        <v>87.000000000000014</v>
      </c>
      <c r="AX70" s="1">
        <f>Weather!N190</f>
        <v>45.7</v>
      </c>
      <c r="AY70" s="1">
        <f>Weather!O190</f>
        <v>0</v>
      </c>
      <c r="AZ70" s="1">
        <f>Weather!P190</f>
        <v>12.623333333333337</v>
      </c>
      <c r="BA70" s="1">
        <f>Economic!C70</f>
        <v>6944.1</v>
      </c>
      <c r="BB70" s="1">
        <f>Economic!D70</f>
        <v>83.6</v>
      </c>
      <c r="BC70" s="1">
        <f>Economic!E70</f>
        <v>257</v>
      </c>
      <c r="BD70" s="1">
        <f>Economic!F70</f>
        <v>659861.19999999995</v>
      </c>
      <c r="BE70" s="1">
        <f>Economic!G70</f>
        <v>7012.4</v>
      </c>
      <c r="BF70" s="1">
        <f>Economic!H70</f>
        <v>6884.5</v>
      </c>
      <c r="BG70" s="1">
        <f>Economic!I70</f>
        <v>82.6</v>
      </c>
      <c r="BH70" s="1">
        <v>69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1</v>
      </c>
      <c r="BR70" s="1">
        <v>0</v>
      </c>
      <c r="BS70" s="1">
        <v>0</v>
      </c>
      <c r="BT70" s="1">
        <v>0</v>
      </c>
      <c r="BU70" s="1">
        <v>0</v>
      </c>
      <c r="BV70" s="1">
        <v>1</v>
      </c>
      <c r="BW70" s="1">
        <v>1</v>
      </c>
      <c r="BX70" s="1">
        <v>0</v>
      </c>
      <c r="BY70" s="1">
        <v>1</v>
      </c>
      <c r="BZ70" s="1">
        <v>1</v>
      </c>
      <c r="CA70">
        <v>30</v>
      </c>
      <c r="CB70">
        <v>21</v>
      </c>
      <c r="CC70" s="140">
        <f t="shared" si="31"/>
        <v>860436.88434297661</v>
      </c>
      <c r="CD70" s="140">
        <f t="shared" si="32"/>
        <v>340976.14072229428</v>
      </c>
      <c r="CE70" s="140">
        <f t="shared" si="33"/>
        <v>968452.3668828056</v>
      </c>
      <c r="CF70" s="1">
        <v>0</v>
      </c>
    </row>
    <row r="71" spans="1:84" x14ac:dyDescent="0.25">
      <c r="A71" s="3">
        <v>41913</v>
      </c>
      <c r="B71" s="4">
        <f t="shared" si="17"/>
        <v>2014</v>
      </c>
      <c r="C71" s="4">
        <f t="shared" si="18"/>
        <v>10</v>
      </c>
      <c r="D71" s="2">
        <v>29865057.783578724</v>
      </c>
      <c r="E71" s="12">
        <f>VLOOKUP('Monthly Data'!$B71,CDM!$P$4:$V$15,2,FALSE)/12</f>
        <v>609099.86730630009</v>
      </c>
      <c r="F71" s="12">
        <f t="shared" si="19"/>
        <v>30474157.650885023</v>
      </c>
      <c r="G71" s="12">
        <v>42680</v>
      </c>
      <c r="H71" s="2">
        <v>11235665.648191687</v>
      </c>
      <c r="I71" s="12">
        <f>VLOOKUP('Monthly Data'!$B71,CDM!$P$4:$V$15,3,FALSE)/12</f>
        <v>506426.78223194607</v>
      </c>
      <c r="J71" s="12">
        <f t="shared" si="20"/>
        <v>11742092.430423632</v>
      </c>
      <c r="K71" s="12">
        <v>3996</v>
      </c>
      <c r="L71" s="2">
        <v>30650228.528282408</v>
      </c>
      <c r="M71" s="12">
        <f>VLOOKUP('Monthly Data'!$B71,CDM!$P$4:$V$15,4,FALSE)/12</f>
        <v>794504.93722523749</v>
      </c>
      <c r="N71" s="12">
        <f t="shared" si="21"/>
        <v>31444733.465507645</v>
      </c>
      <c r="O71" s="2">
        <v>75944.104573944613</v>
      </c>
      <c r="P71" s="12">
        <f>VLOOKUP('Monthly Data'!$B71,CDM!$P$21:$S$32,2,FALSE)/12</f>
        <v>1033.4926835140539</v>
      </c>
      <c r="Q71" s="12">
        <f t="shared" si="22"/>
        <v>76977.597257458663</v>
      </c>
      <c r="R71" s="12">
        <v>511</v>
      </c>
      <c r="S71" s="2">
        <v>722551.77419354825</v>
      </c>
      <c r="T71" s="12">
        <f>VLOOKUP('Monthly Data'!$B71,CDM!$P$4:$V$15,7,FALSE)/12</f>
        <v>3185.8298391666667</v>
      </c>
      <c r="U71" s="12">
        <f t="shared" si="23"/>
        <v>725737.60403271497</v>
      </c>
      <c r="V71" s="2">
        <v>1784.4650780608054</v>
      </c>
      <c r="W71" s="12">
        <f>VLOOKUP('Monthly Data'!$B71,CDM!$P$21:$S$32,4,FALSE)/12</f>
        <v>5.3412984849999994</v>
      </c>
      <c r="X71" s="12">
        <f t="shared" si="24"/>
        <v>1789.8063765458053</v>
      </c>
      <c r="Y71" s="11">
        <v>9744</v>
      </c>
      <c r="Z71" s="2">
        <v>37273.723908918422</v>
      </c>
      <c r="AA71" s="12">
        <f>VLOOKUP('Monthly Data'!$B71,CDM!$P$4:$V$15,6,FALSE)/12</f>
        <v>0</v>
      </c>
      <c r="AB71" s="12">
        <f t="shared" si="25"/>
        <v>37273.723908918422</v>
      </c>
      <c r="AC71" s="13">
        <v>100.44606946983546</v>
      </c>
      <c r="AD71" s="12">
        <f>VLOOKUP('Monthly Data'!$B71,CDM!$P$21:$S$32,3,FALSE)/12</f>
        <v>0</v>
      </c>
      <c r="AE71" s="12">
        <f t="shared" si="26"/>
        <v>100.44606946983546</v>
      </c>
      <c r="AF71" s="12">
        <v>408</v>
      </c>
      <c r="AG71" s="2">
        <v>112875.63081647281</v>
      </c>
      <c r="AH71" s="5">
        <v>328</v>
      </c>
      <c r="AI71" s="1">
        <f>Weather!C191</f>
        <v>366.79999999999995</v>
      </c>
      <c r="AJ71" s="1">
        <f>Weather!D191</f>
        <v>0</v>
      </c>
      <c r="AK71" s="1">
        <f>Weather!E191</f>
        <v>0</v>
      </c>
      <c r="AL71" s="1">
        <f>Weather!F191</f>
        <v>3</v>
      </c>
      <c r="AM71" s="1">
        <f t="shared" si="27"/>
        <v>134542.23999999996</v>
      </c>
      <c r="AN71" s="128">
        <f t="shared" si="28"/>
        <v>0</v>
      </c>
      <c r="AO71" s="1">
        <f>Weather!G191</f>
        <v>305</v>
      </c>
      <c r="AP71" s="1">
        <f>Weather!H191</f>
        <v>0.19999999999999929</v>
      </c>
      <c r="AQ71" s="1">
        <f t="shared" si="29"/>
        <v>93025</v>
      </c>
      <c r="AR71" s="1">
        <f t="shared" si="30"/>
        <v>3.9999999999999716E-2</v>
      </c>
      <c r="AS71" s="1">
        <f>Weather!I191</f>
        <v>132.1</v>
      </c>
      <c r="AT71" s="1">
        <f>Weather!J191</f>
        <v>13.3</v>
      </c>
      <c r="AU71" s="1">
        <f>Weather!K191</f>
        <v>187.69999999999996</v>
      </c>
      <c r="AV71" s="1">
        <f>Weather!L191</f>
        <v>6.9</v>
      </c>
      <c r="AW71" s="1">
        <f>Weather!M191</f>
        <v>245.39999999999998</v>
      </c>
      <c r="AX71" s="1">
        <f>Weather!N191</f>
        <v>2.5999999999999996</v>
      </c>
      <c r="AY71" s="1">
        <f>Weather!O191</f>
        <v>0</v>
      </c>
      <c r="AZ71" s="1">
        <f>Weather!P191</f>
        <v>6.1677419354838712</v>
      </c>
      <c r="BA71" s="1">
        <f>Economic!C71</f>
        <v>6936.6</v>
      </c>
      <c r="BB71" s="1">
        <f>Economic!D71</f>
        <v>83.6</v>
      </c>
      <c r="BC71" s="1">
        <f>Economic!E71</f>
        <v>257</v>
      </c>
      <c r="BD71" s="1">
        <f>Economic!F71</f>
        <v>659861.19999999995</v>
      </c>
      <c r="BE71" s="1">
        <f>Economic!G71</f>
        <v>7012.4</v>
      </c>
      <c r="BF71" s="1">
        <f>Economic!H71</f>
        <v>6901.5</v>
      </c>
      <c r="BG71" s="1">
        <f>Economic!I71</f>
        <v>82.9</v>
      </c>
      <c r="BH71" s="1">
        <v>70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1</v>
      </c>
      <c r="BS71" s="1">
        <v>0</v>
      </c>
      <c r="BT71" s="1">
        <v>0</v>
      </c>
      <c r="BU71" s="1">
        <v>0</v>
      </c>
      <c r="BV71" s="1">
        <v>1</v>
      </c>
      <c r="BW71" s="1">
        <v>1</v>
      </c>
      <c r="BX71" s="1">
        <v>0</v>
      </c>
      <c r="BY71" s="1">
        <v>1</v>
      </c>
      <c r="BZ71" s="1">
        <v>1</v>
      </c>
      <c r="CA71">
        <v>31</v>
      </c>
      <c r="CB71">
        <v>22</v>
      </c>
      <c r="CC71" s="140">
        <f t="shared" si="31"/>
        <v>983037.34357693628</v>
      </c>
      <c r="CD71" s="140">
        <f t="shared" si="32"/>
        <v>362440.82736102218</v>
      </c>
      <c r="CE71" s="140">
        <f t="shared" si="33"/>
        <v>1014346.2408228272</v>
      </c>
      <c r="CF71" s="1">
        <v>0</v>
      </c>
    </row>
    <row r="72" spans="1:84" x14ac:dyDescent="0.25">
      <c r="A72" s="3">
        <v>41944</v>
      </c>
      <c r="B72" s="4">
        <f t="shared" si="17"/>
        <v>2014</v>
      </c>
      <c r="C72" s="4">
        <f t="shared" si="18"/>
        <v>11</v>
      </c>
      <c r="D72" s="2">
        <v>35545780.43213661</v>
      </c>
      <c r="E72" s="12">
        <f>VLOOKUP('Monthly Data'!$B72,CDM!$P$4:$V$15,2,FALSE)/12</f>
        <v>609099.86730630009</v>
      </c>
      <c r="F72" s="12">
        <f t="shared" si="19"/>
        <v>36154880.29944291</v>
      </c>
      <c r="G72" s="12">
        <v>42680</v>
      </c>
      <c r="H72" s="2">
        <v>12104165.456808859</v>
      </c>
      <c r="I72" s="12">
        <f>VLOOKUP('Monthly Data'!$B72,CDM!$P$4:$V$15,3,FALSE)/12</f>
        <v>506426.78223194607</v>
      </c>
      <c r="J72" s="12">
        <f t="shared" si="20"/>
        <v>12610592.239040805</v>
      </c>
      <c r="K72" s="12">
        <v>3996</v>
      </c>
      <c r="L72" s="2">
        <v>32624106.072655495</v>
      </c>
      <c r="M72" s="12">
        <f>VLOOKUP('Monthly Data'!$B72,CDM!$P$4:$V$15,4,FALSE)/12</f>
        <v>794504.93722523749</v>
      </c>
      <c r="N72" s="12">
        <f t="shared" si="21"/>
        <v>33418611.009880733</v>
      </c>
      <c r="O72" s="2">
        <v>80834.911913527976</v>
      </c>
      <c r="P72" s="12">
        <f>VLOOKUP('Monthly Data'!$B72,CDM!$P$21:$S$32,2,FALSE)/12</f>
        <v>1033.4926835140539</v>
      </c>
      <c r="Q72" s="12">
        <f t="shared" si="22"/>
        <v>81868.404597042027</v>
      </c>
      <c r="R72" s="12">
        <v>511</v>
      </c>
      <c r="S72" s="2">
        <v>776164.90512333962</v>
      </c>
      <c r="T72" s="12">
        <f>VLOOKUP('Monthly Data'!$B72,CDM!$P$4:$V$15,7,FALSE)/12</f>
        <v>3185.8298391666667</v>
      </c>
      <c r="U72" s="12">
        <f t="shared" si="23"/>
        <v>779350.73496250634</v>
      </c>
      <c r="V72" s="2">
        <v>1784.4650780608054</v>
      </c>
      <c r="W72" s="12">
        <f>VLOOKUP('Monthly Data'!$B72,CDM!$P$21:$S$32,4,FALSE)/12</f>
        <v>5.3412984849999994</v>
      </c>
      <c r="X72" s="12">
        <f t="shared" si="24"/>
        <v>1789.8063765458053</v>
      </c>
      <c r="Y72" s="11">
        <v>9744</v>
      </c>
      <c r="Z72" s="2">
        <v>36069.264705882386</v>
      </c>
      <c r="AA72" s="12">
        <f>VLOOKUP('Monthly Data'!$B72,CDM!$P$4:$V$15,6,FALSE)/12</f>
        <v>0</v>
      </c>
      <c r="AB72" s="12">
        <f t="shared" si="25"/>
        <v>36069.264705882386</v>
      </c>
      <c r="AC72" s="13">
        <v>100.44606946983546</v>
      </c>
      <c r="AD72" s="12">
        <f>VLOOKUP('Monthly Data'!$B72,CDM!$P$21:$S$32,3,FALSE)/12</f>
        <v>0</v>
      </c>
      <c r="AE72" s="12">
        <f t="shared" si="26"/>
        <v>100.44606946983546</v>
      </c>
      <c r="AF72" s="12">
        <v>408</v>
      </c>
      <c r="AG72" s="2">
        <v>108094.66156628671</v>
      </c>
      <c r="AH72" s="5">
        <v>328</v>
      </c>
      <c r="AI72" s="1">
        <f>Weather!C192</f>
        <v>675.80000000000007</v>
      </c>
      <c r="AJ72" s="1">
        <f>Weather!D192</f>
        <v>0</v>
      </c>
      <c r="AK72" s="1">
        <f>Weather!E192</f>
        <v>20</v>
      </c>
      <c r="AL72" s="1">
        <f>Weather!F192</f>
        <v>156.9</v>
      </c>
      <c r="AM72" s="1">
        <f t="shared" si="27"/>
        <v>456705.64000000007</v>
      </c>
      <c r="AN72" s="128">
        <f t="shared" si="28"/>
        <v>0</v>
      </c>
      <c r="AO72" s="1">
        <f>Weather!G192</f>
        <v>615.80000000000007</v>
      </c>
      <c r="AP72" s="1">
        <f>Weather!H192</f>
        <v>0</v>
      </c>
      <c r="AQ72" s="1">
        <f t="shared" si="29"/>
        <v>379209.64000000007</v>
      </c>
      <c r="AR72" s="1">
        <f t="shared" si="30"/>
        <v>0</v>
      </c>
      <c r="AS72" s="1">
        <f>Weather!I192</f>
        <v>435.80000000000007</v>
      </c>
      <c r="AT72" s="1">
        <f>Weather!J192</f>
        <v>0</v>
      </c>
      <c r="AU72" s="1">
        <f>Weather!K192</f>
        <v>495.80000000000007</v>
      </c>
      <c r="AV72" s="1">
        <f>Weather!L192</f>
        <v>0</v>
      </c>
      <c r="AW72" s="1">
        <f>Weather!M192</f>
        <v>555.80000000000007</v>
      </c>
      <c r="AX72" s="1">
        <f>Weather!N192</f>
        <v>0</v>
      </c>
      <c r="AY72" s="1">
        <f>Weather!O192</f>
        <v>0</v>
      </c>
      <c r="AZ72" s="1">
        <f>Weather!P192</f>
        <v>-4.5266666666666664</v>
      </c>
      <c r="BA72" s="1">
        <f>Economic!C72</f>
        <v>6914.3</v>
      </c>
      <c r="BB72" s="1">
        <f>Economic!D72</f>
        <v>84.1</v>
      </c>
      <c r="BC72" s="1">
        <f>Economic!E72</f>
        <v>257</v>
      </c>
      <c r="BD72" s="1">
        <f>Economic!F72</f>
        <v>659861.19999999995</v>
      </c>
      <c r="BE72" s="1">
        <f>Economic!G72</f>
        <v>7012.4</v>
      </c>
      <c r="BF72" s="1">
        <f>Economic!H72</f>
        <v>6907.5</v>
      </c>
      <c r="BG72" s="1">
        <f>Economic!I72</f>
        <v>83.6</v>
      </c>
      <c r="BH72" s="1">
        <v>71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1</v>
      </c>
      <c r="BT72" s="1">
        <v>0</v>
      </c>
      <c r="BU72" s="1">
        <v>0</v>
      </c>
      <c r="BV72" s="1">
        <v>1</v>
      </c>
      <c r="BW72" s="1">
        <v>1</v>
      </c>
      <c r="BX72" s="1">
        <v>0</v>
      </c>
      <c r="BY72" s="1">
        <v>0</v>
      </c>
      <c r="BZ72" s="1">
        <v>0</v>
      </c>
      <c r="CA72">
        <v>30</v>
      </c>
      <c r="CB72">
        <v>20</v>
      </c>
      <c r="CC72" s="140">
        <f t="shared" si="31"/>
        <v>1205162.6766480969</v>
      </c>
      <c r="CD72" s="140">
        <f t="shared" si="32"/>
        <v>403472.18189362867</v>
      </c>
      <c r="CE72" s="140">
        <f t="shared" si="33"/>
        <v>1113953.7003293578</v>
      </c>
      <c r="CF72" s="1">
        <v>0</v>
      </c>
    </row>
    <row r="73" spans="1:84" x14ac:dyDescent="0.25">
      <c r="A73" s="3">
        <v>41974</v>
      </c>
      <c r="B73" s="4">
        <f t="shared" si="17"/>
        <v>2014</v>
      </c>
      <c r="C73" s="4">
        <f t="shared" si="18"/>
        <v>12</v>
      </c>
      <c r="D73" s="2">
        <v>42013064.965675682</v>
      </c>
      <c r="E73" s="12">
        <f>VLOOKUP('Monthly Data'!$B73,CDM!$P$4:$V$15,2,FALSE)/12</f>
        <v>609099.86730630009</v>
      </c>
      <c r="F73" s="12">
        <f t="shared" si="19"/>
        <v>42622164.832981981</v>
      </c>
      <c r="G73" s="12">
        <v>42680</v>
      </c>
      <c r="H73" s="2">
        <v>13556675.9780323</v>
      </c>
      <c r="I73" s="12">
        <f>VLOOKUP('Monthly Data'!$B73,CDM!$P$4:$V$15,3,FALSE)/12</f>
        <v>506426.78223194607</v>
      </c>
      <c r="J73" s="12">
        <f t="shared" si="20"/>
        <v>14063102.760264246</v>
      </c>
      <c r="K73" s="12">
        <v>3996</v>
      </c>
      <c r="L73" s="2">
        <v>34752028.161274001</v>
      </c>
      <c r="M73" s="12">
        <f>VLOOKUP('Monthly Data'!$B73,CDM!$P$4:$V$15,4,FALSE)/12</f>
        <v>794504.93722523749</v>
      </c>
      <c r="N73" s="12">
        <f t="shared" si="21"/>
        <v>35546533.098499238</v>
      </c>
      <c r="O73" s="2">
        <v>86107.405639769902</v>
      </c>
      <c r="P73" s="12">
        <f>VLOOKUP('Monthly Data'!$B73,CDM!$P$21:$S$32,2,FALSE)/12</f>
        <v>1033.4926835140539</v>
      </c>
      <c r="Q73" s="12">
        <f t="shared" si="22"/>
        <v>87140.898323283953</v>
      </c>
      <c r="R73" s="12">
        <v>511</v>
      </c>
      <c r="S73" s="2">
        <v>844367.95066413668</v>
      </c>
      <c r="T73" s="12">
        <f>VLOOKUP('Monthly Data'!$B73,CDM!$P$4:$V$15,7,FALSE)/12</f>
        <v>3185.8298391666667</v>
      </c>
      <c r="U73" s="12">
        <f t="shared" si="23"/>
        <v>847553.78050330339</v>
      </c>
      <c r="V73" s="2">
        <v>1784.4650780608054</v>
      </c>
      <c r="W73" s="12">
        <f>VLOOKUP('Monthly Data'!$B73,CDM!$P$21:$S$32,4,FALSE)/12</f>
        <v>5.3412984849999994</v>
      </c>
      <c r="X73" s="12">
        <f t="shared" si="24"/>
        <v>1789.8063765458053</v>
      </c>
      <c r="Y73" s="11">
        <v>9744</v>
      </c>
      <c r="Z73" s="2">
        <v>37273.723908918437</v>
      </c>
      <c r="AA73" s="12">
        <f>VLOOKUP('Monthly Data'!$B73,CDM!$P$4:$V$15,6,FALSE)/12</f>
        <v>0</v>
      </c>
      <c r="AB73" s="12">
        <f t="shared" si="25"/>
        <v>37273.723908918437</v>
      </c>
      <c r="AC73" s="13">
        <v>100.44606946983546</v>
      </c>
      <c r="AD73" s="12">
        <f>VLOOKUP('Monthly Data'!$B73,CDM!$P$21:$S$32,3,FALSE)/12</f>
        <v>0</v>
      </c>
      <c r="AE73" s="12">
        <f t="shared" si="26"/>
        <v>100.44606946983546</v>
      </c>
      <c r="AF73" s="12">
        <v>408</v>
      </c>
      <c r="AG73" s="2">
        <v>111106.56908171139</v>
      </c>
      <c r="AH73" s="5">
        <v>328</v>
      </c>
      <c r="AI73" s="1">
        <f>Weather!C193</f>
        <v>779.19999999999993</v>
      </c>
      <c r="AJ73" s="1">
        <f>Weather!D193</f>
        <v>0</v>
      </c>
      <c r="AK73" s="1">
        <f>Weather!E193</f>
        <v>20</v>
      </c>
      <c r="AL73" s="1">
        <f>Weather!F193</f>
        <v>224</v>
      </c>
      <c r="AM73" s="1">
        <f t="shared" si="27"/>
        <v>607152.6399999999</v>
      </c>
      <c r="AN73" s="128">
        <f t="shared" si="28"/>
        <v>0</v>
      </c>
      <c r="AO73" s="1">
        <f>Weather!G193</f>
        <v>717.19999999999993</v>
      </c>
      <c r="AP73" s="1">
        <f>Weather!H193</f>
        <v>0</v>
      </c>
      <c r="AQ73" s="1">
        <f t="shared" si="29"/>
        <v>514375.83999999991</v>
      </c>
      <c r="AR73" s="1">
        <f t="shared" si="30"/>
        <v>0</v>
      </c>
      <c r="AS73" s="1">
        <f>Weather!I193</f>
        <v>531.20000000000005</v>
      </c>
      <c r="AT73" s="1">
        <f>Weather!J193</f>
        <v>0</v>
      </c>
      <c r="AU73" s="1">
        <f>Weather!K193</f>
        <v>593.20000000000005</v>
      </c>
      <c r="AV73" s="1">
        <f>Weather!L193</f>
        <v>0</v>
      </c>
      <c r="AW73" s="1">
        <f>Weather!M193</f>
        <v>655.20000000000005</v>
      </c>
      <c r="AX73" s="1">
        <f>Weather!N193</f>
        <v>0</v>
      </c>
      <c r="AY73" s="1">
        <f>Weather!O193</f>
        <v>0</v>
      </c>
      <c r="AZ73" s="1">
        <f>Weather!P193</f>
        <v>-7.1354838709677431</v>
      </c>
      <c r="BA73" s="1">
        <f>Economic!C73</f>
        <v>6903.2</v>
      </c>
      <c r="BB73" s="1">
        <f>Economic!D73</f>
        <v>85.2</v>
      </c>
      <c r="BC73" s="1">
        <f>Economic!E73</f>
        <v>257</v>
      </c>
      <c r="BD73" s="1">
        <f>Economic!F73</f>
        <v>659861.19999999995</v>
      </c>
      <c r="BE73" s="1">
        <f>Economic!G73</f>
        <v>7012.4</v>
      </c>
      <c r="BF73" s="1">
        <f>Economic!H73</f>
        <v>6903.1</v>
      </c>
      <c r="BG73" s="1">
        <f>Economic!I73</f>
        <v>84.4</v>
      </c>
      <c r="BH73" s="1">
        <v>72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1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>
        <v>31</v>
      </c>
      <c r="CB73">
        <v>21</v>
      </c>
      <c r="CC73" s="140">
        <f t="shared" si="31"/>
        <v>1374908.5429994187</v>
      </c>
      <c r="CD73" s="140">
        <f t="shared" si="32"/>
        <v>437312.12832362257</v>
      </c>
      <c r="CE73" s="140">
        <f t="shared" si="33"/>
        <v>1146662.3580161044</v>
      </c>
      <c r="CF73" s="1">
        <v>0</v>
      </c>
    </row>
    <row r="74" spans="1:84" x14ac:dyDescent="0.25">
      <c r="A74" s="3">
        <v>42005</v>
      </c>
      <c r="B74" s="4">
        <f t="shared" si="17"/>
        <v>2015</v>
      </c>
      <c r="C74" s="4">
        <f t="shared" si="18"/>
        <v>1</v>
      </c>
      <c r="D74" s="2">
        <v>47258923.534219489</v>
      </c>
      <c r="E74" s="12">
        <f>VLOOKUP('Monthly Data'!$B74,CDM!$P$4:$V$15,2,FALSE)/12</f>
        <v>767022.09689634817</v>
      </c>
      <c r="F74" s="12">
        <f t="shared" si="19"/>
        <v>48025945.631115839</v>
      </c>
      <c r="G74" s="12">
        <v>42690</v>
      </c>
      <c r="H74" s="2">
        <v>14689139.738448234</v>
      </c>
      <c r="I74" s="12">
        <f>VLOOKUP('Monthly Data'!$B74,CDM!$P$4:$V$15,3,FALSE)/12</f>
        <v>557485.13000534719</v>
      </c>
      <c r="J74" s="12">
        <f t="shared" si="20"/>
        <v>15246624.868453581</v>
      </c>
      <c r="K74" s="12">
        <v>4004</v>
      </c>
      <c r="L74" s="2">
        <v>37151226.00113786</v>
      </c>
      <c r="M74" s="12">
        <f>VLOOKUP('Monthly Data'!$B74,CDM!$P$4:$V$15,4,FALSE)/12</f>
        <v>1120254.8670313619</v>
      </c>
      <c r="N74" s="12">
        <f t="shared" si="21"/>
        <v>38271480.868169218</v>
      </c>
      <c r="O74" s="2">
        <v>93207.456493874954</v>
      </c>
      <c r="P74" s="12">
        <f>VLOOKUP('Monthly Data'!$B74,CDM!$P$21:$S$32,2,FALSE)/12</f>
        <v>1666.1941500341979</v>
      </c>
      <c r="Q74" s="12">
        <f t="shared" si="22"/>
        <v>94873.650643909146</v>
      </c>
      <c r="R74" s="12">
        <v>514</v>
      </c>
      <c r="S74" s="2">
        <v>820735.71157495247</v>
      </c>
      <c r="T74" s="12">
        <f>VLOOKUP('Monthly Data'!$B74,CDM!$P$4:$V$15,7,FALSE)/12</f>
        <v>6368.1512183333334</v>
      </c>
      <c r="U74" s="12">
        <f t="shared" si="23"/>
        <v>827103.86279328575</v>
      </c>
      <c r="V74" s="2">
        <v>1758.72593750801</v>
      </c>
      <c r="W74" s="12">
        <f>VLOOKUP('Monthly Data'!$B74,CDM!$P$21:$S$32,4,FALSE)/12</f>
        <v>10.670510950000001</v>
      </c>
      <c r="X74" s="12">
        <f t="shared" si="24"/>
        <v>1769.3964484580101</v>
      </c>
      <c r="Y74" s="11">
        <v>9767</v>
      </c>
      <c r="Z74" s="2">
        <v>37273.747628083518</v>
      </c>
      <c r="AA74" s="12">
        <f>VLOOKUP('Monthly Data'!$B74,CDM!$P$4:$V$15,6,FALSE)/12</f>
        <v>0</v>
      </c>
      <c r="AB74" s="12">
        <f t="shared" si="25"/>
        <v>37273.747628083518</v>
      </c>
      <c r="AC74" s="13">
        <v>102.27655562539285</v>
      </c>
      <c r="AD74" s="12">
        <f>VLOOKUP('Monthly Data'!$B74,CDM!$P$21:$S$32,3,FALSE)/12</f>
        <v>0</v>
      </c>
      <c r="AE74" s="12">
        <f t="shared" si="26"/>
        <v>102.27655562539285</v>
      </c>
      <c r="AF74" s="12">
        <v>413</v>
      </c>
      <c r="AG74" s="2">
        <v>111091.79708917072</v>
      </c>
      <c r="AH74" s="5">
        <v>328</v>
      </c>
      <c r="AI74" s="1">
        <f>Weather!C194</f>
        <v>1038.4999999999995</v>
      </c>
      <c r="AJ74" s="1">
        <f>Weather!D194</f>
        <v>0</v>
      </c>
      <c r="AK74" s="1">
        <f>Weather!E194</f>
        <v>31</v>
      </c>
      <c r="AL74" s="1">
        <f>Weather!F194</f>
        <v>480.5</v>
      </c>
      <c r="AM74" s="1">
        <f t="shared" si="27"/>
        <v>1078482.2499999991</v>
      </c>
      <c r="AN74" s="128">
        <f t="shared" si="28"/>
        <v>0</v>
      </c>
      <c r="AO74" s="1">
        <f>Weather!G194</f>
        <v>976.49999999999966</v>
      </c>
      <c r="AP74" s="1">
        <f>Weather!H194</f>
        <v>0</v>
      </c>
      <c r="AQ74" s="1">
        <f t="shared" si="29"/>
        <v>953552.2499999993</v>
      </c>
      <c r="AR74" s="1">
        <f t="shared" si="30"/>
        <v>0</v>
      </c>
      <c r="AS74" s="1">
        <f>Weather!I194</f>
        <v>790.49999999999966</v>
      </c>
      <c r="AT74" s="1">
        <f>Weather!J194</f>
        <v>0</v>
      </c>
      <c r="AU74" s="1">
        <f>Weather!K194</f>
        <v>852.49999999999966</v>
      </c>
      <c r="AV74" s="1">
        <f>Weather!L194</f>
        <v>0</v>
      </c>
      <c r="AW74" s="1">
        <f>Weather!M194</f>
        <v>914.49999999999966</v>
      </c>
      <c r="AX74" s="1">
        <f>Weather!N194</f>
        <v>0</v>
      </c>
      <c r="AY74" s="1">
        <f>Weather!O194</f>
        <v>0</v>
      </c>
      <c r="AZ74" s="1">
        <f>Weather!P194</f>
        <v>-15.5</v>
      </c>
      <c r="BA74" s="1">
        <f>Economic!C74</f>
        <v>6845.1</v>
      </c>
      <c r="BB74" s="1">
        <f>Economic!D74</f>
        <v>84.7</v>
      </c>
      <c r="BC74" s="1">
        <f>Economic!E74</f>
        <v>248</v>
      </c>
      <c r="BD74" s="1">
        <f>Economic!F74</f>
        <v>677384</v>
      </c>
      <c r="BE74" s="1">
        <f>Economic!G74</f>
        <v>6865.2</v>
      </c>
      <c r="BF74" s="1">
        <f>Economic!H74</f>
        <v>6885.7</v>
      </c>
      <c r="BG74" s="1">
        <f>Economic!I74</f>
        <v>84.8</v>
      </c>
      <c r="BH74" s="1">
        <v>73</v>
      </c>
      <c r="BI74" s="1">
        <v>1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>
        <v>31</v>
      </c>
      <c r="CB74">
        <v>21</v>
      </c>
      <c r="CC74" s="140">
        <f t="shared" si="31"/>
        <v>1549224.05261664</v>
      </c>
      <c r="CD74" s="140">
        <f t="shared" si="32"/>
        <v>473843.21736929787</v>
      </c>
      <c r="CE74" s="140">
        <f t="shared" si="33"/>
        <v>1234563.8989732007</v>
      </c>
      <c r="CF74" s="1">
        <v>0</v>
      </c>
    </row>
    <row r="75" spans="1:84" x14ac:dyDescent="0.25">
      <c r="A75" s="3">
        <v>42036</v>
      </c>
      <c r="B75" s="4">
        <f t="shared" si="17"/>
        <v>2015</v>
      </c>
      <c r="C75" s="4">
        <f t="shared" si="18"/>
        <v>2</v>
      </c>
      <c r="D75" s="2">
        <v>41892378.734094054</v>
      </c>
      <c r="E75" s="12">
        <f>VLOOKUP('Monthly Data'!$B75,CDM!$P$4:$V$15,2,FALSE)/12</f>
        <v>767022.09689634817</v>
      </c>
      <c r="F75" s="12">
        <f t="shared" si="19"/>
        <v>42659400.830990404</v>
      </c>
      <c r="G75" s="12">
        <v>42690</v>
      </c>
      <c r="H75" s="2">
        <v>13306886.801167568</v>
      </c>
      <c r="I75" s="12">
        <f>VLOOKUP('Monthly Data'!$B75,CDM!$P$4:$V$15,3,FALSE)/12</f>
        <v>557485.13000534719</v>
      </c>
      <c r="J75" s="12">
        <f t="shared" si="20"/>
        <v>13864371.931172915</v>
      </c>
      <c r="K75" s="12">
        <v>4004</v>
      </c>
      <c r="L75" s="2">
        <v>34029362.201537922</v>
      </c>
      <c r="M75" s="12">
        <f>VLOOKUP('Monthly Data'!$B75,CDM!$P$4:$V$15,4,FALSE)/12</f>
        <v>1120254.8670313619</v>
      </c>
      <c r="N75" s="12">
        <f t="shared" si="21"/>
        <v>35149617.068569288</v>
      </c>
      <c r="O75" s="2">
        <v>85375.117817565799</v>
      </c>
      <c r="P75" s="12">
        <f>VLOOKUP('Monthly Data'!$B75,CDM!$P$21:$S$32,2,FALSE)/12</f>
        <v>1666.1941500341979</v>
      </c>
      <c r="Q75" s="12">
        <f t="shared" si="22"/>
        <v>87041.311967599991</v>
      </c>
      <c r="R75" s="12">
        <v>514</v>
      </c>
      <c r="S75" s="2">
        <v>677145.63567362423</v>
      </c>
      <c r="T75" s="12">
        <f>VLOOKUP('Monthly Data'!$B75,CDM!$P$4:$V$15,7,FALSE)/12</f>
        <v>6368.1512183333334</v>
      </c>
      <c r="U75" s="12">
        <f t="shared" si="23"/>
        <v>683513.78689195751</v>
      </c>
      <c r="V75" s="2">
        <v>1758.72593750801</v>
      </c>
      <c r="W75" s="12">
        <f>VLOOKUP('Monthly Data'!$B75,CDM!$P$21:$S$32,4,FALSE)/12</f>
        <v>10.670510950000001</v>
      </c>
      <c r="X75" s="12">
        <f t="shared" si="24"/>
        <v>1769.3964484580101</v>
      </c>
      <c r="Y75" s="11">
        <v>9767</v>
      </c>
      <c r="Z75" s="2">
        <v>33084.876660341564</v>
      </c>
      <c r="AA75" s="12">
        <f>VLOOKUP('Monthly Data'!$B75,CDM!$P$4:$V$15,6,FALSE)/12</f>
        <v>0</v>
      </c>
      <c r="AB75" s="12">
        <f t="shared" si="25"/>
        <v>33084.876660341564</v>
      </c>
      <c r="AC75" s="13">
        <v>102.27655562539285</v>
      </c>
      <c r="AD75" s="12">
        <f>VLOOKUP('Monthly Data'!$B75,CDM!$P$21:$S$32,3,FALSE)/12</f>
        <v>0</v>
      </c>
      <c r="AE75" s="12">
        <f t="shared" si="26"/>
        <v>102.27655562539285</v>
      </c>
      <c r="AF75" s="12">
        <v>413</v>
      </c>
      <c r="AG75" s="2">
        <v>100340.97801602431</v>
      </c>
      <c r="AH75" s="5">
        <v>328</v>
      </c>
      <c r="AI75" s="1">
        <f>Weather!C195</f>
        <v>1043.5</v>
      </c>
      <c r="AJ75" s="1">
        <f>Weather!D195</f>
        <v>0</v>
      </c>
      <c r="AK75" s="1">
        <f>Weather!E195</f>
        <v>28</v>
      </c>
      <c r="AL75" s="1">
        <f>Weather!F195</f>
        <v>539.49999999999989</v>
      </c>
      <c r="AM75" s="1">
        <f t="shared" si="27"/>
        <v>1088892.25</v>
      </c>
      <c r="AN75" s="128">
        <f t="shared" si="28"/>
        <v>0</v>
      </c>
      <c r="AO75" s="1">
        <f>Weather!G195</f>
        <v>987.49999999999989</v>
      </c>
      <c r="AP75" s="1">
        <f>Weather!H195</f>
        <v>0</v>
      </c>
      <c r="AQ75" s="1">
        <f t="shared" si="29"/>
        <v>975156.24999999977</v>
      </c>
      <c r="AR75" s="1">
        <f t="shared" si="30"/>
        <v>0</v>
      </c>
      <c r="AS75" s="1">
        <f>Weather!I195</f>
        <v>819.49999999999977</v>
      </c>
      <c r="AT75" s="1">
        <f>Weather!J195</f>
        <v>0</v>
      </c>
      <c r="AU75" s="1">
        <f>Weather!K195</f>
        <v>875.49999999999977</v>
      </c>
      <c r="AV75" s="1">
        <f>Weather!L195</f>
        <v>0</v>
      </c>
      <c r="AW75" s="1">
        <f>Weather!M195</f>
        <v>931.49999999999989</v>
      </c>
      <c r="AX75" s="1">
        <f>Weather!N195</f>
        <v>0</v>
      </c>
      <c r="AY75" s="1">
        <f>Weather!O195</f>
        <v>0</v>
      </c>
      <c r="AZ75" s="1">
        <f>Weather!P195</f>
        <v>-19.267857142857139</v>
      </c>
      <c r="BA75" s="1">
        <f>Economic!C75</f>
        <v>6810.3</v>
      </c>
      <c r="BB75" s="1">
        <f>Economic!D75</f>
        <v>83.2</v>
      </c>
      <c r="BC75" s="1">
        <f>Economic!E75</f>
        <v>248</v>
      </c>
      <c r="BD75" s="1">
        <f>Economic!F75</f>
        <v>677384</v>
      </c>
      <c r="BE75" s="1">
        <f>Economic!G75</f>
        <v>6865.2</v>
      </c>
      <c r="BF75" s="1">
        <f>Economic!H75</f>
        <v>6885.3</v>
      </c>
      <c r="BG75" s="1">
        <f>Economic!I75</f>
        <v>84.5</v>
      </c>
      <c r="BH75" s="1">
        <v>74</v>
      </c>
      <c r="BI75" s="1">
        <v>0</v>
      </c>
      <c r="BJ75" s="1">
        <v>1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>
        <v>28</v>
      </c>
      <c r="CB75">
        <v>19</v>
      </c>
      <c r="CC75" s="140">
        <f t="shared" si="31"/>
        <v>1523550.0296782288</v>
      </c>
      <c r="CD75" s="140">
        <f t="shared" si="32"/>
        <v>475245.957184556</v>
      </c>
      <c r="CE75" s="140">
        <f t="shared" si="33"/>
        <v>1255343.4667346175</v>
      </c>
      <c r="CF75" s="1">
        <v>0</v>
      </c>
    </row>
    <row r="76" spans="1:84" x14ac:dyDescent="0.25">
      <c r="A76" s="3">
        <v>42064</v>
      </c>
      <c r="B76" s="4">
        <f t="shared" si="17"/>
        <v>2015</v>
      </c>
      <c r="C76" s="4">
        <f t="shared" si="18"/>
        <v>3</v>
      </c>
      <c r="D76" s="2">
        <v>39082279.742133871</v>
      </c>
      <c r="E76" s="12">
        <f>VLOOKUP('Monthly Data'!$B76,CDM!$P$4:$V$15,2,FALSE)/12</f>
        <v>767022.09689634817</v>
      </c>
      <c r="F76" s="12">
        <f t="shared" si="19"/>
        <v>39849301.839030221</v>
      </c>
      <c r="G76" s="12">
        <v>42690</v>
      </c>
      <c r="H76" s="2">
        <v>13270254.565220349</v>
      </c>
      <c r="I76" s="12">
        <f>VLOOKUP('Monthly Data'!$B76,CDM!$P$4:$V$15,3,FALSE)/12</f>
        <v>557485.13000534719</v>
      </c>
      <c r="J76" s="12">
        <f t="shared" si="20"/>
        <v>13827739.695225695</v>
      </c>
      <c r="K76" s="12">
        <v>4004</v>
      </c>
      <c r="L76" s="2">
        <v>34772180.453177564</v>
      </c>
      <c r="M76" s="12">
        <f>VLOOKUP('Monthly Data'!$B76,CDM!$P$4:$V$15,4,FALSE)/12</f>
        <v>1120254.8670313619</v>
      </c>
      <c r="N76" s="12">
        <f t="shared" si="21"/>
        <v>35892435.320208922</v>
      </c>
      <c r="O76" s="2">
        <v>87238.749447661598</v>
      </c>
      <c r="P76" s="12">
        <f>VLOOKUP('Monthly Data'!$B76,CDM!$P$21:$S$32,2,FALSE)/12</f>
        <v>1666.1941500341979</v>
      </c>
      <c r="Q76" s="12">
        <f t="shared" si="22"/>
        <v>88904.94359769579</v>
      </c>
      <c r="R76" s="12">
        <v>514</v>
      </c>
      <c r="S76" s="2">
        <v>660438.41555977229</v>
      </c>
      <c r="T76" s="12">
        <f>VLOOKUP('Monthly Data'!$B76,CDM!$P$4:$V$15,7,FALSE)/12</f>
        <v>6368.1512183333334</v>
      </c>
      <c r="U76" s="12">
        <f t="shared" si="23"/>
        <v>666806.56677810557</v>
      </c>
      <c r="V76" s="2">
        <v>1758.72593750801</v>
      </c>
      <c r="W76" s="12">
        <f>VLOOKUP('Monthly Data'!$B76,CDM!$P$21:$S$32,4,FALSE)/12</f>
        <v>10.670510950000001</v>
      </c>
      <c r="X76" s="12">
        <f t="shared" si="24"/>
        <v>1769.3964484580101</v>
      </c>
      <c r="Y76" s="11">
        <v>9767</v>
      </c>
      <c r="Z76" s="2">
        <v>36340.028462998132</v>
      </c>
      <c r="AA76" s="12">
        <f>VLOOKUP('Monthly Data'!$B76,CDM!$P$4:$V$15,6,FALSE)/12</f>
        <v>0</v>
      </c>
      <c r="AB76" s="12">
        <f t="shared" si="25"/>
        <v>36340.028462998132</v>
      </c>
      <c r="AC76" s="13">
        <v>102.27655562539285</v>
      </c>
      <c r="AD76" s="12">
        <f>VLOOKUP('Monthly Data'!$B76,CDM!$P$21:$S$32,3,FALSE)/12</f>
        <v>0</v>
      </c>
      <c r="AE76" s="12">
        <f t="shared" si="26"/>
        <v>102.27655562539285</v>
      </c>
      <c r="AF76" s="12">
        <v>413</v>
      </c>
      <c r="AG76" s="2">
        <v>111087.53657525608</v>
      </c>
      <c r="AH76" s="5">
        <v>328</v>
      </c>
      <c r="AI76" s="1">
        <f>Weather!C196</f>
        <v>787.69999999999982</v>
      </c>
      <c r="AJ76" s="1">
        <f>Weather!D196</f>
        <v>0</v>
      </c>
      <c r="AK76" s="1">
        <f>Weather!E196</f>
        <v>25</v>
      </c>
      <c r="AL76" s="1">
        <f>Weather!F196</f>
        <v>234.50000000000006</v>
      </c>
      <c r="AM76" s="1">
        <f t="shared" si="27"/>
        <v>620471.28999999969</v>
      </c>
      <c r="AN76" s="128">
        <f t="shared" si="28"/>
        <v>0</v>
      </c>
      <c r="AO76" s="1">
        <f>Weather!G196</f>
        <v>725.69999999999982</v>
      </c>
      <c r="AP76" s="1">
        <f>Weather!H196</f>
        <v>0</v>
      </c>
      <c r="AQ76" s="1">
        <f t="shared" si="29"/>
        <v>526640.48999999976</v>
      </c>
      <c r="AR76" s="1">
        <f t="shared" si="30"/>
        <v>0</v>
      </c>
      <c r="AS76" s="1">
        <f>Weather!I196</f>
        <v>539.69999999999982</v>
      </c>
      <c r="AT76" s="1">
        <f>Weather!J196</f>
        <v>0</v>
      </c>
      <c r="AU76" s="1">
        <f>Weather!K196</f>
        <v>601.69999999999993</v>
      </c>
      <c r="AV76" s="1">
        <f>Weather!L196</f>
        <v>0</v>
      </c>
      <c r="AW76" s="1">
        <f>Weather!M196</f>
        <v>663.69999999999993</v>
      </c>
      <c r="AX76" s="1">
        <f>Weather!N196</f>
        <v>0</v>
      </c>
      <c r="AY76" s="1">
        <f>Weather!O196</f>
        <v>0</v>
      </c>
      <c r="AZ76" s="1">
        <f>Weather!P196</f>
        <v>-7.40967741935484</v>
      </c>
      <c r="BA76" s="1">
        <f>Economic!C76</f>
        <v>6783.7</v>
      </c>
      <c r="BB76" s="1">
        <f>Economic!D76</f>
        <v>82.3</v>
      </c>
      <c r="BC76" s="1">
        <f>Economic!E76</f>
        <v>248</v>
      </c>
      <c r="BD76" s="1">
        <f>Economic!F76</f>
        <v>677384</v>
      </c>
      <c r="BE76" s="1">
        <f>Economic!G76</f>
        <v>6865.2</v>
      </c>
      <c r="BF76" s="1">
        <f>Economic!H76</f>
        <v>6892.1</v>
      </c>
      <c r="BG76" s="1">
        <f>Economic!I76</f>
        <v>84.4</v>
      </c>
      <c r="BH76" s="1">
        <v>75</v>
      </c>
      <c r="BI76" s="1">
        <v>0</v>
      </c>
      <c r="BJ76" s="1">
        <v>0</v>
      </c>
      <c r="BK76" s="1">
        <v>1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</v>
      </c>
      <c r="BV76" s="1">
        <v>0</v>
      </c>
      <c r="BW76" s="1">
        <v>1</v>
      </c>
      <c r="BX76" s="1">
        <v>0</v>
      </c>
      <c r="BY76" s="1">
        <v>0</v>
      </c>
      <c r="BZ76" s="1">
        <v>0</v>
      </c>
      <c r="CA76">
        <v>31</v>
      </c>
      <c r="CB76">
        <v>22</v>
      </c>
      <c r="CC76" s="140">
        <f t="shared" si="31"/>
        <v>1285461.3496461362</v>
      </c>
      <c r="CD76" s="140">
        <f t="shared" si="32"/>
        <v>428072.72791033384</v>
      </c>
      <c r="CE76" s="140">
        <f t="shared" si="33"/>
        <v>1157820.4942002879</v>
      </c>
      <c r="CF76" s="1">
        <v>0</v>
      </c>
    </row>
    <row r="77" spans="1:84" x14ac:dyDescent="0.25">
      <c r="A77" s="3">
        <v>42095</v>
      </c>
      <c r="B77" s="4">
        <f t="shared" si="17"/>
        <v>2015</v>
      </c>
      <c r="C77" s="4">
        <f t="shared" si="18"/>
        <v>4</v>
      </c>
      <c r="D77" s="2">
        <v>31178246.266066507</v>
      </c>
      <c r="E77" s="12">
        <f>VLOOKUP('Monthly Data'!$B77,CDM!$P$4:$V$15,2,FALSE)/12</f>
        <v>767022.09689634817</v>
      </c>
      <c r="F77" s="12">
        <f t="shared" si="19"/>
        <v>31945268.362962853</v>
      </c>
      <c r="G77" s="12">
        <v>42706</v>
      </c>
      <c r="H77" s="2">
        <v>11355959.214046992</v>
      </c>
      <c r="I77" s="12">
        <f>VLOOKUP('Monthly Data'!$B77,CDM!$P$4:$V$15,3,FALSE)/12</f>
        <v>557485.13000534719</v>
      </c>
      <c r="J77" s="12">
        <f t="shared" si="20"/>
        <v>11913444.344052339</v>
      </c>
      <c r="K77" s="12">
        <v>4012</v>
      </c>
      <c r="L77" s="2">
        <v>28869057.523803413</v>
      </c>
      <c r="M77" s="12">
        <f>VLOOKUP('Monthly Data'!$B77,CDM!$P$4:$V$15,4,FALSE)/12</f>
        <v>1120254.8670313619</v>
      </c>
      <c r="N77" s="12">
        <f t="shared" si="21"/>
        <v>29989312.390834775</v>
      </c>
      <c r="O77" s="2">
        <v>72428.603650567733</v>
      </c>
      <c r="P77" s="12">
        <f>VLOOKUP('Monthly Data'!$B77,CDM!$P$21:$S$32,2,FALSE)/12</f>
        <v>1666.1941500341979</v>
      </c>
      <c r="Q77" s="12">
        <f t="shared" si="22"/>
        <v>74094.797800601926</v>
      </c>
      <c r="R77" s="12">
        <v>516</v>
      </c>
      <c r="S77" s="2">
        <v>547594.4117647059</v>
      </c>
      <c r="T77" s="12">
        <f>VLOOKUP('Monthly Data'!$B77,CDM!$P$4:$V$15,7,FALSE)/12</f>
        <v>6368.1512183333334</v>
      </c>
      <c r="U77" s="12">
        <f t="shared" si="23"/>
        <v>553962.56298303918</v>
      </c>
      <c r="V77" s="2">
        <v>1758.72593750801</v>
      </c>
      <c r="W77" s="12">
        <f>VLOOKUP('Monthly Data'!$B77,CDM!$P$21:$S$32,4,FALSE)/12</f>
        <v>10.670510950000001</v>
      </c>
      <c r="X77" s="12">
        <f t="shared" si="24"/>
        <v>1769.3964484580101</v>
      </c>
      <c r="Y77" s="11">
        <v>9767</v>
      </c>
      <c r="Z77" s="2">
        <v>35165.683111954422</v>
      </c>
      <c r="AA77" s="12">
        <f>VLOOKUP('Monthly Data'!$B77,CDM!$P$4:$V$15,6,FALSE)/12</f>
        <v>0</v>
      </c>
      <c r="AB77" s="12">
        <f t="shared" si="25"/>
        <v>35165.683111954422</v>
      </c>
      <c r="AC77" s="13">
        <v>98.066624764299178</v>
      </c>
      <c r="AD77" s="12">
        <f>VLOOKUP('Monthly Data'!$B77,CDM!$P$21:$S$32,3,FALSE)/12</f>
        <v>0</v>
      </c>
      <c r="AE77" s="12">
        <f t="shared" si="26"/>
        <v>98.066624764299178</v>
      </c>
      <c r="AF77" s="12">
        <v>396</v>
      </c>
      <c r="AG77" s="2">
        <v>106991.93960512112</v>
      </c>
      <c r="AH77" s="5">
        <v>322</v>
      </c>
      <c r="AI77" s="1">
        <f>Weather!C197</f>
        <v>440.40000000000003</v>
      </c>
      <c r="AJ77" s="1">
        <f>Weather!D197</f>
        <v>0</v>
      </c>
      <c r="AK77" s="1">
        <f>Weather!E197</f>
        <v>4</v>
      </c>
      <c r="AL77" s="1">
        <f>Weather!F197</f>
        <v>23.8</v>
      </c>
      <c r="AM77" s="1">
        <f t="shared" si="27"/>
        <v>193952.16000000003</v>
      </c>
      <c r="AN77" s="128">
        <f t="shared" si="28"/>
        <v>0</v>
      </c>
      <c r="AO77" s="1">
        <f>Weather!G197</f>
        <v>380.40000000000003</v>
      </c>
      <c r="AP77" s="1">
        <f>Weather!H197</f>
        <v>0</v>
      </c>
      <c r="AQ77" s="1">
        <f t="shared" si="29"/>
        <v>144704.16000000003</v>
      </c>
      <c r="AR77" s="1">
        <f t="shared" si="30"/>
        <v>0</v>
      </c>
      <c r="AS77" s="1">
        <f>Weather!I197</f>
        <v>203.49999999999997</v>
      </c>
      <c r="AT77" s="1">
        <f>Weather!J197</f>
        <v>3.1000000000000014</v>
      </c>
      <c r="AU77" s="1">
        <f>Weather!K197</f>
        <v>260.40000000000003</v>
      </c>
      <c r="AV77" s="1">
        <f>Weather!L197</f>
        <v>0</v>
      </c>
      <c r="AW77" s="1">
        <f>Weather!M197</f>
        <v>320.39999999999998</v>
      </c>
      <c r="AX77" s="1">
        <f>Weather!N197</f>
        <v>0</v>
      </c>
      <c r="AY77" s="1">
        <f>Weather!O197</f>
        <v>0</v>
      </c>
      <c r="AZ77" s="1">
        <f>Weather!P197</f>
        <v>3.3200000000000003</v>
      </c>
      <c r="BA77" s="1">
        <f>Economic!C77</f>
        <v>6805.6</v>
      </c>
      <c r="BB77" s="1">
        <f>Economic!D77</f>
        <v>82.5</v>
      </c>
      <c r="BC77" s="1">
        <f>Economic!E77</f>
        <v>248</v>
      </c>
      <c r="BD77" s="1">
        <f>Economic!F77</f>
        <v>677384</v>
      </c>
      <c r="BE77" s="1">
        <f>Economic!G77</f>
        <v>6865.2</v>
      </c>
      <c r="BF77" s="1">
        <f>Economic!H77</f>
        <v>6897.3</v>
      </c>
      <c r="BG77" s="1">
        <f>Economic!I77</f>
        <v>84.4</v>
      </c>
      <c r="BH77" s="1">
        <v>76</v>
      </c>
      <c r="BI77" s="1">
        <v>0</v>
      </c>
      <c r="BJ77" s="1">
        <v>0</v>
      </c>
      <c r="BK77" s="1">
        <v>0</v>
      </c>
      <c r="BL77" s="1">
        <v>1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1</v>
      </c>
      <c r="BV77" s="1">
        <v>0</v>
      </c>
      <c r="BW77" s="1">
        <v>1</v>
      </c>
      <c r="BX77" s="1">
        <v>1</v>
      </c>
      <c r="BY77" s="1">
        <v>0</v>
      </c>
      <c r="BZ77" s="1">
        <v>1</v>
      </c>
      <c r="CA77">
        <v>30</v>
      </c>
      <c r="CB77">
        <v>20</v>
      </c>
      <c r="CC77" s="140">
        <f t="shared" si="31"/>
        <v>1064842.2787654283</v>
      </c>
      <c r="CD77" s="140">
        <f t="shared" si="32"/>
        <v>378531.9738015664</v>
      </c>
      <c r="CE77" s="140">
        <f t="shared" si="33"/>
        <v>999643.74636115914</v>
      </c>
      <c r="CF77" s="1">
        <v>0</v>
      </c>
    </row>
    <row r="78" spans="1:84" x14ac:dyDescent="0.25">
      <c r="A78" s="3">
        <v>42125</v>
      </c>
      <c r="B78" s="4">
        <f t="shared" si="17"/>
        <v>2015</v>
      </c>
      <c r="C78" s="4">
        <f t="shared" si="18"/>
        <v>5</v>
      </c>
      <c r="D78" s="2">
        <v>25431453.950545076</v>
      </c>
      <c r="E78" s="12">
        <f>VLOOKUP('Monthly Data'!$B78,CDM!$P$4:$V$15,2,FALSE)/12</f>
        <v>767022.09689634817</v>
      </c>
      <c r="F78" s="12">
        <f t="shared" si="19"/>
        <v>26198476.047441423</v>
      </c>
      <c r="G78" s="12">
        <v>42706</v>
      </c>
      <c r="H78" s="2">
        <v>10564990.77938907</v>
      </c>
      <c r="I78" s="12">
        <f>VLOOKUP('Monthly Data'!$B78,CDM!$P$4:$V$15,3,FALSE)/12</f>
        <v>557485.13000534719</v>
      </c>
      <c r="J78" s="12">
        <f t="shared" si="20"/>
        <v>11122475.909394417</v>
      </c>
      <c r="K78" s="12">
        <v>4012</v>
      </c>
      <c r="L78" s="2">
        <v>27546876.457056116</v>
      </c>
      <c r="M78" s="12">
        <f>VLOOKUP('Monthly Data'!$B78,CDM!$P$4:$V$15,4,FALSE)/12</f>
        <v>1120254.8670313619</v>
      </c>
      <c r="N78" s="12">
        <f t="shared" si="21"/>
        <v>28667131.324087478</v>
      </c>
      <c r="O78" s="2">
        <v>69111.428215977779</v>
      </c>
      <c r="P78" s="12">
        <f>VLOOKUP('Monthly Data'!$B78,CDM!$P$21:$S$32,2,FALSE)/12</f>
        <v>1666.1941500341979</v>
      </c>
      <c r="Q78" s="12">
        <f t="shared" si="22"/>
        <v>70777.622366011972</v>
      </c>
      <c r="R78" s="12">
        <v>516</v>
      </c>
      <c r="S78" s="2">
        <v>488062.6755218216</v>
      </c>
      <c r="T78" s="12">
        <f>VLOOKUP('Monthly Data'!$B78,CDM!$P$4:$V$15,7,FALSE)/12</f>
        <v>6368.1512183333334</v>
      </c>
      <c r="U78" s="12">
        <f t="shared" si="23"/>
        <v>494430.82674015494</v>
      </c>
      <c r="V78" s="2">
        <v>1758.72593750801</v>
      </c>
      <c r="W78" s="12">
        <f>VLOOKUP('Monthly Data'!$B78,CDM!$P$21:$S$32,4,FALSE)/12</f>
        <v>10.670510950000001</v>
      </c>
      <c r="X78" s="12">
        <f t="shared" si="24"/>
        <v>1769.3964484580101</v>
      </c>
      <c r="Y78" s="11">
        <v>9767</v>
      </c>
      <c r="Z78" s="2">
        <v>36340.028462998132</v>
      </c>
      <c r="AA78" s="12">
        <f>VLOOKUP('Monthly Data'!$B78,CDM!$P$4:$V$15,6,FALSE)/12</f>
        <v>0</v>
      </c>
      <c r="AB78" s="12">
        <f t="shared" si="25"/>
        <v>36340.028462998132</v>
      </c>
      <c r="AC78" s="13">
        <v>98.066624764299178</v>
      </c>
      <c r="AD78" s="12">
        <f>VLOOKUP('Monthly Data'!$B78,CDM!$P$21:$S$32,3,FALSE)/12</f>
        <v>0</v>
      </c>
      <c r="AE78" s="12">
        <f t="shared" si="26"/>
        <v>98.066624764299178</v>
      </c>
      <c r="AF78" s="12">
        <v>396</v>
      </c>
      <c r="AG78" s="2">
        <v>108818.6952760659</v>
      </c>
      <c r="AH78" s="5">
        <v>322</v>
      </c>
      <c r="AI78" s="1">
        <f>Weather!C198</f>
        <v>176.09999999999997</v>
      </c>
      <c r="AJ78" s="1">
        <f>Weather!D198</f>
        <v>6.1</v>
      </c>
      <c r="AK78" s="1">
        <f>Weather!E198</f>
        <v>0</v>
      </c>
      <c r="AL78" s="1">
        <f>Weather!F198</f>
        <v>0</v>
      </c>
      <c r="AM78" s="1">
        <f t="shared" si="27"/>
        <v>31011.209999999988</v>
      </c>
      <c r="AN78" s="128">
        <f t="shared" si="28"/>
        <v>37.209999999999994</v>
      </c>
      <c r="AO78" s="1">
        <f>Weather!G198</f>
        <v>126.70000000000002</v>
      </c>
      <c r="AP78" s="1">
        <f>Weather!H198</f>
        <v>18.7</v>
      </c>
      <c r="AQ78" s="1">
        <f t="shared" si="29"/>
        <v>16052.890000000005</v>
      </c>
      <c r="AR78" s="1">
        <f t="shared" si="30"/>
        <v>349.69</v>
      </c>
      <c r="AS78" s="1">
        <f>Weather!I198</f>
        <v>23.6</v>
      </c>
      <c r="AT78" s="1">
        <f>Weather!J198</f>
        <v>101.60000000000001</v>
      </c>
      <c r="AU78" s="1">
        <f>Weather!K198</f>
        <v>47.9</v>
      </c>
      <c r="AV78" s="1">
        <f>Weather!L198</f>
        <v>63.9</v>
      </c>
      <c r="AW78" s="1">
        <f>Weather!M198</f>
        <v>82.5</v>
      </c>
      <c r="AX78" s="1">
        <f>Weather!N198</f>
        <v>36.5</v>
      </c>
      <c r="AY78" s="1">
        <f>Weather!O198</f>
        <v>0.70000000000000284</v>
      </c>
      <c r="AZ78" s="1">
        <f>Weather!P198</f>
        <v>12.516129032258061</v>
      </c>
      <c r="BA78" s="1">
        <f>Economic!C78</f>
        <v>6870.9</v>
      </c>
      <c r="BB78" s="1">
        <f>Economic!D78</f>
        <v>83.4</v>
      </c>
      <c r="BC78" s="1">
        <f>Economic!E78</f>
        <v>248</v>
      </c>
      <c r="BD78" s="1">
        <f>Economic!F78</f>
        <v>677384</v>
      </c>
      <c r="BE78" s="1">
        <f>Economic!G78</f>
        <v>6865.2</v>
      </c>
      <c r="BF78" s="1">
        <f>Economic!H78</f>
        <v>6906.5</v>
      </c>
      <c r="BG78" s="1">
        <f>Economic!I78</f>
        <v>84.4</v>
      </c>
      <c r="BH78" s="1">
        <v>77</v>
      </c>
      <c r="BI78" s="1">
        <v>0</v>
      </c>
      <c r="BJ78" s="1">
        <v>0</v>
      </c>
      <c r="BK78" s="1">
        <v>0</v>
      </c>
      <c r="BL78" s="1">
        <v>0</v>
      </c>
      <c r="BM78" s="1">
        <v>1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1</v>
      </c>
      <c r="BV78" s="1">
        <v>0</v>
      </c>
      <c r="BW78" s="1">
        <v>1</v>
      </c>
      <c r="BX78" s="1">
        <v>1</v>
      </c>
      <c r="BY78" s="1">
        <v>0</v>
      </c>
      <c r="BZ78" s="1">
        <v>1</v>
      </c>
      <c r="CA78">
        <v>31</v>
      </c>
      <c r="CB78">
        <v>20</v>
      </c>
      <c r="CC78" s="140">
        <f t="shared" si="31"/>
        <v>845112.13056262652</v>
      </c>
      <c r="CD78" s="140">
        <f t="shared" si="32"/>
        <v>340806.154173841</v>
      </c>
      <c r="CE78" s="140">
        <f t="shared" si="33"/>
        <v>924746.17174475733</v>
      </c>
      <c r="CF78" s="1">
        <v>0</v>
      </c>
    </row>
    <row r="79" spans="1:84" x14ac:dyDescent="0.25">
      <c r="A79" s="3">
        <v>42156</v>
      </c>
      <c r="B79" s="4">
        <f t="shared" si="17"/>
        <v>2015</v>
      </c>
      <c r="C79" s="4">
        <f t="shared" si="18"/>
        <v>6</v>
      </c>
      <c r="D79" s="2">
        <v>23725336.020671904</v>
      </c>
      <c r="E79" s="12">
        <f>VLOOKUP('Monthly Data'!$B79,CDM!$P$4:$V$15,2,FALSE)/12</f>
        <v>767022.09689634817</v>
      </c>
      <c r="F79" s="12">
        <f t="shared" si="19"/>
        <v>24492358.117568251</v>
      </c>
      <c r="G79" s="12">
        <v>42706</v>
      </c>
      <c r="H79" s="2">
        <v>10218771.283099867</v>
      </c>
      <c r="I79" s="12">
        <f>VLOOKUP('Monthly Data'!$B79,CDM!$P$4:$V$15,3,FALSE)/12</f>
        <v>557485.13000534719</v>
      </c>
      <c r="J79" s="12">
        <f t="shared" si="20"/>
        <v>10776256.413105214</v>
      </c>
      <c r="K79" s="12">
        <v>4012</v>
      </c>
      <c r="L79" s="2">
        <v>27143762.528781489</v>
      </c>
      <c r="M79" s="12">
        <f>VLOOKUP('Monthly Data'!$B79,CDM!$P$4:$V$15,4,FALSE)/12</f>
        <v>1120254.8670313619</v>
      </c>
      <c r="N79" s="12">
        <f t="shared" si="21"/>
        <v>28264017.39581285</v>
      </c>
      <c r="O79" s="2">
        <v>68100.069292571541</v>
      </c>
      <c r="P79" s="12">
        <f>VLOOKUP('Monthly Data'!$B79,CDM!$P$21:$S$32,2,FALSE)/12</f>
        <v>1666.1941500341979</v>
      </c>
      <c r="Q79" s="12">
        <f t="shared" si="22"/>
        <v>69766.263442605734</v>
      </c>
      <c r="R79" s="12">
        <v>516</v>
      </c>
      <c r="S79" s="2">
        <v>433606.3092979127</v>
      </c>
      <c r="T79" s="12">
        <f>VLOOKUP('Monthly Data'!$B79,CDM!$P$4:$V$15,7,FALSE)/12</f>
        <v>6368.1512183333334</v>
      </c>
      <c r="U79" s="12">
        <f t="shared" si="23"/>
        <v>439974.46051624604</v>
      </c>
      <c r="V79" s="2">
        <v>1758.72593750801</v>
      </c>
      <c r="W79" s="12">
        <f>VLOOKUP('Monthly Data'!$B79,CDM!$P$21:$S$32,4,FALSE)/12</f>
        <v>10.670510950000001</v>
      </c>
      <c r="X79" s="12">
        <f t="shared" si="24"/>
        <v>1769.3964484580101</v>
      </c>
      <c r="Y79" s="11">
        <v>9767</v>
      </c>
      <c r="Z79" s="2">
        <v>35116.840607210601</v>
      </c>
      <c r="AA79" s="12">
        <f>VLOOKUP('Monthly Data'!$B79,CDM!$P$4:$V$15,6,FALSE)/12</f>
        <v>0</v>
      </c>
      <c r="AB79" s="12">
        <f t="shared" si="25"/>
        <v>35116.840607210601</v>
      </c>
      <c r="AC79" s="13">
        <v>98.066624764299178</v>
      </c>
      <c r="AD79" s="12">
        <f>VLOOKUP('Monthly Data'!$B79,CDM!$P$21:$S$32,3,FALSE)/12</f>
        <v>0</v>
      </c>
      <c r="AE79" s="12">
        <f t="shared" si="26"/>
        <v>98.066624764299178</v>
      </c>
      <c r="AF79" s="12">
        <v>396</v>
      </c>
      <c r="AG79" s="2">
        <v>105309.07312442538</v>
      </c>
      <c r="AH79" s="5">
        <v>322</v>
      </c>
      <c r="AI79" s="1">
        <f>Weather!C199</f>
        <v>69.90000000000002</v>
      </c>
      <c r="AJ79" s="1">
        <f>Weather!D199</f>
        <v>6.1000000000000005</v>
      </c>
      <c r="AK79" s="1">
        <f>Weather!E199</f>
        <v>0</v>
      </c>
      <c r="AL79" s="1">
        <f>Weather!F199</f>
        <v>0</v>
      </c>
      <c r="AM79" s="1">
        <f t="shared" si="27"/>
        <v>4886.0100000000029</v>
      </c>
      <c r="AN79" s="128">
        <f t="shared" si="28"/>
        <v>37.210000000000008</v>
      </c>
      <c r="AO79" s="1">
        <f>Weather!G199</f>
        <v>29.999999999999993</v>
      </c>
      <c r="AP79" s="1">
        <f>Weather!H199</f>
        <v>26.200000000000003</v>
      </c>
      <c r="AQ79" s="1">
        <f t="shared" si="29"/>
        <v>899.99999999999955</v>
      </c>
      <c r="AR79" s="1">
        <f t="shared" si="30"/>
        <v>686.44000000000017</v>
      </c>
      <c r="AS79" s="1">
        <f>Weather!I199</f>
        <v>0</v>
      </c>
      <c r="AT79" s="1">
        <f>Weather!J199</f>
        <v>176.20000000000002</v>
      </c>
      <c r="AU79" s="1">
        <f>Weather!K199</f>
        <v>2</v>
      </c>
      <c r="AV79" s="1">
        <f>Weather!L199</f>
        <v>118.2</v>
      </c>
      <c r="AW79" s="1">
        <f>Weather!M199</f>
        <v>13.099999999999998</v>
      </c>
      <c r="AX79" s="1">
        <f>Weather!N199</f>
        <v>69.3</v>
      </c>
      <c r="AY79" s="1">
        <f>Weather!O199</f>
        <v>0.60000000000000142</v>
      </c>
      <c r="AZ79" s="1">
        <f>Weather!P199</f>
        <v>15.873333333333335</v>
      </c>
      <c r="BA79" s="1">
        <f>Economic!C79</f>
        <v>6965.8</v>
      </c>
      <c r="BB79" s="1">
        <f>Economic!D79</f>
        <v>84.9</v>
      </c>
      <c r="BC79" s="1">
        <f>Economic!E79</f>
        <v>248</v>
      </c>
      <c r="BD79" s="1">
        <f>Economic!F79</f>
        <v>677384</v>
      </c>
      <c r="BE79" s="1">
        <f>Economic!G79</f>
        <v>6865.2</v>
      </c>
      <c r="BF79" s="1">
        <f>Economic!H79</f>
        <v>6921.3</v>
      </c>
      <c r="BG79" s="1">
        <f>Economic!I79</f>
        <v>84.4</v>
      </c>
      <c r="BH79" s="1">
        <v>78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1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>
        <v>30</v>
      </c>
      <c r="CB79">
        <v>22</v>
      </c>
      <c r="CC79" s="140">
        <f t="shared" si="31"/>
        <v>816411.93725227506</v>
      </c>
      <c r="CD79" s="140">
        <f t="shared" si="32"/>
        <v>340625.70943666226</v>
      </c>
      <c r="CE79" s="140">
        <f t="shared" si="33"/>
        <v>942133.91319376172</v>
      </c>
      <c r="CF79" s="1">
        <v>0</v>
      </c>
    </row>
    <row r="80" spans="1:84" x14ac:dyDescent="0.25">
      <c r="A80" s="3">
        <v>42186</v>
      </c>
      <c r="B80" s="4">
        <f t="shared" si="17"/>
        <v>2015</v>
      </c>
      <c r="C80" s="4">
        <f t="shared" si="18"/>
        <v>7</v>
      </c>
      <c r="D80" s="2">
        <v>25279867.837755114</v>
      </c>
      <c r="E80" s="12">
        <f>VLOOKUP('Monthly Data'!$B80,CDM!$P$4:$V$15,2,FALSE)/12</f>
        <v>767022.09689634817</v>
      </c>
      <c r="F80" s="12">
        <f t="shared" si="19"/>
        <v>26046889.93465146</v>
      </c>
      <c r="G80" s="12">
        <v>42706</v>
      </c>
      <c r="H80" s="2">
        <v>10819001.617096173</v>
      </c>
      <c r="I80" s="12">
        <f>VLOOKUP('Monthly Data'!$B80,CDM!$P$4:$V$15,3,FALSE)/12</f>
        <v>557485.13000534719</v>
      </c>
      <c r="J80" s="12">
        <f t="shared" si="20"/>
        <v>11376486.747101519</v>
      </c>
      <c r="K80" s="12">
        <v>4012</v>
      </c>
      <c r="L80" s="2">
        <v>28513321.914981727</v>
      </c>
      <c r="M80" s="12">
        <f>VLOOKUP('Monthly Data'!$B80,CDM!$P$4:$V$15,4,FALSE)/12</f>
        <v>1120254.8670313619</v>
      </c>
      <c r="N80" s="12">
        <f t="shared" si="21"/>
        <v>29633576.782013088</v>
      </c>
      <c r="O80" s="2">
        <v>71536.110593096237</v>
      </c>
      <c r="P80" s="12">
        <f>VLOOKUP('Monthly Data'!$B80,CDM!$P$21:$S$32,2,FALSE)/12</f>
        <v>1666.1941500341979</v>
      </c>
      <c r="Q80" s="12">
        <f t="shared" si="22"/>
        <v>73202.304743130429</v>
      </c>
      <c r="R80" s="12">
        <v>516</v>
      </c>
      <c r="S80" s="2">
        <v>467111.63187855791</v>
      </c>
      <c r="T80" s="12">
        <f>VLOOKUP('Monthly Data'!$B80,CDM!$P$4:$V$15,7,FALSE)/12</f>
        <v>6368.1512183333334</v>
      </c>
      <c r="U80" s="12">
        <f t="shared" si="23"/>
        <v>473479.78309689125</v>
      </c>
      <c r="V80" s="2">
        <v>1752.6036193063849</v>
      </c>
      <c r="W80" s="12">
        <f>VLOOKUP('Monthly Data'!$B80,CDM!$P$21:$S$32,4,FALSE)/12</f>
        <v>10.670510950000001</v>
      </c>
      <c r="X80" s="12">
        <f t="shared" si="24"/>
        <v>1763.274130256385</v>
      </c>
      <c r="Y80" s="11">
        <v>9733</v>
      </c>
      <c r="Z80" s="2">
        <v>36271.20493358637</v>
      </c>
      <c r="AA80" s="12">
        <f>VLOOKUP('Monthly Data'!$B80,CDM!$P$4:$V$15,6,FALSE)/12</f>
        <v>0</v>
      </c>
      <c r="AB80" s="12">
        <f t="shared" si="25"/>
        <v>36271.20493358637</v>
      </c>
      <c r="AC80" s="13">
        <v>97.32369578881206</v>
      </c>
      <c r="AD80" s="12">
        <f>VLOOKUP('Monthly Data'!$B80,CDM!$P$21:$S$32,3,FALSE)/12</f>
        <v>0</v>
      </c>
      <c r="AE80" s="12">
        <f t="shared" si="26"/>
        <v>97.32369578881206</v>
      </c>
      <c r="AF80" s="12">
        <v>393</v>
      </c>
      <c r="AG80" s="2">
        <v>108821.44420643587</v>
      </c>
      <c r="AH80" s="5">
        <v>322</v>
      </c>
      <c r="AI80" s="1">
        <f>Weather!C200</f>
        <v>31.399999999999995</v>
      </c>
      <c r="AJ80" s="1">
        <f>Weather!D200</f>
        <v>55.1</v>
      </c>
      <c r="AK80" s="1">
        <f>Weather!E200</f>
        <v>0</v>
      </c>
      <c r="AL80" s="1">
        <f>Weather!F200</f>
        <v>0</v>
      </c>
      <c r="AM80" s="1">
        <f t="shared" si="27"/>
        <v>985.9599999999997</v>
      </c>
      <c r="AN80" s="128">
        <f t="shared" si="28"/>
        <v>3036.01</v>
      </c>
      <c r="AO80" s="1">
        <f>Weather!G200</f>
        <v>13.7</v>
      </c>
      <c r="AP80" s="1">
        <f>Weather!H200</f>
        <v>99.4</v>
      </c>
      <c r="AQ80" s="1">
        <f t="shared" si="29"/>
        <v>187.68999999999997</v>
      </c>
      <c r="AR80" s="1">
        <f t="shared" si="30"/>
        <v>9880.36</v>
      </c>
      <c r="AS80" s="1">
        <f>Weather!I200</f>
        <v>0</v>
      </c>
      <c r="AT80" s="1">
        <f>Weather!J200</f>
        <v>271.70000000000005</v>
      </c>
      <c r="AU80" s="1">
        <f>Weather!K200</f>
        <v>0.59999999999999964</v>
      </c>
      <c r="AV80" s="1">
        <f>Weather!L200</f>
        <v>210.29999999999998</v>
      </c>
      <c r="AW80" s="1">
        <f>Weather!M200</f>
        <v>3.0999999999999996</v>
      </c>
      <c r="AX80" s="1">
        <f>Weather!N200</f>
        <v>150.80000000000001</v>
      </c>
      <c r="AY80" s="1">
        <f>Weather!O200</f>
        <v>23.5</v>
      </c>
      <c r="AZ80" s="1">
        <f>Weather!P200</f>
        <v>18.764516129032259</v>
      </c>
      <c r="BA80" s="1">
        <f>Economic!C80</f>
        <v>7032.3</v>
      </c>
      <c r="BB80" s="1">
        <f>Economic!D80</f>
        <v>84.7</v>
      </c>
      <c r="BC80" s="1">
        <f>Economic!E80</f>
        <v>248</v>
      </c>
      <c r="BD80" s="1">
        <f>Economic!F80</f>
        <v>677384</v>
      </c>
      <c r="BE80" s="1">
        <f>Economic!G80</f>
        <v>6865.2</v>
      </c>
      <c r="BF80" s="1">
        <f>Economic!H80</f>
        <v>6941.2</v>
      </c>
      <c r="BG80" s="1">
        <f>Economic!I80</f>
        <v>83.4</v>
      </c>
      <c r="BH80" s="1">
        <v>79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1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>
        <v>31</v>
      </c>
      <c r="CB80">
        <v>22</v>
      </c>
      <c r="CC80" s="140">
        <f t="shared" si="31"/>
        <v>840222.25595649867</v>
      </c>
      <c r="CD80" s="140">
        <f t="shared" si="32"/>
        <v>349000.05216439266</v>
      </c>
      <c r="CE80" s="140">
        <f t="shared" si="33"/>
        <v>955921.8316778416</v>
      </c>
      <c r="CF80" s="1">
        <v>0</v>
      </c>
    </row>
    <row r="81" spans="1:84" x14ac:dyDescent="0.25">
      <c r="A81" s="3">
        <v>42217</v>
      </c>
      <c r="B81" s="4">
        <f t="shared" si="17"/>
        <v>2015</v>
      </c>
      <c r="C81" s="4">
        <f t="shared" si="18"/>
        <v>8</v>
      </c>
      <c r="D81" s="2">
        <v>25418920.777273819</v>
      </c>
      <c r="E81" s="12">
        <f>VLOOKUP('Monthly Data'!$B81,CDM!$P$4:$V$15,2,FALSE)/12</f>
        <v>767022.09689634817</v>
      </c>
      <c r="F81" s="12">
        <f t="shared" si="19"/>
        <v>26185942.874170166</v>
      </c>
      <c r="G81" s="12">
        <v>42706</v>
      </c>
      <c r="H81" s="2">
        <v>10732614.700677432</v>
      </c>
      <c r="I81" s="12">
        <f>VLOOKUP('Monthly Data'!$B81,CDM!$P$4:$V$15,3,FALSE)/12</f>
        <v>557485.13000534719</v>
      </c>
      <c r="J81" s="12">
        <f t="shared" si="20"/>
        <v>11290099.830682779</v>
      </c>
      <c r="K81" s="12">
        <v>4012</v>
      </c>
      <c r="L81" s="2">
        <v>27800129.374247089</v>
      </c>
      <c r="M81" s="12">
        <f>VLOOKUP('Monthly Data'!$B81,CDM!$P$4:$V$15,4,FALSE)/12</f>
        <v>1120254.8670313619</v>
      </c>
      <c r="N81" s="12">
        <f t="shared" si="21"/>
        <v>28920384.241278451</v>
      </c>
      <c r="O81" s="2">
        <v>69746.805908770504</v>
      </c>
      <c r="P81" s="12">
        <f>VLOOKUP('Monthly Data'!$B81,CDM!$P$21:$S$32,2,FALSE)/12</f>
        <v>1666.1941500341979</v>
      </c>
      <c r="Q81" s="12">
        <f t="shared" si="22"/>
        <v>71413.000058804697</v>
      </c>
      <c r="R81" s="12">
        <v>516</v>
      </c>
      <c r="S81" s="2">
        <v>535312.40986717271</v>
      </c>
      <c r="T81" s="12">
        <f>VLOOKUP('Monthly Data'!$B81,CDM!$P$4:$V$15,7,FALSE)/12</f>
        <v>6368.1512183333334</v>
      </c>
      <c r="U81" s="12">
        <f t="shared" si="23"/>
        <v>541680.56108550599</v>
      </c>
      <c r="V81" s="2">
        <v>1752.6036193063849</v>
      </c>
      <c r="W81" s="12">
        <f>VLOOKUP('Monthly Data'!$B81,CDM!$P$21:$S$32,4,FALSE)/12</f>
        <v>10.670510950000001</v>
      </c>
      <c r="X81" s="12">
        <f t="shared" si="24"/>
        <v>1763.274130256385</v>
      </c>
      <c r="Y81" s="11">
        <v>9733</v>
      </c>
      <c r="Z81" s="2">
        <v>36271.20493358637</v>
      </c>
      <c r="AA81" s="12">
        <f>VLOOKUP('Monthly Data'!$B81,CDM!$P$4:$V$15,6,FALSE)/12</f>
        <v>0</v>
      </c>
      <c r="AB81" s="12">
        <f t="shared" si="25"/>
        <v>36271.20493358637</v>
      </c>
      <c r="AC81" s="13">
        <v>97.32369578881206</v>
      </c>
      <c r="AD81" s="12">
        <f>VLOOKUP('Monthly Data'!$B81,CDM!$P$21:$S$32,3,FALSE)/12</f>
        <v>0</v>
      </c>
      <c r="AE81" s="12">
        <f t="shared" si="26"/>
        <v>97.32369578881206</v>
      </c>
      <c r="AF81" s="12">
        <v>393</v>
      </c>
      <c r="AG81" s="2">
        <v>107784.80629027233</v>
      </c>
      <c r="AH81" s="5">
        <v>322</v>
      </c>
      <c r="AI81" s="1">
        <f>Weather!C201</f>
        <v>35.200000000000003</v>
      </c>
      <c r="AJ81" s="1">
        <f>Weather!D201</f>
        <v>39.799999999999997</v>
      </c>
      <c r="AK81" s="1">
        <f>Weather!E201</f>
        <v>0</v>
      </c>
      <c r="AL81" s="1">
        <f>Weather!F201</f>
        <v>0</v>
      </c>
      <c r="AM81" s="1">
        <f t="shared" si="27"/>
        <v>1239.0400000000002</v>
      </c>
      <c r="AN81" s="128">
        <f t="shared" si="28"/>
        <v>1584.0399999999997</v>
      </c>
      <c r="AO81" s="1">
        <f>Weather!G201</f>
        <v>12.7</v>
      </c>
      <c r="AP81" s="1">
        <f>Weather!H201</f>
        <v>79.300000000000011</v>
      </c>
      <c r="AQ81" s="1">
        <f t="shared" si="29"/>
        <v>161.29</v>
      </c>
      <c r="AR81" s="1">
        <f t="shared" si="30"/>
        <v>6288.4900000000016</v>
      </c>
      <c r="AS81" s="1">
        <f>Weather!I201</f>
        <v>0</v>
      </c>
      <c r="AT81" s="1">
        <f>Weather!J201</f>
        <v>252.60000000000002</v>
      </c>
      <c r="AU81" s="1">
        <f>Weather!K201</f>
        <v>0.5</v>
      </c>
      <c r="AV81" s="1">
        <f>Weather!L201</f>
        <v>191.10000000000002</v>
      </c>
      <c r="AW81" s="1">
        <f>Weather!M201</f>
        <v>4.6999999999999993</v>
      </c>
      <c r="AX81" s="1">
        <f>Weather!N201</f>
        <v>133.29999999999998</v>
      </c>
      <c r="AY81" s="1">
        <f>Weather!O201</f>
        <v>16.8</v>
      </c>
      <c r="AZ81" s="1">
        <f>Weather!P201</f>
        <v>18.148387096774194</v>
      </c>
      <c r="BA81" s="1">
        <f>Economic!C81</f>
        <v>7045.7</v>
      </c>
      <c r="BB81" s="1">
        <f>Economic!D81</f>
        <v>84.4</v>
      </c>
      <c r="BC81" s="1">
        <f>Economic!E81</f>
        <v>248</v>
      </c>
      <c r="BD81" s="1">
        <f>Economic!F81</f>
        <v>677384</v>
      </c>
      <c r="BE81" s="1">
        <f>Economic!G81</f>
        <v>6865.2</v>
      </c>
      <c r="BF81" s="1">
        <f>Economic!H81</f>
        <v>6949.2</v>
      </c>
      <c r="BG81" s="1">
        <f>Economic!I81</f>
        <v>82.3</v>
      </c>
      <c r="BH81" s="1">
        <v>80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1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>
        <v>31</v>
      </c>
      <c r="CB81">
        <v>20</v>
      </c>
      <c r="CC81" s="140">
        <f t="shared" si="31"/>
        <v>844707.8346506505</v>
      </c>
      <c r="CD81" s="140">
        <f t="shared" si="32"/>
        <v>346213.37744120747</v>
      </c>
      <c r="CE81" s="140">
        <f t="shared" si="33"/>
        <v>932915.62068640161</v>
      </c>
      <c r="CF81" s="1">
        <v>0</v>
      </c>
    </row>
    <row r="82" spans="1:84" x14ac:dyDescent="0.25">
      <c r="A82" s="3">
        <v>42248</v>
      </c>
      <c r="B82" s="4">
        <f t="shared" si="17"/>
        <v>2015</v>
      </c>
      <c r="C82" s="4">
        <f t="shared" si="18"/>
        <v>9</v>
      </c>
      <c r="D82" s="2">
        <v>24809548.609589469</v>
      </c>
      <c r="E82" s="12">
        <f>VLOOKUP('Monthly Data'!$B82,CDM!$P$4:$V$15,2,FALSE)/12</f>
        <v>767022.09689634817</v>
      </c>
      <c r="F82" s="12">
        <f t="shared" si="19"/>
        <v>25576570.706485815</v>
      </c>
      <c r="G82" s="12">
        <v>42706</v>
      </c>
      <c r="H82" s="2">
        <v>10122299.862264432</v>
      </c>
      <c r="I82" s="12">
        <f>VLOOKUP('Monthly Data'!$B82,CDM!$P$4:$V$15,3,FALSE)/12</f>
        <v>557485.13000534719</v>
      </c>
      <c r="J82" s="12">
        <f t="shared" si="20"/>
        <v>10679784.992269779</v>
      </c>
      <c r="K82" s="12">
        <v>4012</v>
      </c>
      <c r="L82" s="2">
        <v>27586014.300152719</v>
      </c>
      <c r="M82" s="12">
        <f>VLOOKUP('Monthly Data'!$B82,CDM!$P$4:$V$15,4,FALSE)/12</f>
        <v>1120254.8670313619</v>
      </c>
      <c r="N82" s="12">
        <f t="shared" si="21"/>
        <v>28706269.167184081</v>
      </c>
      <c r="O82" s="2">
        <v>69209.619829023839</v>
      </c>
      <c r="P82" s="12">
        <f>VLOOKUP('Monthly Data'!$B82,CDM!$P$21:$S$32,2,FALSE)/12</f>
        <v>1666.1941500341979</v>
      </c>
      <c r="Q82" s="12">
        <f t="shared" si="22"/>
        <v>70875.813979058032</v>
      </c>
      <c r="R82" s="12">
        <v>516</v>
      </c>
      <c r="S82" s="2">
        <v>601981.93548387091</v>
      </c>
      <c r="T82" s="12">
        <f>VLOOKUP('Monthly Data'!$B82,CDM!$P$4:$V$15,7,FALSE)/12</f>
        <v>6368.1512183333334</v>
      </c>
      <c r="U82" s="12">
        <f t="shared" si="23"/>
        <v>608350.08670220419</v>
      </c>
      <c r="V82" s="2">
        <v>1752.6036193063849</v>
      </c>
      <c r="W82" s="12">
        <f>VLOOKUP('Monthly Data'!$B82,CDM!$P$21:$S$32,4,FALSE)/12</f>
        <v>10.670510950000001</v>
      </c>
      <c r="X82" s="12">
        <f t="shared" si="24"/>
        <v>1763.274130256385</v>
      </c>
      <c r="Y82" s="11">
        <v>9733</v>
      </c>
      <c r="Z82" s="2">
        <v>35099.079399905087</v>
      </c>
      <c r="AA82" s="12">
        <f>VLOOKUP('Monthly Data'!$B82,CDM!$P$4:$V$15,6,FALSE)/12</f>
        <v>0</v>
      </c>
      <c r="AB82" s="12">
        <f t="shared" si="25"/>
        <v>35099.079399905087</v>
      </c>
      <c r="AC82" s="13">
        <v>97.32369578881206</v>
      </c>
      <c r="AD82" s="12">
        <f>VLOOKUP('Monthly Data'!$B82,CDM!$P$21:$S$32,3,FALSE)/12</f>
        <v>0</v>
      </c>
      <c r="AE82" s="12">
        <f t="shared" si="26"/>
        <v>97.32369578881206</v>
      </c>
      <c r="AF82" s="12">
        <v>393</v>
      </c>
      <c r="AG82" s="2">
        <v>102876.86668777041</v>
      </c>
      <c r="AH82" s="5">
        <v>322</v>
      </c>
      <c r="AI82" s="1">
        <f>Weather!C202</f>
        <v>87.8</v>
      </c>
      <c r="AJ82" s="1">
        <f>Weather!D202</f>
        <v>38.099999999999994</v>
      </c>
      <c r="AK82" s="1">
        <f>Weather!E202</f>
        <v>0</v>
      </c>
      <c r="AL82" s="1">
        <f>Weather!F202</f>
        <v>0</v>
      </c>
      <c r="AM82" s="1">
        <f t="shared" si="27"/>
        <v>7708.8399999999992</v>
      </c>
      <c r="AN82" s="128">
        <f t="shared" si="28"/>
        <v>1451.6099999999997</v>
      </c>
      <c r="AO82" s="1">
        <f>Weather!G202</f>
        <v>54.800000000000011</v>
      </c>
      <c r="AP82" s="1">
        <f>Weather!H202</f>
        <v>65.099999999999994</v>
      </c>
      <c r="AQ82" s="1">
        <f t="shared" si="29"/>
        <v>3003.0400000000013</v>
      </c>
      <c r="AR82" s="1">
        <f t="shared" si="30"/>
        <v>4238.0099999999993</v>
      </c>
      <c r="AS82" s="1">
        <f>Weather!I202</f>
        <v>6.2</v>
      </c>
      <c r="AT82" s="1">
        <f>Weather!J202</f>
        <v>196.50000000000003</v>
      </c>
      <c r="AU82" s="1">
        <f>Weather!K202</f>
        <v>14.899999999999999</v>
      </c>
      <c r="AV82" s="1">
        <f>Weather!L202</f>
        <v>145.19999999999996</v>
      </c>
      <c r="AW82" s="1">
        <f>Weather!M202</f>
        <v>30.999999999999996</v>
      </c>
      <c r="AX82" s="1">
        <f>Weather!N202</f>
        <v>101.29999999999998</v>
      </c>
      <c r="AY82" s="1">
        <f>Weather!O202</f>
        <v>15.5</v>
      </c>
      <c r="AZ82" s="1">
        <f>Weather!P202</f>
        <v>16.34333333333333</v>
      </c>
      <c r="BA82" s="1">
        <f>Economic!C82</f>
        <v>6994.9</v>
      </c>
      <c r="BB82" s="1">
        <f>Economic!D82</f>
        <v>82.3</v>
      </c>
      <c r="BC82" s="1">
        <f>Economic!E82</f>
        <v>248</v>
      </c>
      <c r="BD82" s="1">
        <f>Economic!F82</f>
        <v>677384</v>
      </c>
      <c r="BE82" s="1">
        <f>Economic!G82</f>
        <v>6865.2</v>
      </c>
      <c r="BF82" s="1">
        <f>Economic!H82</f>
        <v>6941.1</v>
      </c>
      <c r="BG82" s="1">
        <f>Economic!I82</f>
        <v>81</v>
      </c>
      <c r="BH82" s="1">
        <v>81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1</v>
      </c>
      <c r="BR82" s="1">
        <v>0</v>
      </c>
      <c r="BS82" s="1">
        <v>0</v>
      </c>
      <c r="BT82" s="1">
        <v>0</v>
      </c>
      <c r="BU82" s="1">
        <v>0</v>
      </c>
      <c r="BV82" s="1">
        <v>1</v>
      </c>
      <c r="BW82" s="1">
        <v>1</v>
      </c>
      <c r="BX82" s="1">
        <v>0</v>
      </c>
      <c r="BY82" s="1">
        <v>1</v>
      </c>
      <c r="BZ82" s="1">
        <v>1</v>
      </c>
      <c r="CA82">
        <v>30</v>
      </c>
      <c r="CB82">
        <v>21</v>
      </c>
      <c r="CC82" s="140">
        <f t="shared" si="31"/>
        <v>852552.35688286053</v>
      </c>
      <c r="CD82" s="140">
        <f t="shared" si="32"/>
        <v>337409.9954088144</v>
      </c>
      <c r="CE82" s="140">
        <f t="shared" si="33"/>
        <v>956875.63890613604</v>
      </c>
      <c r="CF82" s="1">
        <v>0</v>
      </c>
    </row>
    <row r="83" spans="1:84" x14ac:dyDescent="0.25">
      <c r="A83" s="3">
        <v>42278</v>
      </c>
      <c r="B83" s="4">
        <f t="shared" si="17"/>
        <v>2015</v>
      </c>
      <c r="C83" s="4">
        <f t="shared" si="18"/>
        <v>10</v>
      </c>
      <c r="D83" s="2">
        <v>27598891.626087241</v>
      </c>
      <c r="E83" s="12">
        <f>VLOOKUP('Monthly Data'!$B83,CDM!$P$4:$V$15,2,FALSE)/12</f>
        <v>767022.09689634817</v>
      </c>
      <c r="F83" s="12">
        <f t="shared" si="19"/>
        <v>28365913.722983588</v>
      </c>
      <c r="G83" s="12">
        <v>42746</v>
      </c>
      <c r="H83" s="2">
        <v>10607777.225119881</v>
      </c>
      <c r="I83" s="12">
        <f>VLOOKUP('Monthly Data'!$B83,CDM!$P$4:$V$15,3,FALSE)/12</f>
        <v>557485.13000534719</v>
      </c>
      <c r="J83" s="12">
        <f t="shared" si="20"/>
        <v>11165262.355125228</v>
      </c>
      <c r="K83" s="12">
        <v>4032</v>
      </c>
      <c r="L83" s="2">
        <v>28180179.325923011</v>
      </c>
      <c r="M83" s="12">
        <f>VLOOKUP('Monthly Data'!$B83,CDM!$P$4:$V$15,4,FALSE)/12</f>
        <v>1120254.8670313619</v>
      </c>
      <c r="N83" s="12">
        <f t="shared" si="21"/>
        <v>29300434.192954373</v>
      </c>
      <c r="O83" s="2">
        <v>70700.300400049149</v>
      </c>
      <c r="P83" s="12">
        <f>VLOOKUP('Monthly Data'!$B83,CDM!$P$21:$S$32,2,FALSE)/12</f>
        <v>1666.1941500341979</v>
      </c>
      <c r="Q83" s="12">
        <f t="shared" si="22"/>
        <v>72366.494550083342</v>
      </c>
      <c r="R83" s="12">
        <v>520</v>
      </c>
      <c r="S83" s="2">
        <v>711292.7039848197</v>
      </c>
      <c r="T83" s="12">
        <f>VLOOKUP('Monthly Data'!$B83,CDM!$P$4:$V$15,7,FALSE)/12</f>
        <v>6368.1512183333334</v>
      </c>
      <c r="U83" s="12">
        <f t="shared" si="23"/>
        <v>717660.85520315298</v>
      </c>
      <c r="V83" s="2">
        <v>1754.9445056775946</v>
      </c>
      <c r="W83" s="12">
        <f>VLOOKUP('Monthly Data'!$B83,CDM!$P$21:$S$32,4,FALSE)/12</f>
        <v>10.670510950000001</v>
      </c>
      <c r="X83" s="12">
        <f t="shared" si="24"/>
        <v>1765.6150166275947</v>
      </c>
      <c r="Y83" s="11">
        <v>9746</v>
      </c>
      <c r="Z83" s="2">
        <v>36271.205230075931</v>
      </c>
      <c r="AA83" s="12">
        <f>VLOOKUP('Monthly Data'!$B83,CDM!$P$4:$V$15,6,FALSE)/12</f>
        <v>0</v>
      </c>
      <c r="AB83" s="12">
        <f t="shared" si="25"/>
        <v>36271.205230075931</v>
      </c>
      <c r="AC83" s="13">
        <v>96.333123821495917</v>
      </c>
      <c r="AD83" s="12">
        <f>VLOOKUP('Monthly Data'!$B83,CDM!$P$21:$S$32,3,FALSE)/12</f>
        <v>0</v>
      </c>
      <c r="AE83" s="12">
        <f t="shared" si="26"/>
        <v>96.333123821495917</v>
      </c>
      <c r="AF83" s="12">
        <v>389</v>
      </c>
      <c r="AG83" s="2">
        <v>105923.76224403024</v>
      </c>
      <c r="AH83" s="5">
        <v>315</v>
      </c>
      <c r="AI83" s="1">
        <f>Weather!C203</f>
        <v>393.4</v>
      </c>
      <c r="AJ83" s="1">
        <f>Weather!D203</f>
        <v>0</v>
      </c>
      <c r="AK83" s="1">
        <f>Weather!E203</f>
        <v>0</v>
      </c>
      <c r="AL83" s="1">
        <f>Weather!F203</f>
        <v>2.7999999999999972</v>
      </c>
      <c r="AM83" s="1">
        <f t="shared" si="27"/>
        <v>154763.55999999997</v>
      </c>
      <c r="AN83" s="128">
        <f t="shared" si="28"/>
        <v>0</v>
      </c>
      <c r="AO83" s="1">
        <f>Weather!G203</f>
        <v>331.4</v>
      </c>
      <c r="AP83" s="1">
        <f>Weather!H203</f>
        <v>0</v>
      </c>
      <c r="AQ83" s="1">
        <f t="shared" si="29"/>
        <v>109825.95999999999</v>
      </c>
      <c r="AR83" s="1">
        <f t="shared" si="30"/>
        <v>0</v>
      </c>
      <c r="AS83" s="1">
        <f>Weather!I203</f>
        <v>153.70000000000002</v>
      </c>
      <c r="AT83" s="1">
        <f>Weather!J203</f>
        <v>8.3000000000000007</v>
      </c>
      <c r="AU83" s="1">
        <f>Weather!K203</f>
        <v>211.7</v>
      </c>
      <c r="AV83" s="1">
        <f>Weather!L203</f>
        <v>4.3000000000000007</v>
      </c>
      <c r="AW83" s="1">
        <f>Weather!M203</f>
        <v>269.8</v>
      </c>
      <c r="AX83" s="1">
        <f>Weather!N203</f>
        <v>0.40000000000000036</v>
      </c>
      <c r="AY83" s="1">
        <f>Weather!O203</f>
        <v>0</v>
      </c>
      <c r="AZ83" s="1">
        <f>Weather!P203</f>
        <v>5.3096774193548395</v>
      </c>
      <c r="BA83" s="1">
        <f>Economic!C83</f>
        <v>6969</v>
      </c>
      <c r="BB83" s="1">
        <f>Economic!D83</f>
        <v>81.5</v>
      </c>
      <c r="BC83" s="1">
        <f>Economic!E83</f>
        <v>248</v>
      </c>
      <c r="BD83" s="1">
        <f>Economic!F83</f>
        <v>677384</v>
      </c>
      <c r="BE83" s="1">
        <f>Economic!G83</f>
        <v>6865.2</v>
      </c>
      <c r="BF83" s="1">
        <f>Economic!H83</f>
        <v>6934.8</v>
      </c>
      <c r="BG83" s="1">
        <f>Economic!I83</f>
        <v>80.2</v>
      </c>
      <c r="BH83" s="1">
        <v>82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0</v>
      </c>
      <c r="BU83" s="1">
        <v>0</v>
      </c>
      <c r="BV83" s="1">
        <v>1</v>
      </c>
      <c r="BW83" s="1">
        <v>1</v>
      </c>
      <c r="BX83" s="1">
        <v>0</v>
      </c>
      <c r="BY83" s="1">
        <v>1</v>
      </c>
      <c r="BZ83" s="1">
        <v>1</v>
      </c>
      <c r="CA83">
        <v>31</v>
      </c>
      <c r="CB83">
        <v>21</v>
      </c>
      <c r="CC83" s="140">
        <f t="shared" si="31"/>
        <v>915029.47493495443</v>
      </c>
      <c r="CD83" s="140">
        <f t="shared" si="32"/>
        <v>342186.36210064136</v>
      </c>
      <c r="CE83" s="140">
        <f t="shared" si="33"/>
        <v>945175.2965469152</v>
      </c>
      <c r="CF83" s="1">
        <v>0</v>
      </c>
    </row>
    <row r="84" spans="1:84" x14ac:dyDescent="0.25">
      <c r="A84" s="3">
        <v>42309</v>
      </c>
      <c r="B84" s="4">
        <f t="shared" si="17"/>
        <v>2015</v>
      </c>
      <c r="C84" s="4">
        <f t="shared" si="18"/>
        <v>11</v>
      </c>
      <c r="D84" s="2">
        <v>30873804.899003249</v>
      </c>
      <c r="E84" s="12">
        <f>VLOOKUP('Monthly Data'!$B84,CDM!$P$4:$V$15,2,FALSE)/12</f>
        <v>767022.09689634817</v>
      </c>
      <c r="F84" s="12">
        <f t="shared" si="19"/>
        <v>31640826.995899595</v>
      </c>
      <c r="G84" s="12">
        <v>42746</v>
      </c>
      <c r="H84" s="2">
        <v>10915111.018168477</v>
      </c>
      <c r="I84" s="12">
        <f>VLOOKUP('Monthly Data'!$B84,CDM!$P$4:$V$15,3,FALSE)/12</f>
        <v>557485.13000534719</v>
      </c>
      <c r="J84" s="12">
        <f t="shared" si="20"/>
        <v>11472596.148173824</v>
      </c>
      <c r="K84" s="12">
        <v>4032</v>
      </c>
      <c r="L84" s="2">
        <v>29535179.096457187</v>
      </c>
      <c r="M84" s="12">
        <f>VLOOKUP('Monthly Data'!$B84,CDM!$P$4:$V$15,4,FALSE)/12</f>
        <v>1120254.8670313619</v>
      </c>
      <c r="N84" s="12">
        <f t="shared" si="21"/>
        <v>30655433.963488549</v>
      </c>
      <c r="O84" s="2">
        <v>74099.813572438317</v>
      </c>
      <c r="P84" s="12">
        <f>VLOOKUP('Monthly Data'!$B84,CDM!$P$21:$S$32,2,FALSE)/12</f>
        <v>1666.1941500341979</v>
      </c>
      <c r="Q84" s="12">
        <f t="shared" si="22"/>
        <v>75766.00772247251</v>
      </c>
      <c r="R84" s="12">
        <v>520</v>
      </c>
      <c r="S84" s="2">
        <v>765442.14421252371</v>
      </c>
      <c r="T84" s="12">
        <f>VLOOKUP('Monthly Data'!$B84,CDM!$P$4:$V$15,7,FALSE)/12</f>
        <v>6368.1512183333334</v>
      </c>
      <c r="U84" s="12">
        <f t="shared" si="23"/>
        <v>771810.29543085699</v>
      </c>
      <c r="V84" s="2">
        <v>1754.9445056775946</v>
      </c>
      <c r="W84" s="12">
        <f>VLOOKUP('Monthly Data'!$B84,CDM!$P$21:$S$32,4,FALSE)/12</f>
        <v>10.670510950000001</v>
      </c>
      <c r="X84" s="12">
        <f t="shared" si="24"/>
        <v>1765.6150166275947</v>
      </c>
      <c r="Y84" s="11">
        <v>9746</v>
      </c>
      <c r="Z84" s="2">
        <v>35099.079696394663</v>
      </c>
      <c r="AA84" s="12">
        <f>VLOOKUP('Monthly Data'!$B84,CDM!$P$4:$V$15,6,FALSE)/12</f>
        <v>0</v>
      </c>
      <c r="AB84" s="12">
        <f t="shared" si="25"/>
        <v>35099.079696394663</v>
      </c>
      <c r="AC84" s="13">
        <v>96.333123821495917</v>
      </c>
      <c r="AD84" s="12">
        <f>VLOOKUP('Monthly Data'!$B84,CDM!$P$21:$S$32,3,FALSE)/12</f>
        <v>0</v>
      </c>
      <c r="AE84" s="12">
        <f t="shared" si="26"/>
        <v>96.333123821495917</v>
      </c>
      <c r="AF84" s="12">
        <v>389</v>
      </c>
      <c r="AG84" s="2">
        <v>102104.4834714263</v>
      </c>
      <c r="AH84" s="5">
        <v>315</v>
      </c>
      <c r="AI84" s="1">
        <f>Weather!C204</f>
        <v>488.29999999999995</v>
      </c>
      <c r="AJ84" s="1">
        <f>Weather!D204</f>
        <v>0</v>
      </c>
      <c r="AK84" s="1">
        <f>Weather!E204</f>
        <v>5</v>
      </c>
      <c r="AL84" s="1">
        <f>Weather!F204</f>
        <v>48.9</v>
      </c>
      <c r="AM84" s="1">
        <f t="shared" si="27"/>
        <v>238436.88999999996</v>
      </c>
      <c r="AN84" s="128">
        <f t="shared" si="28"/>
        <v>0</v>
      </c>
      <c r="AO84" s="1">
        <f>Weather!G204</f>
        <v>428.29999999999995</v>
      </c>
      <c r="AP84" s="1">
        <f>Weather!H204</f>
        <v>0</v>
      </c>
      <c r="AQ84" s="1">
        <f t="shared" si="29"/>
        <v>183440.88999999996</v>
      </c>
      <c r="AR84" s="1">
        <f t="shared" si="30"/>
        <v>0</v>
      </c>
      <c r="AS84" s="1">
        <f>Weather!I204</f>
        <v>252</v>
      </c>
      <c r="AT84" s="1">
        <f>Weather!J204</f>
        <v>3.6999999999999993</v>
      </c>
      <c r="AU84" s="1">
        <f>Weather!K204</f>
        <v>308.89999999999992</v>
      </c>
      <c r="AV84" s="1">
        <f>Weather!L204</f>
        <v>0.59999999999999964</v>
      </c>
      <c r="AW84" s="1">
        <f>Weather!M204</f>
        <v>368.29999999999995</v>
      </c>
      <c r="AX84" s="1">
        <f>Weather!N204</f>
        <v>0</v>
      </c>
      <c r="AY84" s="1">
        <f>Weather!O204</f>
        <v>0</v>
      </c>
      <c r="AZ84" s="1">
        <f>Weather!P204</f>
        <v>1.723333333333334</v>
      </c>
      <c r="BA84" s="1">
        <f>Economic!C84</f>
        <v>6936.9</v>
      </c>
      <c r="BB84" s="1">
        <f>Economic!D84</f>
        <v>80.3</v>
      </c>
      <c r="BC84" s="1">
        <f>Economic!E84</f>
        <v>248</v>
      </c>
      <c r="BD84" s="1">
        <f>Economic!F84</f>
        <v>677384</v>
      </c>
      <c r="BE84" s="1">
        <f>Economic!G84</f>
        <v>6865.2</v>
      </c>
      <c r="BF84" s="1">
        <f>Economic!H84</f>
        <v>6928.3</v>
      </c>
      <c r="BG84" s="1">
        <f>Economic!I84</f>
        <v>79.3</v>
      </c>
      <c r="BH84" s="1">
        <v>83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1</v>
      </c>
      <c r="BT84" s="1">
        <v>0</v>
      </c>
      <c r="BU84" s="1">
        <v>0</v>
      </c>
      <c r="BV84" s="1">
        <v>1</v>
      </c>
      <c r="BW84" s="1">
        <v>1</v>
      </c>
      <c r="BX84" s="1">
        <v>0</v>
      </c>
      <c r="BY84" s="1">
        <v>0</v>
      </c>
      <c r="BZ84" s="1">
        <v>0</v>
      </c>
      <c r="CA84">
        <v>30</v>
      </c>
      <c r="CB84">
        <v>21</v>
      </c>
      <c r="CC84" s="140">
        <f t="shared" si="31"/>
        <v>1054694.2331966532</v>
      </c>
      <c r="CD84" s="140">
        <f t="shared" si="32"/>
        <v>363837.03393894923</v>
      </c>
      <c r="CE84" s="140">
        <f t="shared" si="33"/>
        <v>1021847.7987829517</v>
      </c>
      <c r="CF84" s="1">
        <v>0</v>
      </c>
    </row>
    <row r="85" spans="1:84" x14ac:dyDescent="0.25">
      <c r="A85" s="3">
        <v>42339</v>
      </c>
      <c r="B85" s="4">
        <f t="shared" si="17"/>
        <v>2015</v>
      </c>
      <c r="C85" s="4">
        <f t="shared" si="18"/>
        <v>12</v>
      </c>
      <c r="D85" s="2">
        <v>36217478.92820438</v>
      </c>
      <c r="E85" s="12">
        <f>VLOOKUP('Monthly Data'!$B85,CDM!$P$4:$V$15,2,FALSE)/12</f>
        <v>767022.09689634817</v>
      </c>
      <c r="F85" s="12">
        <f t="shared" si="19"/>
        <v>36984501.02510073</v>
      </c>
      <c r="G85" s="12">
        <v>42746</v>
      </c>
      <c r="H85" s="2">
        <v>12189773.504297856</v>
      </c>
      <c r="I85" s="12">
        <f>VLOOKUP('Monthly Data'!$B85,CDM!$P$4:$V$15,3,FALSE)/12</f>
        <v>557485.13000534719</v>
      </c>
      <c r="J85" s="12">
        <f t="shared" si="20"/>
        <v>12747258.634303203</v>
      </c>
      <c r="K85" s="12">
        <v>4032</v>
      </c>
      <c r="L85" s="2">
        <v>31672344.136065371</v>
      </c>
      <c r="M85" s="12">
        <f>VLOOKUP('Monthly Data'!$B85,CDM!$P$4:$V$15,4,FALSE)/12</f>
        <v>1120254.8670313619</v>
      </c>
      <c r="N85" s="12">
        <f t="shared" si="21"/>
        <v>32792599.003096733</v>
      </c>
      <c r="O85" s="2">
        <v>79461.674778402536</v>
      </c>
      <c r="P85" s="12">
        <f>VLOOKUP('Monthly Data'!$B85,CDM!$P$21:$S$32,2,FALSE)/12</f>
        <v>1666.1941500341979</v>
      </c>
      <c r="Q85" s="12">
        <f t="shared" si="22"/>
        <v>81127.868928436728</v>
      </c>
      <c r="R85" s="12">
        <v>520</v>
      </c>
      <c r="S85" s="2">
        <v>832919.84819734341</v>
      </c>
      <c r="T85" s="12">
        <f>VLOOKUP('Monthly Data'!$B85,CDM!$P$4:$V$15,7,FALSE)/12</f>
        <v>6368.1512183333334</v>
      </c>
      <c r="U85" s="12">
        <f t="shared" si="23"/>
        <v>839287.99941567669</v>
      </c>
      <c r="V85" s="2">
        <v>1754.9445056775946</v>
      </c>
      <c r="W85" s="12">
        <f>VLOOKUP('Monthly Data'!$B85,CDM!$P$21:$S$32,4,FALSE)/12</f>
        <v>10.670510950000001</v>
      </c>
      <c r="X85" s="12">
        <f t="shared" si="24"/>
        <v>1765.6150166275947</v>
      </c>
      <c r="Y85" s="11">
        <v>9746</v>
      </c>
      <c r="Z85" s="2">
        <v>36271.20493358637</v>
      </c>
      <c r="AA85" s="12">
        <f>VLOOKUP('Monthly Data'!$B85,CDM!$P$4:$V$15,6,FALSE)/12</f>
        <v>0</v>
      </c>
      <c r="AB85" s="12">
        <f t="shared" si="25"/>
        <v>36271.20493358637</v>
      </c>
      <c r="AC85" s="13">
        <v>96.333123821495917</v>
      </c>
      <c r="AD85" s="12">
        <f>VLOOKUP('Monthly Data'!$B85,CDM!$P$21:$S$32,3,FALSE)/12</f>
        <v>0</v>
      </c>
      <c r="AE85" s="12">
        <f t="shared" si="26"/>
        <v>96.333123821495917</v>
      </c>
      <c r="AF85" s="12">
        <v>389</v>
      </c>
      <c r="AG85" s="2">
        <v>104886.14546037436</v>
      </c>
      <c r="AH85" s="5">
        <v>315</v>
      </c>
      <c r="AI85" s="1">
        <f>Weather!C205</f>
        <v>599.1</v>
      </c>
      <c r="AJ85" s="1">
        <f>Weather!D205</f>
        <v>0</v>
      </c>
      <c r="AK85" s="1">
        <f>Weather!E205</f>
        <v>7</v>
      </c>
      <c r="AL85" s="1">
        <f>Weather!F205</f>
        <v>84.399999999999991</v>
      </c>
      <c r="AM85" s="1">
        <f t="shared" si="27"/>
        <v>358920.81000000006</v>
      </c>
      <c r="AN85" s="128">
        <f t="shared" si="28"/>
        <v>0</v>
      </c>
      <c r="AO85" s="1">
        <f>Weather!G205</f>
        <v>537.1</v>
      </c>
      <c r="AP85" s="1">
        <f>Weather!H205</f>
        <v>0</v>
      </c>
      <c r="AQ85" s="1">
        <f t="shared" si="29"/>
        <v>288476.41000000003</v>
      </c>
      <c r="AR85" s="1">
        <f t="shared" si="30"/>
        <v>0</v>
      </c>
      <c r="AS85" s="1">
        <f>Weather!I205</f>
        <v>351.09999999999997</v>
      </c>
      <c r="AT85" s="1">
        <f>Weather!J205</f>
        <v>0</v>
      </c>
      <c r="AU85" s="1">
        <f>Weather!K205</f>
        <v>413.09999999999991</v>
      </c>
      <c r="AV85" s="1">
        <f>Weather!L205</f>
        <v>0</v>
      </c>
      <c r="AW85" s="1">
        <f>Weather!M205</f>
        <v>475.09999999999991</v>
      </c>
      <c r="AX85" s="1">
        <f>Weather!N205</f>
        <v>0</v>
      </c>
      <c r="AY85" s="1">
        <f>Weather!O205</f>
        <v>0</v>
      </c>
      <c r="AZ85" s="1">
        <f>Weather!P205</f>
        <v>-1.3258064516129031</v>
      </c>
      <c r="BA85" s="1">
        <f>Economic!C85</f>
        <v>6948.2</v>
      </c>
      <c r="BB85" s="1">
        <f>Economic!D85</f>
        <v>79.8</v>
      </c>
      <c r="BC85" s="1">
        <f>Economic!E85</f>
        <v>248</v>
      </c>
      <c r="BD85" s="1">
        <f>Economic!F85</f>
        <v>677384</v>
      </c>
      <c r="BE85" s="1">
        <f>Economic!G85</f>
        <v>6865.2</v>
      </c>
      <c r="BF85" s="1">
        <f>Economic!H85</f>
        <v>6942.8</v>
      </c>
      <c r="BG85" s="1">
        <f>Economic!I85</f>
        <v>79</v>
      </c>
      <c r="BH85" s="1">
        <v>84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1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>
        <v>31</v>
      </c>
      <c r="CB85">
        <v>21</v>
      </c>
      <c r="CC85" s="140">
        <f t="shared" si="31"/>
        <v>1193048.4201645397</v>
      </c>
      <c r="CD85" s="140">
        <f t="shared" si="32"/>
        <v>393218.50013864052</v>
      </c>
      <c r="CE85" s="140">
        <f t="shared" si="33"/>
        <v>1057825.774293443</v>
      </c>
      <c r="CF85" s="1">
        <v>0</v>
      </c>
    </row>
    <row r="86" spans="1:84" x14ac:dyDescent="0.25">
      <c r="A86" s="3">
        <v>42370</v>
      </c>
      <c r="B86" s="4">
        <f t="shared" si="17"/>
        <v>2016</v>
      </c>
      <c r="C86" s="4">
        <f t="shared" si="18"/>
        <v>1</v>
      </c>
      <c r="D86" s="2">
        <v>40778117.276427858</v>
      </c>
      <c r="E86" s="12">
        <f>VLOOKUP('Monthly Data'!$B86,CDM!$P$4:$V$15,2,FALSE)/12</f>
        <v>1075457.4369445962</v>
      </c>
      <c r="F86" s="12">
        <f t="shared" si="19"/>
        <v>41853574.713372454</v>
      </c>
      <c r="G86" s="12">
        <v>42783</v>
      </c>
      <c r="H86" s="2">
        <v>13300720.562335251</v>
      </c>
      <c r="I86" s="12">
        <f>VLOOKUP('Monthly Data'!$B86,CDM!$P$4:$V$15,3,FALSE)/12</f>
        <v>625970.50616703415</v>
      </c>
      <c r="J86" s="12">
        <f t="shared" si="20"/>
        <v>13926691.068502285</v>
      </c>
      <c r="K86" s="12">
        <v>4055</v>
      </c>
      <c r="L86" s="2">
        <v>34463637.435847543</v>
      </c>
      <c r="M86" s="12">
        <f>VLOOKUP('Monthly Data'!$B86,CDM!$P$4:$V$15,4,FALSE)/12</f>
        <v>1496408.5735413188</v>
      </c>
      <c r="N86" s="12">
        <f t="shared" si="21"/>
        <v>35960046.009388864</v>
      </c>
      <c r="O86" s="2">
        <v>87992.458221885143</v>
      </c>
      <c r="P86" s="12">
        <f>VLOOKUP('Monthly Data'!$B86,CDM!$P$21:$S$32,2,FALSE)/12</f>
        <v>2320.3300188011876</v>
      </c>
      <c r="Q86" s="12">
        <f t="shared" si="22"/>
        <v>90312.788240686335</v>
      </c>
      <c r="R86" s="12">
        <v>498</v>
      </c>
      <c r="S86" s="2">
        <v>809287.85578747629</v>
      </c>
      <c r="T86" s="12">
        <f>VLOOKUP('Monthly Data'!$B86,CDM!$P$4:$V$15,7,FALSE)/12</f>
        <v>6368.1512183333334</v>
      </c>
      <c r="U86" s="12">
        <f t="shared" si="23"/>
        <v>815656.00700580957</v>
      </c>
      <c r="V86" s="2">
        <v>1744.7108369667437</v>
      </c>
      <c r="W86" s="12">
        <f>VLOOKUP('Monthly Data'!$B86,CDM!$P$21:$S$32,4,FALSE)/12</f>
        <v>10.670510950000001</v>
      </c>
      <c r="X86" s="12">
        <f t="shared" si="24"/>
        <v>1755.3813479167438</v>
      </c>
      <c r="Y86" s="11">
        <v>9743</v>
      </c>
      <c r="Z86" s="2">
        <v>36271.178051865936</v>
      </c>
      <c r="AA86" s="12">
        <f>VLOOKUP('Monthly Data'!$B86,CDM!$P$4:$V$15,6,FALSE)/12</f>
        <v>472.95083333333332</v>
      </c>
      <c r="AB86" s="12">
        <f t="shared" si="25"/>
        <v>36744.128885199272</v>
      </c>
      <c r="AC86" s="13">
        <v>91.124835351604005</v>
      </c>
      <c r="AD86" s="12">
        <f>VLOOKUP('Monthly Data'!$B86,CDM!$P$21:$S$32,3,FALSE)/12</f>
        <v>0.747</v>
      </c>
      <c r="AE86" s="12">
        <f t="shared" si="26"/>
        <v>91.871835351604005</v>
      </c>
      <c r="AF86" s="12">
        <v>398</v>
      </c>
      <c r="AG86" s="2">
        <v>104901.63826001009</v>
      </c>
      <c r="AH86" s="5">
        <v>316</v>
      </c>
      <c r="AI86" s="1">
        <f>Weather!C206</f>
        <v>884.60000000000014</v>
      </c>
      <c r="AJ86" s="1">
        <f>Weather!D206</f>
        <v>0</v>
      </c>
      <c r="AK86" s="1">
        <f>Weather!E206</f>
        <v>27</v>
      </c>
      <c r="AL86" s="1">
        <f>Weather!F206</f>
        <v>327.10000000000002</v>
      </c>
      <c r="AM86" s="1">
        <f t="shared" si="27"/>
        <v>782517.16000000027</v>
      </c>
      <c r="AN86" s="128">
        <f t="shared" si="28"/>
        <v>0</v>
      </c>
      <c r="AO86" s="1">
        <f>Weather!G206</f>
        <v>822.60000000000014</v>
      </c>
      <c r="AP86" s="1">
        <f>Weather!H206</f>
        <v>0</v>
      </c>
      <c r="AQ86" s="1">
        <f t="shared" si="29"/>
        <v>676670.76000000024</v>
      </c>
      <c r="AR86" s="1">
        <f t="shared" si="30"/>
        <v>0</v>
      </c>
      <c r="AS86" s="1">
        <f>Weather!I206</f>
        <v>636.6</v>
      </c>
      <c r="AT86" s="1">
        <f>Weather!J206</f>
        <v>0</v>
      </c>
      <c r="AU86" s="1">
        <f>Weather!K206</f>
        <v>698.60000000000014</v>
      </c>
      <c r="AV86" s="1">
        <f>Weather!L206</f>
        <v>0</v>
      </c>
      <c r="AW86" s="1">
        <f>Weather!M206</f>
        <v>760.60000000000014</v>
      </c>
      <c r="AX86" s="1">
        <f>Weather!N206</f>
        <v>0</v>
      </c>
      <c r="AY86" s="1">
        <f>Weather!O206</f>
        <v>0</v>
      </c>
      <c r="AZ86" s="1">
        <f>Weather!P206</f>
        <v>-10.535483870967745</v>
      </c>
      <c r="BA86" s="1">
        <f>Economic!C86</f>
        <v>6919.2</v>
      </c>
      <c r="BB86" s="1">
        <f>Economic!D86</f>
        <v>78.599999999999994</v>
      </c>
      <c r="BC86" s="1">
        <f>Economic!E86</f>
        <v>248</v>
      </c>
      <c r="BD86" s="1">
        <f>Economic!F86</f>
        <v>693900.4</v>
      </c>
      <c r="BE86" s="1">
        <f>Economic!G86</f>
        <v>6762.7</v>
      </c>
      <c r="BF86" s="1">
        <f>Economic!H86</f>
        <v>6957.7</v>
      </c>
      <c r="BG86" s="1">
        <f>Economic!I86</f>
        <v>79</v>
      </c>
      <c r="BH86" s="1">
        <v>85</v>
      </c>
      <c r="BI86" s="1">
        <v>1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>
        <v>31</v>
      </c>
      <c r="CB86">
        <v>20</v>
      </c>
      <c r="CC86" s="140">
        <f t="shared" si="31"/>
        <v>1350115.3133345952</v>
      </c>
      <c r="CD86" s="140">
        <f t="shared" si="32"/>
        <v>429055.50201081455</v>
      </c>
      <c r="CE86" s="140">
        <f t="shared" si="33"/>
        <v>1160001.4841738343</v>
      </c>
      <c r="CF86" s="1">
        <v>0</v>
      </c>
    </row>
    <row r="87" spans="1:84" x14ac:dyDescent="0.25">
      <c r="A87" s="3">
        <v>42401</v>
      </c>
      <c r="B87" s="4">
        <f t="shared" si="17"/>
        <v>2016</v>
      </c>
      <c r="C87" s="4">
        <f t="shared" si="18"/>
        <v>2</v>
      </c>
      <c r="D87" s="2">
        <v>37652898.882360131</v>
      </c>
      <c r="E87" s="12">
        <f>VLOOKUP('Monthly Data'!$B87,CDM!$P$4:$V$15,2,FALSE)/12</f>
        <v>1075457.4369445962</v>
      </c>
      <c r="F87" s="12">
        <f t="shared" si="19"/>
        <v>38728356.319304727</v>
      </c>
      <c r="G87" s="12">
        <v>42783</v>
      </c>
      <c r="H87" s="2">
        <v>12517469.442093974</v>
      </c>
      <c r="I87" s="12">
        <f>VLOOKUP('Monthly Data'!$B87,CDM!$P$4:$V$15,3,FALSE)/12</f>
        <v>625970.50616703415</v>
      </c>
      <c r="J87" s="12">
        <f t="shared" si="20"/>
        <v>13143439.948261008</v>
      </c>
      <c r="K87" s="12">
        <v>4055</v>
      </c>
      <c r="L87" s="2">
        <v>31642636.084239524</v>
      </c>
      <c r="M87" s="12">
        <f>VLOOKUP('Monthly Data'!$B87,CDM!$P$4:$V$15,4,FALSE)/12</f>
        <v>1496408.5735413188</v>
      </c>
      <c r="N87" s="12">
        <f t="shared" si="21"/>
        <v>33139044.657780841</v>
      </c>
      <c r="O87" s="2">
        <v>80789.885828378698</v>
      </c>
      <c r="P87" s="12">
        <f>VLOOKUP('Monthly Data'!$B87,CDM!$P$21:$S$32,2,FALSE)/12</f>
        <v>2320.3300188011876</v>
      </c>
      <c r="Q87" s="12">
        <f t="shared" si="22"/>
        <v>83110.21584717989</v>
      </c>
      <c r="R87" s="12">
        <v>498</v>
      </c>
      <c r="S87" s="2">
        <v>691606.22390891844</v>
      </c>
      <c r="T87" s="12">
        <f>VLOOKUP('Monthly Data'!$B87,CDM!$P$4:$V$15,7,FALSE)/12</f>
        <v>6368.1512183333334</v>
      </c>
      <c r="U87" s="12">
        <f t="shared" si="23"/>
        <v>697974.37512725173</v>
      </c>
      <c r="V87" s="2">
        <v>1744.7108369667437</v>
      </c>
      <c r="W87" s="12">
        <f>VLOOKUP('Monthly Data'!$B87,CDM!$P$21:$S$32,4,FALSE)/12</f>
        <v>10.670510950000001</v>
      </c>
      <c r="X87" s="12">
        <f t="shared" si="24"/>
        <v>1755.3813479167438</v>
      </c>
      <c r="Y87" s="11">
        <v>9743</v>
      </c>
      <c r="Z87" s="2">
        <v>33927.031941808986</v>
      </c>
      <c r="AA87" s="12">
        <f>VLOOKUP('Monthly Data'!$B87,CDM!$P$4:$V$15,6,FALSE)/12</f>
        <v>472.95083333333332</v>
      </c>
      <c r="AB87" s="12">
        <f t="shared" si="25"/>
        <v>34399.982775142322</v>
      </c>
      <c r="AC87" s="13">
        <v>91.124835351604005</v>
      </c>
      <c r="AD87" s="12">
        <f>VLOOKUP('Monthly Data'!$B87,CDM!$P$21:$S$32,3,FALSE)/12</f>
        <v>0.747</v>
      </c>
      <c r="AE87" s="12">
        <f t="shared" si="26"/>
        <v>91.871835351604005</v>
      </c>
      <c r="AF87" s="12">
        <v>398</v>
      </c>
      <c r="AG87" s="2">
        <v>97967.363414284337</v>
      </c>
      <c r="AH87" s="5">
        <v>316</v>
      </c>
      <c r="AI87" s="1">
        <f>Weather!C207</f>
        <v>856.9</v>
      </c>
      <c r="AJ87" s="1">
        <f>Weather!D207</f>
        <v>0</v>
      </c>
      <c r="AK87" s="1">
        <f>Weather!E207</f>
        <v>24</v>
      </c>
      <c r="AL87" s="1">
        <f>Weather!F207</f>
        <v>336.00000000000006</v>
      </c>
      <c r="AM87" s="1">
        <f t="shared" si="27"/>
        <v>734277.61</v>
      </c>
      <c r="AN87" s="128">
        <f t="shared" si="28"/>
        <v>0</v>
      </c>
      <c r="AO87" s="1">
        <f>Weather!G207</f>
        <v>798.90000000000009</v>
      </c>
      <c r="AP87" s="1">
        <f>Weather!H207</f>
        <v>0</v>
      </c>
      <c r="AQ87" s="1">
        <f t="shared" si="29"/>
        <v>638241.2100000002</v>
      </c>
      <c r="AR87" s="1">
        <f t="shared" si="30"/>
        <v>0</v>
      </c>
      <c r="AS87" s="1">
        <f>Weather!I207</f>
        <v>624.9</v>
      </c>
      <c r="AT87" s="1">
        <f>Weather!J207</f>
        <v>0</v>
      </c>
      <c r="AU87" s="1">
        <f>Weather!K207</f>
        <v>682.9</v>
      </c>
      <c r="AV87" s="1">
        <f>Weather!L207</f>
        <v>0</v>
      </c>
      <c r="AW87" s="1">
        <f>Weather!M207</f>
        <v>740.9</v>
      </c>
      <c r="AX87" s="1">
        <f>Weather!N207</f>
        <v>0</v>
      </c>
      <c r="AY87" s="1">
        <f>Weather!O207</f>
        <v>0</v>
      </c>
      <c r="AZ87" s="1">
        <f>Weather!P207</f>
        <v>-11.548275862068969</v>
      </c>
      <c r="BA87" s="1">
        <f>Economic!C87</f>
        <v>6896.8</v>
      </c>
      <c r="BB87" s="1">
        <f>Economic!D87</f>
        <v>78.599999999999994</v>
      </c>
      <c r="BC87" s="1">
        <f>Economic!E87</f>
        <v>248</v>
      </c>
      <c r="BD87" s="1">
        <f>Economic!F87</f>
        <v>693900.4</v>
      </c>
      <c r="BE87" s="1">
        <f>Economic!G87</f>
        <v>6762.7</v>
      </c>
      <c r="BF87" s="1">
        <f>Economic!H87</f>
        <v>6970.6</v>
      </c>
      <c r="BG87" s="1">
        <f>Economic!I87</f>
        <v>79.900000000000006</v>
      </c>
      <c r="BH87" s="1">
        <v>86</v>
      </c>
      <c r="BI87" s="1">
        <v>0</v>
      </c>
      <c r="BJ87" s="1">
        <v>1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>
        <v>29</v>
      </c>
      <c r="CB87">
        <v>20</v>
      </c>
      <c r="CC87" s="140">
        <f t="shared" si="31"/>
        <v>1335460.5627346458</v>
      </c>
      <c r="CD87" s="140">
        <f t="shared" si="32"/>
        <v>431636.87731358531</v>
      </c>
      <c r="CE87" s="140">
        <f t="shared" si="33"/>
        <v>1142725.6778545117</v>
      </c>
      <c r="CF87" s="1">
        <v>0</v>
      </c>
    </row>
    <row r="88" spans="1:84" x14ac:dyDescent="0.25">
      <c r="A88" s="3">
        <v>42430</v>
      </c>
      <c r="B88" s="4">
        <f t="shared" si="17"/>
        <v>2016</v>
      </c>
      <c r="C88" s="4">
        <f t="shared" si="18"/>
        <v>3</v>
      </c>
      <c r="D88" s="2">
        <v>35688324.077527039</v>
      </c>
      <c r="E88" s="12">
        <f>VLOOKUP('Monthly Data'!$B88,CDM!$P$4:$V$15,2,FALSE)/12</f>
        <v>1075457.4369445962</v>
      </c>
      <c r="F88" s="12">
        <f t="shared" si="19"/>
        <v>36763781.514471635</v>
      </c>
      <c r="G88" s="12">
        <v>42783</v>
      </c>
      <c r="H88" s="2">
        <v>12554949.054209501</v>
      </c>
      <c r="I88" s="12">
        <f>VLOOKUP('Monthly Data'!$B88,CDM!$P$4:$V$15,3,FALSE)/12</f>
        <v>625970.50616703415</v>
      </c>
      <c r="J88" s="12">
        <f t="shared" si="20"/>
        <v>13180919.560376534</v>
      </c>
      <c r="K88" s="12">
        <v>4055</v>
      </c>
      <c r="L88" s="2">
        <v>31545143.069663849</v>
      </c>
      <c r="M88" s="12">
        <f>VLOOKUP('Monthly Data'!$B88,CDM!$P$4:$V$15,4,FALSE)/12</f>
        <v>1496408.5735413188</v>
      </c>
      <c r="N88" s="12">
        <f t="shared" si="21"/>
        <v>33041551.643205166</v>
      </c>
      <c r="O88" s="2">
        <v>80540.966948938192</v>
      </c>
      <c r="P88" s="12">
        <f>VLOOKUP('Monthly Data'!$B88,CDM!$P$21:$S$32,2,FALSE)/12</f>
        <v>2320.3300188011876</v>
      </c>
      <c r="Q88" s="12">
        <f t="shared" si="22"/>
        <v>82861.296967739385</v>
      </c>
      <c r="R88" s="12">
        <v>498</v>
      </c>
      <c r="S88" s="2">
        <v>651198.43453510432</v>
      </c>
      <c r="T88" s="12">
        <f>VLOOKUP('Monthly Data'!$B88,CDM!$P$4:$V$15,7,FALSE)/12</f>
        <v>6368.1512183333334</v>
      </c>
      <c r="U88" s="12">
        <f t="shared" si="23"/>
        <v>657566.5857534376</v>
      </c>
      <c r="V88" s="2">
        <v>1744.7108369667437</v>
      </c>
      <c r="W88" s="12">
        <f>VLOOKUP('Monthly Data'!$B88,CDM!$P$21:$S$32,4,FALSE)/12</f>
        <v>10.670510950000001</v>
      </c>
      <c r="X88" s="12">
        <f t="shared" si="24"/>
        <v>1755.3813479167438</v>
      </c>
      <c r="Y88" s="11">
        <v>9743</v>
      </c>
      <c r="Z88" s="2">
        <v>36271.178051865936</v>
      </c>
      <c r="AA88" s="12">
        <f>VLOOKUP('Monthly Data'!$B88,CDM!$P$4:$V$15,6,FALSE)/12</f>
        <v>472.95083333333332</v>
      </c>
      <c r="AB88" s="12">
        <f t="shared" si="25"/>
        <v>36744.128885199272</v>
      </c>
      <c r="AC88" s="13">
        <v>91.124835351604005</v>
      </c>
      <c r="AD88" s="12">
        <f>VLOOKUP('Monthly Data'!$B88,CDM!$P$21:$S$32,3,FALSE)/12</f>
        <v>0.747</v>
      </c>
      <c r="AE88" s="12">
        <f t="shared" si="26"/>
        <v>91.871835351604005</v>
      </c>
      <c r="AF88" s="12">
        <v>398</v>
      </c>
      <c r="AG88" s="2">
        <v>104578.07430779646</v>
      </c>
      <c r="AH88" s="5">
        <v>316</v>
      </c>
      <c r="AI88" s="1">
        <f>Weather!C208</f>
        <v>659.40000000000009</v>
      </c>
      <c r="AJ88" s="1">
        <f>Weather!D208</f>
        <v>0</v>
      </c>
      <c r="AK88" s="1">
        <f>Weather!E208</f>
        <v>13</v>
      </c>
      <c r="AL88" s="1">
        <f>Weather!F208</f>
        <v>126.79999999999998</v>
      </c>
      <c r="AM88" s="1">
        <f t="shared" si="27"/>
        <v>434808.3600000001</v>
      </c>
      <c r="AN88" s="128">
        <f t="shared" si="28"/>
        <v>0</v>
      </c>
      <c r="AO88" s="1">
        <f>Weather!G208</f>
        <v>597.40000000000009</v>
      </c>
      <c r="AP88" s="1">
        <f>Weather!H208</f>
        <v>0</v>
      </c>
      <c r="AQ88" s="1">
        <f t="shared" si="29"/>
        <v>356886.76000000013</v>
      </c>
      <c r="AR88" s="1">
        <f t="shared" si="30"/>
        <v>0</v>
      </c>
      <c r="AS88" s="1">
        <f>Weather!I208</f>
        <v>411.40000000000009</v>
      </c>
      <c r="AT88" s="1">
        <f>Weather!J208</f>
        <v>0</v>
      </c>
      <c r="AU88" s="1">
        <f>Weather!K208</f>
        <v>473.40000000000009</v>
      </c>
      <c r="AV88" s="1">
        <f>Weather!L208</f>
        <v>0</v>
      </c>
      <c r="AW88" s="1">
        <f>Weather!M208</f>
        <v>535.40000000000009</v>
      </c>
      <c r="AX88" s="1">
        <f>Weather!N208</f>
        <v>0</v>
      </c>
      <c r="AY88" s="1">
        <f>Weather!O208</f>
        <v>0</v>
      </c>
      <c r="AZ88" s="1">
        <f>Weather!P208</f>
        <v>-3.2709677419354835</v>
      </c>
      <c r="BA88" s="1">
        <f>Economic!C88</f>
        <v>6872.4</v>
      </c>
      <c r="BB88" s="1">
        <f>Economic!D88</f>
        <v>78.8</v>
      </c>
      <c r="BC88" s="1">
        <f>Economic!E88</f>
        <v>248</v>
      </c>
      <c r="BD88" s="1">
        <f>Economic!F88</f>
        <v>693900.4</v>
      </c>
      <c r="BE88" s="1">
        <f>Economic!G88</f>
        <v>6762.7</v>
      </c>
      <c r="BF88" s="1">
        <f>Economic!H88</f>
        <v>6978.1</v>
      </c>
      <c r="BG88" s="1">
        <f>Economic!I88</f>
        <v>80.7</v>
      </c>
      <c r="BH88" s="1">
        <v>87</v>
      </c>
      <c r="BI88" s="1">
        <v>0</v>
      </c>
      <c r="BJ88" s="1">
        <v>0</v>
      </c>
      <c r="BK88" s="1">
        <v>1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1</v>
      </c>
      <c r="BV88" s="1">
        <v>0</v>
      </c>
      <c r="BW88" s="1">
        <v>1</v>
      </c>
      <c r="BX88" s="1">
        <v>0</v>
      </c>
      <c r="BY88" s="1">
        <v>0</v>
      </c>
      <c r="BZ88" s="1">
        <v>0</v>
      </c>
      <c r="CA88">
        <v>31</v>
      </c>
      <c r="CB88">
        <v>21</v>
      </c>
      <c r="CC88" s="140">
        <f t="shared" si="31"/>
        <v>1185928.4359506979</v>
      </c>
      <c r="CD88" s="140">
        <f t="shared" si="32"/>
        <v>404998.35658740322</v>
      </c>
      <c r="CE88" s="140">
        <f t="shared" si="33"/>
        <v>1065856.5046195216</v>
      </c>
      <c r="CF88" s="1">
        <v>0</v>
      </c>
    </row>
    <row r="89" spans="1:84" x14ac:dyDescent="0.25">
      <c r="A89" s="3">
        <v>42461</v>
      </c>
      <c r="B89" s="4">
        <f t="shared" si="17"/>
        <v>2016</v>
      </c>
      <c r="C89" s="4">
        <f t="shared" si="18"/>
        <v>4</v>
      </c>
      <c r="D89" s="2">
        <v>29828586.608667668</v>
      </c>
      <c r="E89" s="12">
        <f>VLOOKUP('Monthly Data'!$B89,CDM!$P$4:$V$15,2,FALSE)/12</f>
        <v>1075457.4369445962</v>
      </c>
      <c r="F89" s="12">
        <f t="shared" si="19"/>
        <v>30904044.045612264</v>
      </c>
      <c r="G89" s="12">
        <v>42795</v>
      </c>
      <c r="H89" s="2">
        <v>11114912.315917607</v>
      </c>
      <c r="I89" s="12">
        <f>VLOOKUP('Monthly Data'!$B89,CDM!$P$4:$V$15,3,FALSE)/12</f>
        <v>625970.50616703415</v>
      </c>
      <c r="J89" s="12">
        <f t="shared" si="20"/>
        <v>11740882.822084641</v>
      </c>
      <c r="K89" s="12">
        <v>4048</v>
      </c>
      <c r="L89" s="2">
        <v>28057902.761508156</v>
      </c>
      <c r="M89" s="12">
        <f>VLOOKUP('Monthly Data'!$B89,CDM!$P$4:$V$15,4,FALSE)/12</f>
        <v>1496408.5735413188</v>
      </c>
      <c r="N89" s="12">
        <f t="shared" si="21"/>
        <v>29554311.335049473</v>
      </c>
      <c r="O89" s="2">
        <v>71637.355201737897</v>
      </c>
      <c r="P89" s="12">
        <f>VLOOKUP('Monthly Data'!$B89,CDM!$P$21:$S$32,2,FALSE)/12</f>
        <v>2320.3300188011876</v>
      </c>
      <c r="Q89" s="12">
        <f t="shared" si="22"/>
        <v>73957.68522053909</v>
      </c>
      <c r="R89" s="12">
        <v>508</v>
      </c>
      <c r="S89" s="2">
        <v>543312.32447817829</v>
      </c>
      <c r="T89" s="12">
        <f>VLOOKUP('Monthly Data'!$B89,CDM!$P$4:$V$15,7,FALSE)/12</f>
        <v>6368.1512183333334</v>
      </c>
      <c r="U89" s="12">
        <f t="shared" si="23"/>
        <v>549680.47569651157</v>
      </c>
      <c r="V89" s="2">
        <v>1744.7108369667437</v>
      </c>
      <c r="W89" s="12">
        <f>VLOOKUP('Monthly Data'!$B89,CDM!$P$21:$S$32,4,FALSE)/12</f>
        <v>10.670510950000001</v>
      </c>
      <c r="X89" s="12">
        <f t="shared" si="24"/>
        <v>1755.3813479167438</v>
      </c>
      <c r="Y89" s="11">
        <v>9743</v>
      </c>
      <c r="Z89" s="2">
        <v>35165.656230234039</v>
      </c>
      <c r="AA89" s="12">
        <f>VLOOKUP('Monthly Data'!$B89,CDM!$P$4:$V$15,6,FALSE)/12</f>
        <v>472.95083333333332</v>
      </c>
      <c r="AB89" s="12">
        <f t="shared" si="25"/>
        <v>35638.607063567375</v>
      </c>
      <c r="AC89" s="13">
        <v>90.437964733375821</v>
      </c>
      <c r="AD89" s="12">
        <f>VLOOKUP('Monthly Data'!$B89,CDM!$P$21:$S$32,3,FALSE)/12</f>
        <v>0.747</v>
      </c>
      <c r="AE89" s="12">
        <f t="shared" si="26"/>
        <v>91.184964733375821</v>
      </c>
      <c r="AF89" s="12">
        <v>395</v>
      </c>
      <c r="AG89" s="2">
        <v>101086.94466753547</v>
      </c>
      <c r="AH89" s="5">
        <v>312</v>
      </c>
      <c r="AI89" s="1">
        <f>Weather!C209</f>
        <v>542.9</v>
      </c>
      <c r="AJ89" s="1">
        <f>Weather!D209</f>
        <v>0</v>
      </c>
      <c r="AK89" s="1">
        <f>Weather!E209</f>
        <v>11</v>
      </c>
      <c r="AL89" s="1">
        <f>Weather!F209</f>
        <v>82.199999999999989</v>
      </c>
      <c r="AM89" s="1">
        <f t="shared" si="27"/>
        <v>294740.40999999997</v>
      </c>
      <c r="AN89" s="128">
        <f t="shared" si="28"/>
        <v>0</v>
      </c>
      <c r="AO89" s="1">
        <f>Weather!G209</f>
        <v>482.89999999999992</v>
      </c>
      <c r="AP89" s="1">
        <f>Weather!H209</f>
        <v>0</v>
      </c>
      <c r="AQ89" s="1">
        <f t="shared" si="29"/>
        <v>233192.40999999992</v>
      </c>
      <c r="AR89" s="1">
        <f t="shared" si="30"/>
        <v>0</v>
      </c>
      <c r="AS89" s="1">
        <f>Weather!I209</f>
        <v>304.20000000000005</v>
      </c>
      <c r="AT89" s="1">
        <f>Weather!J209</f>
        <v>1.3000000000000007</v>
      </c>
      <c r="AU89" s="1">
        <f>Weather!K209</f>
        <v>362.9</v>
      </c>
      <c r="AV89" s="1">
        <f>Weather!L209</f>
        <v>0</v>
      </c>
      <c r="AW89" s="1">
        <f>Weather!M209</f>
        <v>422.9</v>
      </c>
      <c r="AX89" s="1">
        <f>Weather!N209</f>
        <v>0</v>
      </c>
      <c r="AY89" s="1">
        <f>Weather!O209</f>
        <v>0</v>
      </c>
      <c r="AZ89" s="1">
        <f>Weather!P209</f>
        <v>-9.6666666666667067E-2</v>
      </c>
      <c r="BA89" s="1">
        <f>Economic!C89</f>
        <v>6890.3</v>
      </c>
      <c r="BB89" s="1">
        <f>Economic!D89</f>
        <v>79.599999999999994</v>
      </c>
      <c r="BC89" s="1">
        <f>Economic!E89</f>
        <v>248</v>
      </c>
      <c r="BD89" s="1">
        <f>Economic!F89</f>
        <v>693900.4</v>
      </c>
      <c r="BE89" s="1">
        <f>Economic!G89</f>
        <v>6762.7</v>
      </c>
      <c r="BF89" s="1">
        <f>Economic!H89</f>
        <v>6981.8</v>
      </c>
      <c r="BG89" s="1">
        <f>Economic!I89</f>
        <v>81.5</v>
      </c>
      <c r="BH89" s="1">
        <v>88</v>
      </c>
      <c r="BI89" s="1">
        <v>0</v>
      </c>
      <c r="BJ89" s="1">
        <v>0</v>
      </c>
      <c r="BK89" s="1">
        <v>0</v>
      </c>
      <c r="BL89" s="1">
        <v>1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1</v>
      </c>
      <c r="BV89" s="1">
        <v>0</v>
      </c>
      <c r="BW89" s="1">
        <v>1</v>
      </c>
      <c r="BX89" s="1">
        <v>1</v>
      </c>
      <c r="BY89" s="1">
        <v>0</v>
      </c>
      <c r="BZ89" s="1">
        <v>1</v>
      </c>
      <c r="CA89">
        <v>30</v>
      </c>
      <c r="CB89">
        <v>21</v>
      </c>
      <c r="CC89" s="140">
        <f t="shared" si="31"/>
        <v>1030134.8015204088</v>
      </c>
      <c r="CD89" s="140">
        <f t="shared" si="32"/>
        <v>370497.07719725359</v>
      </c>
      <c r="CE89" s="140">
        <f t="shared" si="33"/>
        <v>985143.71116831573</v>
      </c>
      <c r="CF89" s="1">
        <v>0</v>
      </c>
    </row>
    <row r="90" spans="1:84" x14ac:dyDescent="0.25">
      <c r="A90" s="3">
        <v>42491</v>
      </c>
      <c r="B90" s="4">
        <f t="shared" si="17"/>
        <v>2016</v>
      </c>
      <c r="C90" s="4">
        <f t="shared" si="18"/>
        <v>5</v>
      </c>
      <c r="D90" s="2">
        <v>25352577.294581693</v>
      </c>
      <c r="E90" s="12">
        <f>VLOOKUP('Monthly Data'!$B90,CDM!$P$4:$V$15,2,FALSE)/12</f>
        <v>1075457.4369445962</v>
      </c>
      <c r="F90" s="12">
        <f t="shared" si="19"/>
        <v>26428034.731526289</v>
      </c>
      <c r="G90" s="12">
        <v>42795</v>
      </c>
      <c r="H90" s="2">
        <v>10493927.499558283</v>
      </c>
      <c r="I90" s="12">
        <f>VLOOKUP('Monthly Data'!$B90,CDM!$P$4:$V$15,3,FALSE)/12</f>
        <v>625970.50616703415</v>
      </c>
      <c r="J90" s="12">
        <f t="shared" si="20"/>
        <v>11119898.005725317</v>
      </c>
      <c r="K90" s="12">
        <v>4048</v>
      </c>
      <c r="L90" s="2">
        <v>26463366.651918966</v>
      </c>
      <c r="M90" s="12">
        <f>VLOOKUP('Monthly Data'!$B90,CDM!$P$4:$V$15,4,FALSE)/12</f>
        <v>1496408.5735413188</v>
      </c>
      <c r="N90" s="12">
        <f t="shared" si="21"/>
        <v>27959775.225460283</v>
      </c>
      <c r="O90" s="2">
        <v>67566.190274138789</v>
      </c>
      <c r="P90" s="12">
        <f>VLOOKUP('Monthly Data'!$B90,CDM!$P$21:$S$32,2,FALSE)/12</f>
        <v>2320.3300188011876</v>
      </c>
      <c r="Q90" s="12">
        <f t="shared" si="22"/>
        <v>69886.520292939982</v>
      </c>
      <c r="R90" s="12">
        <v>508</v>
      </c>
      <c r="S90" s="2">
        <v>484418.74762808345</v>
      </c>
      <c r="T90" s="12">
        <f>VLOOKUP('Monthly Data'!$B90,CDM!$P$4:$V$15,7,FALSE)/12</f>
        <v>6368.1512183333334</v>
      </c>
      <c r="U90" s="12">
        <f t="shared" si="23"/>
        <v>490786.89884641679</v>
      </c>
      <c r="V90" s="2">
        <v>1744.7108369667437</v>
      </c>
      <c r="W90" s="12">
        <f>VLOOKUP('Monthly Data'!$B90,CDM!$P$21:$S$32,4,FALSE)/12</f>
        <v>10.670510950000001</v>
      </c>
      <c r="X90" s="12">
        <f t="shared" si="24"/>
        <v>1755.3813479167438</v>
      </c>
      <c r="Y90" s="11">
        <v>9743</v>
      </c>
      <c r="Z90" s="2">
        <v>36402.164769133487</v>
      </c>
      <c r="AA90" s="12">
        <f>VLOOKUP('Monthly Data'!$B90,CDM!$P$4:$V$15,6,FALSE)/12</f>
        <v>472.95083333333332</v>
      </c>
      <c r="AB90" s="12">
        <f t="shared" si="25"/>
        <v>36875.115602466823</v>
      </c>
      <c r="AC90" s="13">
        <v>90.437964733375821</v>
      </c>
      <c r="AD90" s="12">
        <f>VLOOKUP('Monthly Data'!$B90,CDM!$P$21:$S$32,3,FALSE)/12</f>
        <v>0.747</v>
      </c>
      <c r="AE90" s="12">
        <f t="shared" si="26"/>
        <v>91.184964733375821</v>
      </c>
      <c r="AF90" s="12">
        <v>395</v>
      </c>
      <c r="AG90" s="2">
        <v>104456.52824386601</v>
      </c>
      <c r="AH90" s="5">
        <v>312</v>
      </c>
      <c r="AI90" s="1">
        <f>Weather!C210</f>
        <v>190.1</v>
      </c>
      <c r="AJ90" s="1">
        <f>Weather!D210</f>
        <v>12.6</v>
      </c>
      <c r="AK90" s="1">
        <f>Weather!E210</f>
        <v>0</v>
      </c>
      <c r="AL90" s="1">
        <f>Weather!F210</f>
        <v>0</v>
      </c>
      <c r="AM90" s="1">
        <f t="shared" si="27"/>
        <v>36138.009999999995</v>
      </c>
      <c r="AN90" s="128">
        <f t="shared" si="28"/>
        <v>158.76</v>
      </c>
      <c r="AO90" s="1">
        <f>Weather!G210</f>
        <v>138.10000000000002</v>
      </c>
      <c r="AP90" s="1">
        <f>Weather!H210</f>
        <v>22.6</v>
      </c>
      <c r="AQ90" s="1">
        <f t="shared" si="29"/>
        <v>19071.610000000008</v>
      </c>
      <c r="AR90" s="1">
        <f t="shared" si="30"/>
        <v>510.76000000000005</v>
      </c>
      <c r="AS90" s="1">
        <f>Weather!I210</f>
        <v>41</v>
      </c>
      <c r="AT90" s="1">
        <f>Weather!J210</f>
        <v>111.50000000000001</v>
      </c>
      <c r="AU90" s="1">
        <f>Weather!K210</f>
        <v>65.099999999999994</v>
      </c>
      <c r="AV90" s="1">
        <f>Weather!L210</f>
        <v>73.600000000000009</v>
      </c>
      <c r="AW90" s="1">
        <f>Weather!M210</f>
        <v>95.600000000000009</v>
      </c>
      <c r="AX90" s="1">
        <f>Weather!N210</f>
        <v>42.100000000000009</v>
      </c>
      <c r="AY90" s="1">
        <f>Weather!O210</f>
        <v>5.6000000000000014</v>
      </c>
      <c r="AZ90" s="1">
        <f>Weather!P210</f>
        <v>12.274193548387096</v>
      </c>
      <c r="BA90" s="1">
        <f>Economic!C90</f>
        <v>6962.5</v>
      </c>
      <c r="BB90" s="1">
        <f>Economic!D90</f>
        <v>80.099999999999994</v>
      </c>
      <c r="BC90" s="1">
        <f>Economic!E90</f>
        <v>248</v>
      </c>
      <c r="BD90" s="1">
        <f>Economic!F90</f>
        <v>693900.4</v>
      </c>
      <c r="BE90" s="1">
        <f>Economic!G90</f>
        <v>6762.7</v>
      </c>
      <c r="BF90" s="1">
        <f>Economic!H90</f>
        <v>6994.4</v>
      </c>
      <c r="BG90" s="1">
        <f>Economic!I90</f>
        <v>81.400000000000006</v>
      </c>
      <c r="BH90" s="1">
        <v>89</v>
      </c>
      <c r="BI90" s="1">
        <v>0</v>
      </c>
      <c r="BJ90" s="1">
        <v>0</v>
      </c>
      <c r="BK90" s="1">
        <v>0</v>
      </c>
      <c r="BL90" s="1">
        <v>0</v>
      </c>
      <c r="BM90" s="1">
        <v>1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1</v>
      </c>
      <c r="BV90" s="1">
        <v>0</v>
      </c>
      <c r="BW90" s="1">
        <v>1</v>
      </c>
      <c r="BX90" s="1">
        <v>1</v>
      </c>
      <c r="BY90" s="1">
        <v>0</v>
      </c>
      <c r="BZ90" s="1">
        <v>1</v>
      </c>
      <c r="CA90">
        <v>31</v>
      </c>
      <c r="CB90">
        <v>21</v>
      </c>
      <c r="CC90" s="140">
        <f t="shared" si="31"/>
        <v>852517.24940407381</v>
      </c>
      <c r="CD90" s="140">
        <f t="shared" si="32"/>
        <v>338513.79030833172</v>
      </c>
      <c r="CE90" s="140">
        <f t="shared" si="33"/>
        <v>901928.23307936394</v>
      </c>
      <c r="CF90" s="1">
        <v>0</v>
      </c>
    </row>
    <row r="91" spans="1:84" x14ac:dyDescent="0.25">
      <c r="A91" s="3">
        <v>42522</v>
      </c>
      <c r="B91" s="4">
        <f t="shared" si="17"/>
        <v>2016</v>
      </c>
      <c r="C91" s="4">
        <f t="shared" si="18"/>
        <v>6</v>
      </c>
      <c r="D91" s="2">
        <v>24398256.259960722</v>
      </c>
      <c r="E91" s="12">
        <f>VLOOKUP('Monthly Data'!$B91,CDM!$P$4:$V$15,2,FALSE)/12</f>
        <v>1075457.4369445962</v>
      </c>
      <c r="F91" s="12">
        <f t="shared" si="19"/>
        <v>25473713.696905319</v>
      </c>
      <c r="G91" s="12">
        <v>42795</v>
      </c>
      <c r="H91" s="2">
        <v>10262584.004443824</v>
      </c>
      <c r="I91" s="12">
        <f>VLOOKUP('Monthly Data'!$B91,CDM!$P$4:$V$15,3,FALSE)/12</f>
        <v>625970.50616703415</v>
      </c>
      <c r="J91" s="12">
        <f t="shared" si="20"/>
        <v>10888554.510610858</v>
      </c>
      <c r="K91" s="12">
        <v>4048</v>
      </c>
      <c r="L91" s="2">
        <v>26486150.076166298</v>
      </c>
      <c r="M91" s="12">
        <f>VLOOKUP('Monthly Data'!$B91,CDM!$P$4:$V$15,4,FALSE)/12</f>
        <v>1496408.5735413188</v>
      </c>
      <c r="N91" s="12">
        <f t="shared" si="21"/>
        <v>27982558.649707615</v>
      </c>
      <c r="O91" s="2">
        <v>67624.360846237192</v>
      </c>
      <c r="P91" s="12">
        <f>VLOOKUP('Monthly Data'!$B91,CDM!$P$21:$S$32,2,FALSE)/12</f>
        <v>2320.3300188011876</v>
      </c>
      <c r="Q91" s="12">
        <f t="shared" si="22"/>
        <v>69944.690865038385</v>
      </c>
      <c r="R91" s="12">
        <v>508</v>
      </c>
      <c r="S91" s="2">
        <v>431381.74573055026</v>
      </c>
      <c r="T91" s="12">
        <f>VLOOKUP('Monthly Data'!$B91,CDM!$P$4:$V$15,7,FALSE)/12</f>
        <v>6368.1512183333334</v>
      </c>
      <c r="U91" s="12">
        <f t="shared" si="23"/>
        <v>437749.8969488836</v>
      </c>
      <c r="V91" s="2">
        <v>1744.7108369667437</v>
      </c>
      <c r="W91" s="12">
        <f>VLOOKUP('Monthly Data'!$B91,CDM!$P$21:$S$32,4,FALSE)/12</f>
        <v>10.670510950000001</v>
      </c>
      <c r="X91" s="12">
        <f t="shared" si="24"/>
        <v>1755.3813479167438</v>
      </c>
      <c r="Y91" s="11">
        <v>9743</v>
      </c>
      <c r="Z91" s="2">
        <v>35432.060404807096</v>
      </c>
      <c r="AA91" s="12">
        <f>VLOOKUP('Monthly Data'!$B91,CDM!$P$4:$V$15,6,FALSE)/12</f>
        <v>472.95083333333332</v>
      </c>
      <c r="AB91" s="12">
        <f t="shared" si="25"/>
        <v>35905.011238140432</v>
      </c>
      <c r="AC91" s="13">
        <v>90.437964733375821</v>
      </c>
      <c r="AD91" s="12">
        <f>VLOOKUP('Monthly Data'!$B91,CDM!$P$21:$S$32,3,FALSE)/12</f>
        <v>0.747</v>
      </c>
      <c r="AE91" s="12">
        <f t="shared" si="26"/>
        <v>91.184964733375821</v>
      </c>
      <c r="AF91" s="12">
        <v>395</v>
      </c>
      <c r="AG91" s="2">
        <v>100124.48693639949</v>
      </c>
      <c r="AH91" s="5">
        <v>312</v>
      </c>
      <c r="AI91" s="1">
        <f>Weather!C211</f>
        <v>72.800000000000026</v>
      </c>
      <c r="AJ91" s="1">
        <f>Weather!D211</f>
        <v>31.900000000000002</v>
      </c>
      <c r="AK91" s="1">
        <f>Weather!E211</f>
        <v>0</v>
      </c>
      <c r="AL91" s="1">
        <f>Weather!F211</f>
        <v>0</v>
      </c>
      <c r="AM91" s="1">
        <f t="shared" si="27"/>
        <v>5299.8400000000038</v>
      </c>
      <c r="AN91" s="128">
        <f t="shared" si="28"/>
        <v>1017.6100000000001</v>
      </c>
      <c r="AO91" s="1">
        <f>Weather!G211</f>
        <v>39.400000000000006</v>
      </c>
      <c r="AP91" s="1">
        <f>Weather!H211</f>
        <v>58.500000000000014</v>
      </c>
      <c r="AQ91" s="1">
        <f t="shared" si="29"/>
        <v>1552.3600000000004</v>
      </c>
      <c r="AR91" s="1">
        <f t="shared" si="30"/>
        <v>3422.2500000000018</v>
      </c>
      <c r="AS91" s="1">
        <f>Weather!I211</f>
        <v>1.4000000000000004</v>
      </c>
      <c r="AT91" s="1">
        <f>Weather!J211</f>
        <v>200.49999999999997</v>
      </c>
      <c r="AU91" s="1">
        <f>Weather!K211</f>
        <v>6.2000000000000011</v>
      </c>
      <c r="AV91" s="1">
        <f>Weather!L211</f>
        <v>145.30000000000001</v>
      </c>
      <c r="AW91" s="1">
        <f>Weather!M211</f>
        <v>15.799999999999999</v>
      </c>
      <c r="AX91" s="1">
        <f>Weather!N211</f>
        <v>94.90000000000002</v>
      </c>
      <c r="AY91" s="1">
        <f>Weather!O211</f>
        <v>13.400000000000002</v>
      </c>
      <c r="AZ91" s="1">
        <f>Weather!P211</f>
        <v>16.63666666666667</v>
      </c>
      <c r="BA91" s="1">
        <f>Economic!C91</f>
        <v>7047.3</v>
      </c>
      <c r="BB91" s="1">
        <f>Economic!D91</f>
        <v>81.5</v>
      </c>
      <c r="BC91" s="1">
        <f>Economic!E91</f>
        <v>248</v>
      </c>
      <c r="BD91" s="1">
        <f>Economic!F91</f>
        <v>693900.4</v>
      </c>
      <c r="BE91" s="1">
        <f>Economic!G91</f>
        <v>6762.7</v>
      </c>
      <c r="BF91" s="1">
        <f>Economic!H91</f>
        <v>7001.9</v>
      </c>
      <c r="BG91" s="1">
        <f>Economic!I91</f>
        <v>81.3</v>
      </c>
      <c r="BH91" s="1">
        <v>90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1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>
        <v>30</v>
      </c>
      <c r="CB91">
        <v>22</v>
      </c>
      <c r="CC91" s="140">
        <f t="shared" si="31"/>
        <v>849123.78989684395</v>
      </c>
      <c r="CD91" s="140">
        <f t="shared" si="32"/>
        <v>342086.1334814608</v>
      </c>
      <c r="CE91" s="140">
        <f t="shared" si="33"/>
        <v>932751.9549902539</v>
      </c>
      <c r="CF91" s="1">
        <v>0</v>
      </c>
    </row>
    <row r="92" spans="1:84" x14ac:dyDescent="0.25">
      <c r="A92" s="3">
        <v>42552</v>
      </c>
      <c r="B92" s="4">
        <f t="shared" si="17"/>
        <v>2016</v>
      </c>
      <c r="C92" s="4">
        <f t="shared" si="18"/>
        <v>7</v>
      </c>
      <c r="D92" s="2">
        <v>26721353.036009789</v>
      </c>
      <c r="E92" s="12">
        <f>VLOOKUP('Monthly Data'!$B92,CDM!$P$4:$V$15,2,FALSE)/12</f>
        <v>1075457.4369445962</v>
      </c>
      <c r="F92" s="12">
        <f t="shared" si="19"/>
        <v>27796810.472954385</v>
      </c>
      <c r="G92" s="12">
        <v>42811</v>
      </c>
      <c r="H92" s="2">
        <v>10921149.736661363</v>
      </c>
      <c r="I92" s="12">
        <f>VLOOKUP('Monthly Data'!$B92,CDM!$P$4:$V$15,3,FALSE)/12</f>
        <v>625970.50616703415</v>
      </c>
      <c r="J92" s="12">
        <f t="shared" si="20"/>
        <v>11547120.242828397</v>
      </c>
      <c r="K92" s="12">
        <v>4053</v>
      </c>
      <c r="L92" s="2">
        <v>28337127.955361649</v>
      </c>
      <c r="M92" s="12">
        <f>VLOOKUP('Monthly Data'!$B92,CDM!$P$4:$V$15,4,FALSE)/12</f>
        <v>1496408.5735413188</v>
      </c>
      <c r="N92" s="12">
        <f t="shared" si="21"/>
        <v>29833536.528902967</v>
      </c>
      <c r="O92" s="2">
        <v>72350.272149358032</v>
      </c>
      <c r="P92" s="12">
        <f>VLOOKUP('Monthly Data'!$B92,CDM!$P$21:$S$32,2,FALSE)/12</f>
        <v>2320.3300188011876</v>
      </c>
      <c r="Q92" s="12">
        <f t="shared" si="22"/>
        <v>74670.602168159225</v>
      </c>
      <c r="R92" s="12">
        <v>509</v>
      </c>
      <c r="S92" s="2">
        <v>466956.11954459199</v>
      </c>
      <c r="T92" s="12">
        <f>VLOOKUP('Monthly Data'!$B92,CDM!$P$4:$V$15,7,FALSE)/12</f>
        <v>6368.1512183333334</v>
      </c>
      <c r="U92" s="12">
        <f t="shared" si="23"/>
        <v>473324.27076292533</v>
      </c>
      <c r="V92" s="2">
        <v>1745.4271300333419</v>
      </c>
      <c r="W92" s="12">
        <f>VLOOKUP('Monthly Data'!$B92,CDM!$P$21:$S$32,4,FALSE)/12</f>
        <v>10.670510950000001</v>
      </c>
      <c r="X92" s="12">
        <f t="shared" si="24"/>
        <v>1756.097640983342</v>
      </c>
      <c r="Y92" s="11">
        <v>9747</v>
      </c>
      <c r="Z92" s="2">
        <v>36615.286211258725</v>
      </c>
      <c r="AA92" s="12">
        <f>VLOOKUP('Monthly Data'!$B92,CDM!$P$4:$V$15,6,FALSE)/12</f>
        <v>472.95083333333332</v>
      </c>
      <c r="AB92" s="12">
        <f t="shared" si="25"/>
        <v>37088.237044592061</v>
      </c>
      <c r="AC92" s="13">
        <v>89.98005098789038</v>
      </c>
      <c r="AD92" s="12">
        <f>VLOOKUP('Monthly Data'!$B92,CDM!$P$21:$S$32,3,FALSE)/12</f>
        <v>0.747</v>
      </c>
      <c r="AE92" s="12">
        <f t="shared" si="26"/>
        <v>90.727050987890379</v>
      </c>
      <c r="AF92" s="12">
        <v>393</v>
      </c>
      <c r="AG92" s="2">
        <v>102490.50759013298</v>
      </c>
      <c r="AH92" s="5">
        <v>308</v>
      </c>
      <c r="AI92" s="1">
        <f>Weather!C212</f>
        <v>22.4</v>
      </c>
      <c r="AJ92" s="1">
        <f>Weather!D212</f>
        <v>72.7</v>
      </c>
      <c r="AK92" s="1">
        <f>Weather!E212</f>
        <v>0</v>
      </c>
      <c r="AL92" s="1">
        <f>Weather!F212</f>
        <v>0</v>
      </c>
      <c r="AM92" s="1">
        <f t="shared" si="27"/>
        <v>501.75999999999993</v>
      </c>
      <c r="AN92" s="128">
        <f t="shared" si="28"/>
        <v>5285.29</v>
      </c>
      <c r="AO92" s="1">
        <f>Weather!G212</f>
        <v>9.9999999999999982</v>
      </c>
      <c r="AP92" s="1">
        <f>Weather!H212</f>
        <v>122.29999999999998</v>
      </c>
      <c r="AQ92" s="1">
        <f t="shared" si="29"/>
        <v>99.999999999999972</v>
      </c>
      <c r="AR92" s="1">
        <f t="shared" si="30"/>
        <v>14957.289999999995</v>
      </c>
      <c r="AS92" s="1">
        <f>Weather!I212</f>
        <v>0</v>
      </c>
      <c r="AT92" s="1">
        <f>Weather!J212</f>
        <v>298.30000000000007</v>
      </c>
      <c r="AU92" s="1">
        <f>Weather!K212</f>
        <v>0</v>
      </c>
      <c r="AV92" s="1">
        <f>Weather!L212</f>
        <v>236.3</v>
      </c>
      <c r="AW92" s="1">
        <f>Weather!M212</f>
        <v>3.1999999999999993</v>
      </c>
      <c r="AX92" s="1">
        <f>Weather!N212</f>
        <v>177.5</v>
      </c>
      <c r="AY92" s="1">
        <f>Weather!O212</f>
        <v>34</v>
      </c>
      <c r="AZ92" s="1">
        <f>Weather!P212</f>
        <v>19.622580645161289</v>
      </c>
      <c r="BA92" s="1">
        <f>Economic!C92</f>
        <v>7090.8</v>
      </c>
      <c r="BB92" s="1">
        <f>Economic!D92</f>
        <v>83.2</v>
      </c>
      <c r="BC92" s="1">
        <f>Economic!E92</f>
        <v>248</v>
      </c>
      <c r="BD92" s="1">
        <f>Economic!F92</f>
        <v>693900.4</v>
      </c>
      <c r="BE92" s="1">
        <f>Economic!G92</f>
        <v>6762.7</v>
      </c>
      <c r="BF92" s="1">
        <f>Economic!H92</f>
        <v>6995.7</v>
      </c>
      <c r="BG92" s="1">
        <f>Economic!I92</f>
        <v>81.8</v>
      </c>
      <c r="BH92" s="1">
        <v>91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1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>
        <v>31</v>
      </c>
      <c r="CB92">
        <v>20</v>
      </c>
      <c r="CC92" s="140">
        <f t="shared" si="31"/>
        <v>896671.30557917373</v>
      </c>
      <c r="CD92" s="140">
        <f t="shared" si="32"/>
        <v>352295.15279552783</v>
      </c>
      <c r="CE92" s="140">
        <f t="shared" si="33"/>
        <v>962372.14609364409</v>
      </c>
      <c r="CF92" s="1">
        <v>0</v>
      </c>
    </row>
    <row r="93" spans="1:84" x14ac:dyDescent="0.25">
      <c r="A93" s="3">
        <v>42583</v>
      </c>
      <c r="B93" s="4">
        <f t="shared" si="17"/>
        <v>2016</v>
      </c>
      <c r="C93" s="4">
        <f t="shared" si="18"/>
        <v>8</v>
      </c>
      <c r="D93" s="2">
        <v>26103940.427887958</v>
      </c>
      <c r="E93" s="12">
        <f>VLOOKUP('Monthly Data'!$B93,CDM!$P$4:$V$15,2,FALSE)/12</f>
        <v>1075457.4369445962</v>
      </c>
      <c r="F93" s="12">
        <f t="shared" si="19"/>
        <v>27179397.864832554</v>
      </c>
      <c r="G93" s="12">
        <v>42811</v>
      </c>
      <c r="H93" s="2">
        <v>10789464.926259849</v>
      </c>
      <c r="I93" s="12">
        <f>VLOOKUP('Monthly Data'!$B93,CDM!$P$4:$V$15,3,FALSE)/12</f>
        <v>625970.50616703415</v>
      </c>
      <c r="J93" s="12">
        <f t="shared" si="20"/>
        <v>11415435.432426883</v>
      </c>
      <c r="K93" s="12">
        <v>4053</v>
      </c>
      <c r="L93" s="2">
        <v>28853298.381097414</v>
      </c>
      <c r="M93" s="12">
        <f>VLOOKUP('Monthly Data'!$B93,CDM!$P$4:$V$15,4,FALSE)/12</f>
        <v>1496408.5735413188</v>
      </c>
      <c r="N93" s="12">
        <f t="shared" si="21"/>
        <v>30349706.954638731</v>
      </c>
      <c r="O93" s="2">
        <v>73668.156969452044</v>
      </c>
      <c r="P93" s="12">
        <f>VLOOKUP('Monthly Data'!$B93,CDM!$P$21:$S$32,2,FALSE)/12</f>
        <v>2320.3300188011876</v>
      </c>
      <c r="Q93" s="12">
        <f t="shared" si="22"/>
        <v>75988.486988253237</v>
      </c>
      <c r="R93" s="12">
        <v>509</v>
      </c>
      <c r="S93" s="2">
        <v>535679.53510436427</v>
      </c>
      <c r="T93" s="12">
        <f>VLOOKUP('Monthly Data'!$B93,CDM!$P$4:$V$15,7,FALSE)/12</f>
        <v>6368.1512183333334</v>
      </c>
      <c r="U93" s="12">
        <f t="shared" si="23"/>
        <v>542047.68632269755</v>
      </c>
      <c r="V93" s="2">
        <v>1745.4271300333419</v>
      </c>
      <c r="W93" s="12">
        <f>VLOOKUP('Monthly Data'!$B93,CDM!$P$21:$S$32,4,FALSE)/12</f>
        <v>10.670510950000001</v>
      </c>
      <c r="X93" s="12">
        <f t="shared" si="24"/>
        <v>1756.097640983342</v>
      </c>
      <c r="Y93" s="11">
        <v>9747</v>
      </c>
      <c r="Z93" s="2">
        <v>36554.679000632532</v>
      </c>
      <c r="AA93" s="12">
        <f>VLOOKUP('Monthly Data'!$B93,CDM!$P$4:$V$15,6,FALSE)/12</f>
        <v>472.95083333333332</v>
      </c>
      <c r="AB93" s="12">
        <f t="shared" si="25"/>
        <v>37027.629833965868</v>
      </c>
      <c r="AC93" s="13">
        <v>89.98005098789038</v>
      </c>
      <c r="AD93" s="12">
        <f>VLOOKUP('Monthly Data'!$B93,CDM!$P$21:$S$32,3,FALSE)/12</f>
        <v>0.747</v>
      </c>
      <c r="AE93" s="12">
        <f t="shared" si="26"/>
        <v>90.727050987890379</v>
      </c>
      <c r="AF93" s="12">
        <v>393</v>
      </c>
      <c r="AG93" s="2">
        <v>102210.50759013298</v>
      </c>
      <c r="AH93" s="5">
        <v>308</v>
      </c>
      <c r="AI93" s="1">
        <f>Weather!C213</f>
        <v>11</v>
      </c>
      <c r="AJ93" s="1">
        <f>Weather!D213</f>
        <v>73.299999999999983</v>
      </c>
      <c r="AK93" s="1">
        <f>Weather!E213</f>
        <v>0</v>
      </c>
      <c r="AL93" s="1">
        <f>Weather!F213</f>
        <v>0</v>
      </c>
      <c r="AM93" s="1">
        <f t="shared" si="27"/>
        <v>121</v>
      </c>
      <c r="AN93" s="128">
        <f t="shared" si="28"/>
        <v>5372.8899999999976</v>
      </c>
      <c r="AO93" s="1">
        <f>Weather!G213</f>
        <v>3.2999999999999989</v>
      </c>
      <c r="AP93" s="1">
        <f>Weather!H213</f>
        <v>127.59999999999995</v>
      </c>
      <c r="AQ93" s="1">
        <f t="shared" si="29"/>
        <v>10.889999999999993</v>
      </c>
      <c r="AR93" s="1">
        <f t="shared" si="30"/>
        <v>16281.759999999987</v>
      </c>
      <c r="AS93" s="1">
        <f>Weather!I213</f>
        <v>0</v>
      </c>
      <c r="AT93" s="1">
        <f>Weather!J213</f>
        <v>310.30000000000007</v>
      </c>
      <c r="AU93" s="1">
        <f>Weather!K213</f>
        <v>0</v>
      </c>
      <c r="AV93" s="1">
        <f>Weather!L213</f>
        <v>248.29999999999998</v>
      </c>
      <c r="AW93" s="1">
        <f>Weather!M213</f>
        <v>0</v>
      </c>
      <c r="AX93" s="1">
        <f>Weather!N213</f>
        <v>186.29999999999995</v>
      </c>
      <c r="AY93" s="1">
        <f>Weather!O213</f>
        <v>34.200000000000003</v>
      </c>
      <c r="AZ93" s="1">
        <f>Weather!P213</f>
        <v>20.009677419354837</v>
      </c>
      <c r="BA93" s="1">
        <f>Economic!C93</f>
        <v>7083.3</v>
      </c>
      <c r="BB93" s="1">
        <f>Economic!D93</f>
        <v>83.8</v>
      </c>
      <c r="BC93" s="1">
        <f>Economic!E93</f>
        <v>248</v>
      </c>
      <c r="BD93" s="1">
        <f>Economic!F93</f>
        <v>693900.4</v>
      </c>
      <c r="BE93" s="1">
        <f>Economic!G93</f>
        <v>6762.7</v>
      </c>
      <c r="BF93" s="1">
        <f>Economic!H93</f>
        <v>6990.6</v>
      </c>
      <c r="BG93" s="1">
        <f>Economic!I93</f>
        <v>82.6</v>
      </c>
      <c r="BH93" s="1">
        <v>92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1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>
        <v>31</v>
      </c>
      <c r="CB93">
        <v>22</v>
      </c>
      <c r="CC93" s="140">
        <f t="shared" si="31"/>
        <v>876754.76983330818</v>
      </c>
      <c r="CD93" s="140">
        <f t="shared" si="32"/>
        <v>348047.25568580156</v>
      </c>
      <c r="CE93" s="140">
        <f t="shared" si="33"/>
        <v>979022.80498834618</v>
      </c>
      <c r="CF93" s="1">
        <v>0</v>
      </c>
    </row>
    <row r="94" spans="1:84" x14ac:dyDescent="0.25">
      <c r="A94" s="3">
        <v>42614</v>
      </c>
      <c r="B94" s="4">
        <f t="shared" si="17"/>
        <v>2016</v>
      </c>
      <c r="C94" s="4">
        <f t="shared" si="18"/>
        <v>9</v>
      </c>
      <c r="D94" s="2">
        <v>23999753.941075258</v>
      </c>
      <c r="E94" s="12">
        <f>VLOOKUP('Monthly Data'!$B94,CDM!$P$4:$V$15,2,FALSE)/12</f>
        <v>1075457.4369445962</v>
      </c>
      <c r="F94" s="12">
        <f t="shared" si="19"/>
        <v>25075211.378019854</v>
      </c>
      <c r="G94" s="12">
        <v>42811</v>
      </c>
      <c r="H94" s="2">
        <v>9937199.841262674</v>
      </c>
      <c r="I94" s="12">
        <f>VLOOKUP('Monthly Data'!$B94,CDM!$P$4:$V$15,3,FALSE)/12</f>
        <v>625970.50616703415</v>
      </c>
      <c r="J94" s="12">
        <f t="shared" si="20"/>
        <v>10563170.347429708</v>
      </c>
      <c r="K94" s="12">
        <v>4053</v>
      </c>
      <c r="L94" s="2">
        <v>26583230.017995082</v>
      </c>
      <c r="M94" s="12">
        <f>VLOOKUP('Monthly Data'!$B94,CDM!$P$4:$V$15,4,FALSE)/12</f>
        <v>1496408.5735413188</v>
      </c>
      <c r="N94" s="12">
        <f t="shared" si="21"/>
        <v>28079638.591536399</v>
      </c>
      <c r="O94" s="2">
        <v>67872.225069549459</v>
      </c>
      <c r="P94" s="12">
        <f>VLOOKUP('Monthly Data'!$B94,CDM!$P$21:$S$32,2,FALSE)/12</f>
        <v>2320.3300188011876</v>
      </c>
      <c r="Q94" s="12">
        <f t="shared" si="22"/>
        <v>70192.555088350651</v>
      </c>
      <c r="R94" s="12">
        <v>509</v>
      </c>
      <c r="S94" s="2">
        <v>601690.30360531318</v>
      </c>
      <c r="T94" s="12">
        <f>VLOOKUP('Monthly Data'!$B94,CDM!$P$4:$V$15,7,FALSE)/12</f>
        <v>6368.1512183333334</v>
      </c>
      <c r="U94" s="12">
        <f t="shared" si="23"/>
        <v>608058.45482364646</v>
      </c>
      <c r="V94" s="2">
        <v>1745.4271300333419</v>
      </c>
      <c r="W94" s="12">
        <f>VLOOKUP('Monthly Data'!$B94,CDM!$P$21:$S$32,4,FALSE)/12</f>
        <v>10.670510950000001</v>
      </c>
      <c r="X94" s="12">
        <f t="shared" si="24"/>
        <v>1756.097640983342</v>
      </c>
      <c r="Y94" s="11">
        <v>9747</v>
      </c>
      <c r="Z94" s="2">
        <v>34539.386625618004</v>
      </c>
      <c r="AA94" s="12">
        <f>VLOOKUP('Monthly Data'!$B94,CDM!$P$4:$V$15,6,FALSE)/12</f>
        <v>472.95083333333332</v>
      </c>
      <c r="AB94" s="12">
        <f t="shared" si="25"/>
        <v>35012.337458951341</v>
      </c>
      <c r="AC94" s="13">
        <v>89.98005098789038</v>
      </c>
      <c r="AD94" s="12">
        <f>VLOOKUP('Monthly Data'!$B94,CDM!$P$21:$S$32,3,FALSE)/12</f>
        <v>0.747</v>
      </c>
      <c r="AE94" s="12">
        <f t="shared" si="26"/>
        <v>90.727050987890379</v>
      </c>
      <c r="AF94" s="12">
        <v>393</v>
      </c>
      <c r="AG94" s="2">
        <v>98911.48007590101</v>
      </c>
      <c r="AH94" s="5">
        <v>308</v>
      </c>
      <c r="AI94" s="1">
        <f>Weather!C214</f>
        <v>91.2</v>
      </c>
      <c r="AJ94" s="1">
        <f>Weather!D214</f>
        <v>10.700000000000001</v>
      </c>
      <c r="AK94" s="1">
        <f>Weather!E214</f>
        <v>0</v>
      </c>
      <c r="AL94" s="1">
        <f>Weather!F214</f>
        <v>0</v>
      </c>
      <c r="AM94" s="1">
        <f t="shared" si="27"/>
        <v>8317.44</v>
      </c>
      <c r="AN94" s="128">
        <f t="shared" si="28"/>
        <v>114.49000000000002</v>
      </c>
      <c r="AO94" s="1">
        <f>Weather!G214</f>
        <v>51.499999999999993</v>
      </c>
      <c r="AP94" s="1">
        <f>Weather!H214</f>
        <v>31</v>
      </c>
      <c r="AQ94" s="1">
        <f t="shared" si="29"/>
        <v>2652.2499999999991</v>
      </c>
      <c r="AR94" s="1">
        <f t="shared" si="30"/>
        <v>961</v>
      </c>
      <c r="AS94" s="1">
        <f>Weather!I214</f>
        <v>2.8999999999999986</v>
      </c>
      <c r="AT94" s="1">
        <f>Weather!J214</f>
        <v>162.39999999999998</v>
      </c>
      <c r="AU94" s="1">
        <f>Weather!K214</f>
        <v>9.8999999999999986</v>
      </c>
      <c r="AV94" s="1">
        <f>Weather!L214</f>
        <v>109.39999999999999</v>
      </c>
      <c r="AW94" s="1">
        <f>Weather!M214</f>
        <v>24.9</v>
      </c>
      <c r="AX94" s="1">
        <f>Weather!N214</f>
        <v>64.40000000000002</v>
      </c>
      <c r="AY94" s="1">
        <f>Weather!O214</f>
        <v>4.5</v>
      </c>
      <c r="AZ94" s="1">
        <f>Weather!P214</f>
        <v>15.316666666666665</v>
      </c>
      <c r="BA94" s="1">
        <f>Economic!C94</f>
        <v>7037</v>
      </c>
      <c r="BB94" s="1">
        <f>Economic!D94</f>
        <v>83.4</v>
      </c>
      <c r="BC94" s="1">
        <f>Economic!E94</f>
        <v>248</v>
      </c>
      <c r="BD94" s="1">
        <f>Economic!F94</f>
        <v>693900.4</v>
      </c>
      <c r="BE94" s="1">
        <f>Economic!G94</f>
        <v>6762.7</v>
      </c>
      <c r="BF94" s="1">
        <f>Economic!H94</f>
        <v>6988.9</v>
      </c>
      <c r="BG94" s="1">
        <f>Economic!I94</f>
        <v>82.9</v>
      </c>
      <c r="BH94" s="1">
        <v>93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1</v>
      </c>
      <c r="BR94" s="1">
        <v>0</v>
      </c>
      <c r="BS94" s="1">
        <v>0</v>
      </c>
      <c r="BT94" s="1">
        <v>0</v>
      </c>
      <c r="BU94" s="1">
        <v>0</v>
      </c>
      <c r="BV94" s="1">
        <v>1</v>
      </c>
      <c r="BW94" s="1">
        <v>1</v>
      </c>
      <c r="BX94" s="1">
        <v>0</v>
      </c>
      <c r="BY94" s="1">
        <v>1</v>
      </c>
      <c r="BZ94" s="1">
        <v>1</v>
      </c>
      <c r="CA94">
        <v>30</v>
      </c>
      <c r="CB94">
        <v>21</v>
      </c>
      <c r="CC94" s="140">
        <f t="shared" si="31"/>
        <v>835840.37926732854</v>
      </c>
      <c r="CD94" s="140">
        <f t="shared" si="32"/>
        <v>331239.99470875581</v>
      </c>
      <c r="CE94" s="140">
        <f t="shared" si="33"/>
        <v>935987.95305121329</v>
      </c>
      <c r="CF94" s="1">
        <v>0</v>
      </c>
    </row>
    <row r="95" spans="1:84" x14ac:dyDescent="0.25">
      <c r="A95" s="3">
        <v>42644</v>
      </c>
      <c r="B95" s="4">
        <f t="shared" si="17"/>
        <v>2016</v>
      </c>
      <c r="C95" s="4">
        <f t="shared" si="18"/>
        <v>10</v>
      </c>
      <c r="D95" s="2">
        <v>25456939.670759201</v>
      </c>
      <c r="E95" s="12">
        <f>VLOOKUP('Monthly Data'!$B95,CDM!$P$4:$V$15,2,FALSE)/12</f>
        <v>1075457.4369445962</v>
      </c>
      <c r="F95" s="12">
        <f t="shared" si="19"/>
        <v>26532397.107703798</v>
      </c>
      <c r="G95" s="12">
        <v>42800</v>
      </c>
      <c r="H95" s="2">
        <v>10175926.390142158</v>
      </c>
      <c r="I95" s="12">
        <f>VLOOKUP('Monthly Data'!$B95,CDM!$P$4:$V$15,3,FALSE)/12</f>
        <v>625970.50616703415</v>
      </c>
      <c r="J95" s="12">
        <f t="shared" si="20"/>
        <v>10801896.896309191</v>
      </c>
      <c r="K95" s="12">
        <v>4047</v>
      </c>
      <c r="L95" s="2">
        <v>27189487.124417316</v>
      </c>
      <c r="M95" s="12">
        <f>VLOOKUP('Monthly Data'!$B95,CDM!$P$4:$V$15,4,FALSE)/12</f>
        <v>1496408.5735413188</v>
      </c>
      <c r="N95" s="12">
        <f t="shared" si="21"/>
        <v>28685895.697958633</v>
      </c>
      <c r="O95" s="2">
        <v>69420.118939077336</v>
      </c>
      <c r="P95" s="12">
        <f>VLOOKUP('Monthly Data'!$B95,CDM!$P$21:$S$32,2,FALSE)/12</f>
        <v>2320.3300188011876</v>
      </c>
      <c r="Q95" s="12">
        <f t="shared" si="22"/>
        <v>71740.448957878529</v>
      </c>
      <c r="R95" s="12">
        <v>515</v>
      </c>
      <c r="S95" s="2">
        <v>711172.6470588235</v>
      </c>
      <c r="T95" s="12">
        <f>VLOOKUP('Monthly Data'!$B95,CDM!$P$4:$V$15,7,FALSE)/12</f>
        <v>6368.1512183333334</v>
      </c>
      <c r="U95" s="12">
        <f t="shared" si="23"/>
        <v>717540.79827715678</v>
      </c>
      <c r="V95" s="2">
        <v>1747.2178626998375</v>
      </c>
      <c r="W95" s="12">
        <f>VLOOKUP('Monthly Data'!$B95,CDM!$P$21:$S$32,4,FALSE)/12</f>
        <v>10.670510950000001</v>
      </c>
      <c r="X95" s="12">
        <f t="shared" si="24"/>
        <v>1757.8883736498376</v>
      </c>
      <c r="Y95" s="11">
        <v>9757</v>
      </c>
      <c r="Z95" s="2">
        <v>35579.515967677427</v>
      </c>
      <c r="AA95" s="12">
        <f>VLOOKUP('Monthly Data'!$B95,CDM!$P$4:$V$15,6,FALSE)/12</f>
        <v>472.95083333333332</v>
      </c>
      <c r="AB95" s="12">
        <f t="shared" si="25"/>
        <v>36052.466801010763</v>
      </c>
      <c r="AC95" s="13">
        <v>87.690482260463142</v>
      </c>
      <c r="AD95" s="12">
        <f>VLOOKUP('Monthly Data'!$B95,CDM!$P$21:$S$32,3,FALSE)/12</f>
        <v>0.747</v>
      </c>
      <c r="AE95" s="12">
        <f t="shared" si="26"/>
        <v>88.437482260463142</v>
      </c>
      <c r="AF95" s="12">
        <v>383</v>
      </c>
      <c r="AG95" s="2">
        <v>102208.52941176522</v>
      </c>
      <c r="AH95" s="5">
        <v>308</v>
      </c>
      <c r="AI95" s="1">
        <f>Weather!C215</f>
        <v>330.2</v>
      </c>
      <c r="AJ95" s="1">
        <f>Weather!D215</f>
        <v>0.5</v>
      </c>
      <c r="AK95" s="1">
        <f>Weather!E215</f>
        <v>2</v>
      </c>
      <c r="AL95" s="1">
        <f>Weather!F215</f>
        <v>4.6999999999999993</v>
      </c>
      <c r="AM95" s="1">
        <f t="shared" si="27"/>
        <v>109032.04</v>
      </c>
      <c r="AN95" s="128">
        <f t="shared" si="28"/>
        <v>0.25</v>
      </c>
      <c r="AO95" s="1">
        <f>Weather!G215</f>
        <v>270.2</v>
      </c>
      <c r="AP95" s="1">
        <f>Weather!H215</f>
        <v>2.5</v>
      </c>
      <c r="AQ95" s="1">
        <f t="shared" si="29"/>
        <v>73008.039999999994</v>
      </c>
      <c r="AR95" s="1">
        <f t="shared" si="30"/>
        <v>6.25</v>
      </c>
      <c r="AS95" s="1">
        <f>Weather!I215</f>
        <v>121.60000000000001</v>
      </c>
      <c r="AT95" s="1">
        <f>Weather!J215</f>
        <v>39.900000000000006</v>
      </c>
      <c r="AU95" s="1">
        <f>Weather!K215</f>
        <v>163.6</v>
      </c>
      <c r="AV95" s="1">
        <f>Weather!L215</f>
        <v>19.900000000000002</v>
      </c>
      <c r="AW95" s="1">
        <f>Weather!M215</f>
        <v>215.5</v>
      </c>
      <c r="AX95" s="1">
        <f>Weather!N215</f>
        <v>9.8000000000000007</v>
      </c>
      <c r="AY95" s="1">
        <f>Weather!O215</f>
        <v>0</v>
      </c>
      <c r="AZ95" s="1">
        <f>Weather!P215</f>
        <v>7.3645161290322587</v>
      </c>
      <c r="BA95" s="1">
        <f>Economic!C95</f>
        <v>7033.4</v>
      </c>
      <c r="BB95" s="1">
        <f>Economic!D95</f>
        <v>83.6</v>
      </c>
      <c r="BC95" s="1">
        <f>Economic!E95</f>
        <v>248</v>
      </c>
      <c r="BD95" s="1">
        <f>Economic!F95</f>
        <v>693900.4</v>
      </c>
      <c r="BE95" s="1">
        <f>Economic!G95</f>
        <v>6762.7</v>
      </c>
      <c r="BF95" s="1">
        <f>Economic!H95</f>
        <v>7006.2</v>
      </c>
      <c r="BG95" s="1">
        <f>Economic!I95</f>
        <v>82.9</v>
      </c>
      <c r="BH95" s="1">
        <v>94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1</v>
      </c>
      <c r="BS95" s="1">
        <v>0</v>
      </c>
      <c r="BT95" s="1">
        <v>0</v>
      </c>
      <c r="BU95" s="1">
        <v>0</v>
      </c>
      <c r="BV95" s="1">
        <v>1</v>
      </c>
      <c r="BW95" s="1">
        <v>1</v>
      </c>
      <c r="BX95" s="1">
        <v>0</v>
      </c>
      <c r="BY95" s="1">
        <v>1</v>
      </c>
      <c r="BZ95" s="1">
        <v>1</v>
      </c>
      <c r="CA95">
        <v>31</v>
      </c>
      <c r="CB95">
        <v>20</v>
      </c>
      <c r="CC95" s="140">
        <f t="shared" si="31"/>
        <v>855883.77766786446</v>
      </c>
      <c r="CD95" s="140">
        <f t="shared" si="32"/>
        <v>328255.69000458572</v>
      </c>
      <c r="CE95" s="140">
        <f t="shared" si="33"/>
        <v>925351.47412769787</v>
      </c>
      <c r="CF95" s="1">
        <v>0</v>
      </c>
    </row>
    <row r="96" spans="1:84" x14ac:dyDescent="0.25">
      <c r="A96" s="3">
        <v>42675</v>
      </c>
      <c r="B96" s="4">
        <f t="shared" si="17"/>
        <v>2016</v>
      </c>
      <c r="C96" s="4">
        <f t="shared" si="18"/>
        <v>11</v>
      </c>
      <c r="D96" s="2">
        <v>29282879.755700186</v>
      </c>
      <c r="E96" s="12">
        <f>VLOOKUP('Monthly Data'!$B96,CDM!$P$4:$V$15,2,FALSE)/12</f>
        <v>1075457.4369445962</v>
      </c>
      <c r="F96" s="12">
        <f t="shared" si="19"/>
        <v>30358337.192644782</v>
      </c>
      <c r="G96" s="12">
        <v>42800</v>
      </c>
      <c r="H96" s="2">
        <v>10795757.04634227</v>
      </c>
      <c r="I96" s="12">
        <f>VLOOKUP('Monthly Data'!$B96,CDM!$P$4:$V$15,3,FALSE)/12</f>
        <v>625970.50616703415</v>
      </c>
      <c r="J96" s="12">
        <f t="shared" si="20"/>
        <v>11421727.552509304</v>
      </c>
      <c r="K96" s="12">
        <v>4047</v>
      </c>
      <c r="L96" s="2">
        <v>28512555.759896304</v>
      </c>
      <c r="M96" s="12">
        <f>VLOOKUP('Monthly Data'!$B96,CDM!$P$4:$V$15,4,FALSE)/12</f>
        <v>1496408.5735413188</v>
      </c>
      <c r="N96" s="12">
        <f t="shared" si="21"/>
        <v>30008964.333437622</v>
      </c>
      <c r="O96" s="2">
        <v>72798.17390639706</v>
      </c>
      <c r="P96" s="12">
        <f>VLOOKUP('Monthly Data'!$B96,CDM!$P$21:$S$32,2,FALSE)/12</f>
        <v>2320.3300188011876</v>
      </c>
      <c r="Q96" s="12">
        <f t="shared" si="22"/>
        <v>75118.503925198253</v>
      </c>
      <c r="R96" s="12">
        <v>515</v>
      </c>
      <c r="S96" s="2">
        <v>764444.39278937376</v>
      </c>
      <c r="T96" s="12">
        <f>VLOOKUP('Monthly Data'!$B96,CDM!$P$4:$V$15,7,FALSE)/12</f>
        <v>6368.1512183333334</v>
      </c>
      <c r="U96" s="12">
        <f t="shared" si="23"/>
        <v>770812.54400770704</v>
      </c>
      <c r="V96" s="2">
        <v>1747.2178626998375</v>
      </c>
      <c r="W96" s="12">
        <f>VLOOKUP('Monthly Data'!$B96,CDM!$P$21:$S$32,4,FALSE)/12</f>
        <v>10.670510950000001</v>
      </c>
      <c r="X96" s="12">
        <f t="shared" si="24"/>
        <v>1757.8883736498376</v>
      </c>
      <c r="Y96" s="11">
        <v>9757</v>
      </c>
      <c r="Z96" s="2">
        <v>34147.059938200575</v>
      </c>
      <c r="AA96" s="12">
        <f>VLOOKUP('Monthly Data'!$B96,CDM!$P$4:$V$15,6,FALSE)/12</f>
        <v>472.95083333333332</v>
      </c>
      <c r="AB96" s="12">
        <f t="shared" si="25"/>
        <v>34620.010771533911</v>
      </c>
      <c r="AC96" s="13">
        <v>87.690482260463142</v>
      </c>
      <c r="AD96" s="12">
        <f>VLOOKUP('Monthly Data'!$B96,CDM!$P$21:$S$32,3,FALSE)/12</f>
        <v>0.747</v>
      </c>
      <c r="AE96" s="12">
        <f t="shared" si="26"/>
        <v>88.437482260463142</v>
      </c>
      <c r="AF96" s="12">
        <v>383</v>
      </c>
      <c r="AG96" s="2">
        <v>98912.143637513407</v>
      </c>
      <c r="AH96" s="5">
        <v>308</v>
      </c>
      <c r="AI96" s="1">
        <f>Weather!C216</f>
        <v>465.30000000000018</v>
      </c>
      <c r="AJ96" s="1">
        <f>Weather!D216</f>
        <v>0</v>
      </c>
      <c r="AK96" s="1">
        <f>Weather!E216</f>
        <v>6</v>
      </c>
      <c r="AL96" s="1">
        <f>Weather!F216</f>
        <v>33.400000000000006</v>
      </c>
      <c r="AM96" s="1">
        <f t="shared" si="27"/>
        <v>216504.09000000017</v>
      </c>
      <c r="AN96" s="128">
        <f t="shared" si="28"/>
        <v>0</v>
      </c>
      <c r="AO96" s="1">
        <f>Weather!G216</f>
        <v>405.30000000000013</v>
      </c>
      <c r="AP96" s="1">
        <f>Weather!H216</f>
        <v>0</v>
      </c>
      <c r="AQ96" s="1">
        <f t="shared" si="29"/>
        <v>164268.09000000011</v>
      </c>
      <c r="AR96" s="1">
        <f t="shared" si="30"/>
        <v>0</v>
      </c>
      <c r="AS96" s="1">
        <f>Weather!I216</f>
        <v>225.29999999999995</v>
      </c>
      <c r="AT96" s="1">
        <f>Weather!J216</f>
        <v>0</v>
      </c>
      <c r="AU96" s="1">
        <f>Weather!K216</f>
        <v>285.3</v>
      </c>
      <c r="AV96" s="1">
        <f>Weather!L216</f>
        <v>0</v>
      </c>
      <c r="AW96" s="1">
        <f>Weather!M216</f>
        <v>345.30000000000007</v>
      </c>
      <c r="AX96" s="1">
        <f>Weather!N216</f>
        <v>0</v>
      </c>
      <c r="AY96" s="1">
        <f>Weather!O216</f>
        <v>0</v>
      </c>
      <c r="AZ96" s="1">
        <f>Weather!P216</f>
        <v>2.4900000000000011</v>
      </c>
      <c r="BA96" s="1">
        <f>Economic!C96</f>
        <v>7026.9</v>
      </c>
      <c r="BB96" s="1">
        <f>Economic!D96</f>
        <v>83.9</v>
      </c>
      <c r="BC96" s="1">
        <f>Economic!E96</f>
        <v>248</v>
      </c>
      <c r="BD96" s="1">
        <f>Economic!F96</f>
        <v>693900.4</v>
      </c>
      <c r="BE96" s="1">
        <f>Economic!G96</f>
        <v>6762.7</v>
      </c>
      <c r="BF96" s="1">
        <f>Economic!H96</f>
        <v>7018.5</v>
      </c>
      <c r="BG96" s="1">
        <f>Economic!I96</f>
        <v>82.6</v>
      </c>
      <c r="BH96" s="1">
        <v>95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1</v>
      </c>
      <c r="BT96" s="1">
        <v>0</v>
      </c>
      <c r="BU96" s="1">
        <v>0</v>
      </c>
      <c r="BV96" s="1">
        <v>1</v>
      </c>
      <c r="BW96" s="1">
        <v>1</v>
      </c>
      <c r="BX96" s="1">
        <v>0</v>
      </c>
      <c r="BY96" s="1">
        <v>0</v>
      </c>
      <c r="BZ96" s="1">
        <v>0</v>
      </c>
      <c r="CA96">
        <v>30</v>
      </c>
      <c r="CB96">
        <v>22</v>
      </c>
      <c r="CC96" s="140">
        <f t="shared" si="31"/>
        <v>1011944.5730881594</v>
      </c>
      <c r="CD96" s="140">
        <f t="shared" si="32"/>
        <v>359858.56821140903</v>
      </c>
      <c r="CE96" s="140">
        <f t="shared" si="33"/>
        <v>1000298.8111145874</v>
      </c>
      <c r="CF96" s="1">
        <v>0</v>
      </c>
    </row>
    <row r="97" spans="1:84" x14ac:dyDescent="0.25">
      <c r="A97" s="3">
        <v>42705</v>
      </c>
      <c r="B97" s="4">
        <f t="shared" si="17"/>
        <v>2016</v>
      </c>
      <c r="C97" s="4">
        <f t="shared" si="18"/>
        <v>12</v>
      </c>
      <c r="D97" s="2">
        <v>38455175.443020679</v>
      </c>
      <c r="E97" s="12">
        <f>VLOOKUP('Monthly Data'!$B97,CDM!$P$4:$V$15,2,FALSE)/12</f>
        <v>1075457.4369445962</v>
      </c>
      <c r="F97" s="12">
        <f t="shared" si="19"/>
        <v>39530632.879965276</v>
      </c>
      <c r="G97" s="12">
        <v>42800</v>
      </c>
      <c r="H97" s="2">
        <v>12608735.925325107</v>
      </c>
      <c r="I97" s="12">
        <f>VLOOKUP('Monthly Data'!$B97,CDM!$P$4:$V$15,3,FALSE)/12</f>
        <v>625970.50616703415</v>
      </c>
      <c r="J97" s="12">
        <f t="shared" si="20"/>
        <v>13234706.431492141</v>
      </c>
      <c r="K97" s="12">
        <v>4047</v>
      </c>
      <c r="L97" s="2">
        <v>32089981.034069311</v>
      </c>
      <c r="M97" s="12">
        <f>VLOOKUP('Monthly Data'!$B97,CDM!$P$4:$V$15,4,FALSE)/12</f>
        <v>1496408.5735413188</v>
      </c>
      <c r="N97" s="12">
        <f t="shared" si="21"/>
        <v>33586389.607610628</v>
      </c>
      <c r="O97" s="2">
        <v>81932.045644850237</v>
      </c>
      <c r="P97" s="12">
        <f>VLOOKUP('Monthly Data'!$B97,CDM!$P$21:$S$32,2,FALSE)/12</f>
        <v>2320.3300188011876</v>
      </c>
      <c r="Q97" s="12">
        <f t="shared" si="22"/>
        <v>84252.37566365143</v>
      </c>
      <c r="R97" s="12">
        <v>515</v>
      </c>
      <c r="S97" s="2">
        <v>829693.79506641359</v>
      </c>
      <c r="T97" s="12">
        <f>VLOOKUP('Monthly Data'!$B97,CDM!$P$4:$V$15,7,FALSE)/12</f>
        <v>6368.1512183333334</v>
      </c>
      <c r="U97" s="12">
        <f t="shared" si="23"/>
        <v>836061.94628474687</v>
      </c>
      <c r="V97" s="2">
        <v>1747.2178626998375</v>
      </c>
      <c r="W97" s="12">
        <f>VLOOKUP('Monthly Data'!$B97,CDM!$P$21:$S$32,4,FALSE)/12</f>
        <v>10.670510950000001</v>
      </c>
      <c r="X97" s="12">
        <f t="shared" si="24"/>
        <v>1757.8883736498376</v>
      </c>
      <c r="Y97" s="11">
        <v>9757</v>
      </c>
      <c r="Z97" s="2">
        <v>35287.430890388969</v>
      </c>
      <c r="AA97" s="12">
        <f>VLOOKUP('Monthly Data'!$B97,CDM!$P$4:$V$15,6,FALSE)/12</f>
        <v>472.95083333333332</v>
      </c>
      <c r="AB97" s="12">
        <f t="shared" si="25"/>
        <v>35760.381723722305</v>
      </c>
      <c r="AC97" s="13">
        <v>87.690482260463142</v>
      </c>
      <c r="AD97" s="12">
        <f>VLOOKUP('Monthly Data'!$B97,CDM!$P$21:$S$32,3,FALSE)/12</f>
        <v>0.747</v>
      </c>
      <c r="AE97" s="12">
        <f t="shared" si="26"/>
        <v>88.437482260463142</v>
      </c>
      <c r="AF97" s="12">
        <v>383</v>
      </c>
      <c r="AG97" s="2">
        <v>101969.83928468806</v>
      </c>
      <c r="AH97" s="5">
        <v>308</v>
      </c>
      <c r="AI97" s="1">
        <f>Weather!C217</f>
        <v>799.99999999999989</v>
      </c>
      <c r="AJ97" s="1">
        <f>Weather!D217</f>
        <v>0</v>
      </c>
      <c r="AK97" s="1">
        <f>Weather!E217</f>
        <v>28</v>
      </c>
      <c r="AL97" s="1">
        <f>Weather!F217</f>
        <v>243.9</v>
      </c>
      <c r="AM97" s="1">
        <f t="shared" si="27"/>
        <v>639999.99999999977</v>
      </c>
      <c r="AN97" s="128">
        <f t="shared" si="28"/>
        <v>0</v>
      </c>
      <c r="AO97" s="1">
        <f>Weather!G217</f>
        <v>738</v>
      </c>
      <c r="AP97" s="1">
        <f>Weather!H217</f>
        <v>0</v>
      </c>
      <c r="AQ97" s="1">
        <f t="shared" si="29"/>
        <v>544644</v>
      </c>
      <c r="AR97" s="1">
        <f t="shared" si="30"/>
        <v>0</v>
      </c>
      <c r="AS97" s="1">
        <f>Weather!I217</f>
        <v>552.00000000000011</v>
      </c>
      <c r="AT97" s="1">
        <f>Weather!J217</f>
        <v>0</v>
      </c>
      <c r="AU97" s="1">
        <f>Weather!K217</f>
        <v>614</v>
      </c>
      <c r="AV97" s="1">
        <f>Weather!L217</f>
        <v>0</v>
      </c>
      <c r="AW97" s="1">
        <f>Weather!M217</f>
        <v>675.99999999999989</v>
      </c>
      <c r="AX97" s="1">
        <f>Weather!N217</f>
        <v>0</v>
      </c>
      <c r="AY97" s="1">
        <f>Weather!O217</f>
        <v>0</v>
      </c>
      <c r="AZ97" s="1">
        <f>Weather!P217</f>
        <v>-7.806451612903226</v>
      </c>
      <c r="BA97" s="1">
        <f>Economic!C97</f>
        <v>7041.6</v>
      </c>
      <c r="BB97" s="1">
        <f>Economic!D97</f>
        <v>83.1</v>
      </c>
      <c r="BC97" s="1">
        <f>Economic!E97</f>
        <v>248</v>
      </c>
      <c r="BD97" s="1">
        <f>Economic!F97</f>
        <v>693900.4</v>
      </c>
      <c r="BE97" s="1">
        <f>Economic!G97</f>
        <v>6762.7</v>
      </c>
      <c r="BF97" s="1">
        <f>Economic!H97</f>
        <v>7028.8</v>
      </c>
      <c r="BG97" s="1">
        <f>Economic!I97</f>
        <v>82.1</v>
      </c>
      <c r="BH97" s="1">
        <v>96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1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>
        <v>31</v>
      </c>
      <c r="CB97">
        <v>20</v>
      </c>
      <c r="CC97" s="140">
        <f t="shared" si="31"/>
        <v>1275181.7058053315</v>
      </c>
      <c r="CD97" s="140">
        <f t="shared" si="32"/>
        <v>406733.4169459712</v>
      </c>
      <c r="CE97" s="140">
        <f t="shared" si="33"/>
        <v>1083431.9228261493</v>
      </c>
      <c r="CF97" s="1">
        <v>0</v>
      </c>
    </row>
    <row r="98" spans="1:84" x14ac:dyDescent="0.25">
      <c r="A98" s="3">
        <v>42736</v>
      </c>
      <c r="B98" s="4">
        <f t="shared" si="17"/>
        <v>2017</v>
      </c>
      <c r="C98" s="4">
        <f t="shared" si="18"/>
        <v>1</v>
      </c>
      <c r="D98" s="2">
        <v>39117690.458507761</v>
      </c>
      <c r="E98" s="12">
        <f>VLOOKUP('Monthly Data'!$B98,CDM!$P$4:$V$15,2,FALSE)/12</f>
        <v>1547805.3177085025</v>
      </c>
      <c r="F98" s="12">
        <f t="shared" si="19"/>
        <v>40665495.776216261</v>
      </c>
      <c r="G98" s="12">
        <v>42797</v>
      </c>
      <c r="H98" s="2">
        <v>12969421.034978746</v>
      </c>
      <c r="I98" s="12">
        <f>VLOOKUP('Monthly Data'!$B98,CDM!$P$4:$V$15,3,FALSE)/12</f>
        <v>593112.53787666326</v>
      </c>
      <c r="J98" s="12">
        <f t="shared" si="20"/>
        <v>13562533.572855409</v>
      </c>
      <c r="K98" s="12">
        <v>4052</v>
      </c>
      <c r="L98" s="2">
        <v>32605346.748568937</v>
      </c>
      <c r="M98" s="12">
        <f>VLOOKUP('Monthly Data'!$B98,CDM!$P$4:$V$15,4,FALSE)/12</f>
        <v>1681752.5450793451</v>
      </c>
      <c r="N98" s="12">
        <f t="shared" si="21"/>
        <v>34287099.29364828</v>
      </c>
      <c r="O98" s="2">
        <v>81658.604816549007</v>
      </c>
      <c r="P98" s="12">
        <f>VLOOKUP('Monthly Data'!$B98,CDM!$P$21:$S$32,2,FALSE)/12</f>
        <v>2623.0151832173083</v>
      </c>
      <c r="Q98" s="12">
        <f t="shared" si="22"/>
        <v>84281.619999766321</v>
      </c>
      <c r="R98" s="12">
        <v>517</v>
      </c>
      <c r="S98" s="2">
        <v>805506.00569259957</v>
      </c>
      <c r="T98" s="12">
        <f>VLOOKUP('Monthly Data'!$B98,CDM!$P$4:$V$15,7,FALSE)/12</f>
        <v>6357.3881033333337</v>
      </c>
      <c r="U98" s="12">
        <f t="shared" si="23"/>
        <v>811863.39379593288</v>
      </c>
      <c r="V98" s="2">
        <v>1738.616007970774</v>
      </c>
      <c r="W98" s="12">
        <f>VLOOKUP('Monthly Data'!$B98,CDM!$P$21:$S$32,4,FALSE)/12</f>
        <v>10.633433930000001</v>
      </c>
      <c r="X98" s="12">
        <f t="shared" si="24"/>
        <v>1749.2494419007739</v>
      </c>
      <c r="Y98" s="11">
        <v>9776</v>
      </c>
      <c r="Z98" s="2">
        <v>35340.578747628118</v>
      </c>
      <c r="AA98" s="12">
        <f>VLOOKUP('Monthly Data'!$B98,CDM!$P$4:$V$15,6,FALSE)/12</f>
        <v>945.90149999999994</v>
      </c>
      <c r="AB98" s="12">
        <f t="shared" si="25"/>
        <v>36286.480247628118</v>
      </c>
      <c r="AC98" s="13">
        <v>94.649470198675488</v>
      </c>
      <c r="AD98" s="12">
        <f>VLOOKUP('Monthly Data'!$B98,CDM!$P$21:$S$32,3,FALSE)/12</f>
        <v>1.4960000000000002</v>
      </c>
      <c r="AE98" s="12">
        <f t="shared" si="26"/>
        <v>96.145470198675483</v>
      </c>
      <c r="AF98" s="12">
        <v>377</v>
      </c>
      <c r="AG98" s="2">
        <v>101920.02846299864</v>
      </c>
      <c r="AH98" s="5">
        <v>306</v>
      </c>
      <c r="AI98" s="1">
        <f>Weather!C218</f>
        <v>795.50000000000011</v>
      </c>
      <c r="AJ98" s="1">
        <f>Weather!D218</f>
        <v>0</v>
      </c>
      <c r="AK98" s="1">
        <f>Weather!E218</f>
        <v>27</v>
      </c>
      <c r="AL98" s="1">
        <f>Weather!F218</f>
        <v>239.19999999999996</v>
      </c>
      <c r="AM98" s="1">
        <f t="shared" si="27"/>
        <v>632820.25000000023</v>
      </c>
      <c r="AN98" s="128">
        <f t="shared" si="28"/>
        <v>0</v>
      </c>
      <c r="AO98" s="1">
        <f>Weather!G218</f>
        <v>733.50000000000011</v>
      </c>
      <c r="AP98" s="1">
        <f>Weather!H218</f>
        <v>0</v>
      </c>
      <c r="AQ98" s="1">
        <f t="shared" si="29"/>
        <v>538022.25000000012</v>
      </c>
      <c r="AR98" s="1">
        <f t="shared" si="30"/>
        <v>0</v>
      </c>
      <c r="AS98" s="1">
        <f>Weather!I218</f>
        <v>547.5</v>
      </c>
      <c r="AT98" s="1">
        <f>Weather!J218</f>
        <v>0</v>
      </c>
      <c r="AU98" s="1">
        <f>Weather!K218</f>
        <v>609.49999999999989</v>
      </c>
      <c r="AV98" s="1">
        <f>Weather!L218</f>
        <v>0</v>
      </c>
      <c r="AW98" s="1">
        <f>Weather!M218</f>
        <v>671.5</v>
      </c>
      <c r="AX98" s="1">
        <f>Weather!N218</f>
        <v>0</v>
      </c>
      <c r="AY98" s="1">
        <f>Weather!O218</f>
        <v>0</v>
      </c>
      <c r="AZ98" s="1">
        <f>Weather!P218</f>
        <v>-7.6612903225806441</v>
      </c>
      <c r="BA98" s="1">
        <f>Economic!C98</f>
        <v>7018.6</v>
      </c>
      <c r="BB98" s="1">
        <f>Economic!D98</f>
        <v>81.5</v>
      </c>
      <c r="BC98" s="1">
        <f>Economic!E98</f>
        <v>250</v>
      </c>
      <c r="BD98" s="1">
        <f>Economic!F98</f>
        <v>712984.3</v>
      </c>
      <c r="BE98" s="1">
        <f>Economic!G98</f>
        <v>6594.4</v>
      </c>
      <c r="BF98" s="1">
        <f>Economic!H98</f>
        <v>7045.3</v>
      </c>
      <c r="BG98" s="1">
        <f>Economic!I98</f>
        <v>81.8</v>
      </c>
      <c r="BH98" s="1">
        <v>97</v>
      </c>
      <c r="BI98" s="1">
        <v>1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>
        <v>31</v>
      </c>
      <c r="CB98">
        <v>22</v>
      </c>
      <c r="CC98" s="140">
        <f t="shared" si="31"/>
        <v>1311790.1863295569</v>
      </c>
      <c r="CD98" s="140">
        <f t="shared" si="32"/>
        <v>418368.42048318533</v>
      </c>
      <c r="CE98" s="140">
        <f t="shared" si="33"/>
        <v>1106035.4610854285</v>
      </c>
      <c r="CF98" s="1">
        <v>0</v>
      </c>
    </row>
    <row r="99" spans="1:84" x14ac:dyDescent="0.25">
      <c r="A99" s="3">
        <v>42767</v>
      </c>
      <c r="B99" s="4">
        <f t="shared" si="17"/>
        <v>2017</v>
      </c>
      <c r="C99" s="4">
        <f t="shared" si="18"/>
        <v>2</v>
      </c>
      <c r="D99" s="2">
        <v>34287533.653769821</v>
      </c>
      <c r="E99" s="12">
        <f>VLOOKUP('Monthly Data'!$B99,CDM!$P$4:$V$15,2,FALSE)/12</f>
        <v>1547805.3177085025</v>
      </c>
      <c r="F99" s="12">
        <f t="shared" si="19"/>
        <v>35835338.971478321</v>
      </c>
      <c r="G99" s="12">
        <v>42797</v>
      </c>
      <c r="H99" s="2">
        <v>11694580.118981019</v>
      </c>
      <c r="I99" s="12">
        <f>VLOOKUP('Monthly Data'!$B99,CDM!$P$4:$V$15,3,FALSE)/12</f>
        <v>593112.53787666326</v>
      </c>
      <c r="J99" s="12">
        <f t="shared" si="20"/>
        <v>12287692.656857682</v>
      </c>
      <c r="K99" s="12">
        <v>4052</v>
      </c>
      <c r="L99" s="2">
        <v>29628301.685792487</v>
      </c>
      <c r="M99" s="12">
        <f>VLOOKUP('Monthly Data'!$B99,CDM!$P$4:$V$15,4,FALSE)/12</f>
        <v>1681752.5450793451</v>
      </c>
      <c r="N99" s="12">
        <f t="shared" si="21"/>
        <v>31310054.230871834</v>
      </c>
      <c r="O99" s="2">
        <v>74202.731147210085</v>
      </c>
      <c r="P99" s="12">
        <f>VLOOKUP('Monthly Data'!$B99,CDM!$P$21:$S$32,2,FALSE)/12</f>
        <v>2623.0151832173083</v>
      </c>
      <c r="Q99" s="12">
        <f t="shared" si="22"/>
        <v>76825.746330427399</v>
      </c>
      <c r="R99" s="12">
        <v>517</v>
      </c>
      <c r="S99" s="2">
        <v>664922.79886148009</v>
      </c>
      <c r="T99" s="12">
        <f>VLOOKUP('Monthly Data'!$B99,CDM!$P$4:$V$15,7,FALSE)/12</f>
        <v>6357.3881033333337</v>
      </c>
      <c r="U99" s="12">
        <f t="shared" si="23"/>
        <v>671280.18696481339</v>
      </c>
      <c r="V99" s="2">
        <v>1738.616007970774</v>
      </c>
      <c r="W99" s="12">
        <f>VLOOKUP('Monthly Data'!$B99,CDM!$P$21:$S$32,4,FALSE)/12</f>
        <v>10.633433930000001</v>
      </c>
      <c r="X99" s="12">
        <f t="shared" si="24"/>
        <v>1749.2494419007739</v>
      </c>
      <c r="Y99" s="11">
        <v>9776</v>
      </c>
      <c r="Z99" s="2">
        <v>31868.396584440248</v>
      </c>
      <c r="AA99" s="12">
        <f>VLOOKUP('Monthly Data'!$B99,CDM!$P$4:$V$15,6,FALSE)/12</f>
        <v>945.90149999999994</v>
      </c>
      <c r="AB99" s="12">
        <f t="shared" si="25"/>
        <v>32814.298084440248</v>
      </c>
      <c r="AC99" s="13">
        <v>94.649470198675488</v>
      </c>
      <c r="AD99" s="12">
        <f>VLOOKUP('Monthly Data'!$B99,CDM!$P$21:$S$32,3,FALSE)/12</f>
        <v>1.4960000000000002</v>
      </c>
      <c r="AE99" s="12">
        <f t="shared" si="26"/>
        <v>96.145470198675483</v>
      </c>
      <c r="AF99" s="12">
        <v>377</v>
      </c>
      <c r="AG99" s="2">
        <v>91824.990512333941</v>
      </c>
      <c r="AH99" s="5">
        <v>306</v>
      </c>
      <c r="AI99" s="1">
        <f>Weather!C219</f>
        <v>715.29999999999984</v>
      </c>
      <c r="AJ99" s="1">
        <f>Weather!D219</f>
        <v>0</v>
      </c>
      <c r="AK99" s="1">
        <f>Weather!E219</f>
        <v>20</v>
      </c>
      <c r="AL99" s="1">
        <f>Weather!F219</f>
        <v>215.90000000000003</v>
      </c>
      <c r="AM99" s="1">
        <f t="shared" si="27"/>
        <v>511654.08999999979</v>
      </c>
      <c r="AN99" s="128">
        <f t="shared" si="28"/>
        <v>0</v>
      </c>
      <c r="AO99" s="1">
        <f>Weather!G219</f>
        <v>659.29999999999984</v>
      </c>
      <c r="AP99" s="1">
        <f>Weather!H219</f>
        <v>0</v>
      </c>
      <c r="AQ99" s="1">
        <f t="shared" si="29"/>
        <v>434676.48999999982</v>
      </c>
      <c r="AR99" s="1">
        <f t="shared" si="30"/>
        <v>0</v>
      </c>
      <c r="AS99" s="1">
        <f>Weather!I219</f>
        <v>491.3</v>
      </c>
      <c r="AT99" s="1">
        <f>Weather!J219</f>
        <v>0</v>
      </c>
      <c r="AU99" s="1">
        <f>Weather!K219</f>
        <v>547.29999999999995</v>
      </c>
      <c r="AV99" s="1">
        <f>Weather!L219</f>
        <v>0</v>
      </c>
      <c r="AW99" s="1">
        <f>Weather!M219</f>
        <v>603.29999999999984</v>
      </c>
      <c r="AX99" s="1">
        <f>Weather!N219</f>
        <v>0</v>
      </c>
      <c r="AY99" s="1">
        <f>Weather!O219</f>
        <v>0</v>
      </c>
      <c r="AZ99" s="1">
        <f>Weather!P219</f>
        <v>-7.5464285714285717</v>
      </c>
      <c r="BA99" s="1">
        <f>Economic!C99</f>
        <v>6996</v>
      </c>
      <c r="BB99" s="1">
        <f>Economic!D99</f>
        <v>80.3</v>
      </c>
      <c r="BC99" s="1">
        <f>Economic!E99</f>
        <v>250</v>
      </c>
      <c r="BD99" s="1">
        <f>Economic!F99</f>
        <v>712984.3</v>
      </c>
      <c r="BE99" s="1">
        <f>Economic!G99</f>
        <v>6594.4</v>
      </c>
      <c r="BF99" s="1">
        <f>Economic!H99</f>
        <v>7061.7</v>
      </c>
      <c r="BG99" s="1">
        <f>Economic!I99</f>
        <v>81.599999999999994</v>
      </c>
      <c r="BH99" s="1">
        <v>98</v>
      </c>
      <c r="BI99" s="1">
        <v>0</v>
      </c>
      <c r="BJ99" s="1">
        <v>1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>
        <v>28</v>
      </c>
      <c r="CB99">
        <v>19</v>
      </c>
      <c r="CC99" s="140">
        <f t="shared" si="31"/>
        <v>1279833.5346956544</v>
      </c>
      <c r="CD99" s="140">
        <f t="shared" si="32"/>
        <v>417663.57567789353</v>
      </c>
      <c r="CE99" s="140">
        <f t="shared" si="33"/>
        <v>1118216.2225311368</v>
      </c>
      <c r="CF99" s="1">
        <v>0</v>
      </c>
    </row>
    <row r="100" spans="1:84" x14ac:dyDescent="0.25">
      <c r="A100" s="3">
        <v>42795</v>
      </c>
      <c r="B100" s="4">
        <f t="shared" si="17"/>
        <v>2017</v>
      </c>
      <c r="C100" s="4">
        <f t="shared" si="18"/>
        <v>3</v>
      </c>
      <c r="D100" s="2">
        <v>35434684.916161954</v>
      </c>
      <c r="E100" s="12">
        <f>VLOOKUP('Monthly Data'!$B100,CDM!$P$4:$V$15,2,FALSE)/12</f>
        <v>1547805.3177085025</v>
      </c>
      <c r="F100" s="12">
        <f t="shared" si="19"/>
        <v>36982490.233870454</v>
      </c>
      <c r="G100" s="12">
        <v>42797</v>
      </c>
      <c r="H100" s="2">
        <v>12348544.639125146</v>
      </c>
      <c r="I100" s="12">
        <f>VLOOKUP('Monthly Data'!$B100,CDM!$P$4:$V$15,3,FALSE)/12</f>
        <v>593112.53787666326</v>
      </c>
      <c r="J100" s="12">
        <f t="shared" si="20"/>
        <v>12941657.17700181</v>
      </c>
      <c r="K100" s="12">
        <v>4052</v>
      </c>
      <c r="L100" s="2">
        <v>32296856.777361013</v>
      </c>
      <c r="M100" s="12">
        <f>VLOOKUP('Monthly Data'!$B100,CDM!$P$4:$V$15,4,FALSE)/12</f>
        <v>1681752.5450793451</v>
      </c>
      <c r="N100" s="12">
        <f t="shared" si="21"/>
        <v>33978609.322440356</v>
      </c>
      <c r="O100" s="2">
        <v>80886.005744286667</v>
      </c>
      <c r="P100" s="12">
        <f>VLOOKUP('Monthly Data'!$B100,CDM!$P$21:$S$32,2,FALSE)/12</f>
        <v>2623.0151832173083</v>
      </c>
      <c r="Q100" s="12">
        <f t="shared" si="22"/>
        <v>83509.020927503982</v>
      </c>
      <c r="R100" s="12">
        <v>517</v>
      </c>
      <c r="S100" s="2">
        <v>650224.85768500948</v>
      </c>
      <c r="T100" s="12">
        <f>VLOOKUP('Monthly Data'!$B100,CDM!$P$4:$V$15,7,FALSE)/12</f>
        <v>6357.3881033333337</v>
      </c>
      <c r="U100" s="12">
        <f t="shared" si="23"/>
        <v>656582.24578834279</v>
      </c>
      <c r="V100" s="2">
        <v>1738.616007970774</v>
      </c>
      <c r="W100" s="12">
        <f>VLOOKUP('Monthly Data'!$B100,CDM!$P$21:$S$32,4,FALSE)/12</f>
        <v>10.633433930000001</v>
      </c>
      <c r="X100" s="12">
        <f t="shared" si="24"/>
        <v>1749.2494419007739</v>
      </c>
      <c r="Y100" s="11">
        <v>9776</v>
      </c>
      <c r="Z100" s="2">
        <v>35145.037950664162</v>
      </c>
      <c r="AA100" s="12">
        <f>VLOOKUP('Monthly Data'!$B100,CDM!$P$4:$V$15,6,FALSE)/12</f>
        <v>945.90149999999994</v>
      </c>
      <c r="AB100" s="12">
        <f t="shared" si="25"/>
        <v>36090.939450664162</v>
      </c>
      <c r="AC100" s="13">
        <v>94.649470198675488</v>
      </c>
      <c r="AD100" s="12">
        <f>VLOOKUP('Monthly Data'!$B100,CDM!$P$21:$S$32,3,FALSE)/12</f>
        <v>1.4960000000000002</v>
      </c>
      <c r="AE100" s="12">
        <f t="shared" si="26"/>
        <v>96.145470198675483</v>
      </c>
      <c r="AF100" s="12">
        <v>377</v>
      </c>
      <c r="AG100" s="2">
        <v>101660.02846299863</v>
      </c>
      <c r="AH100" s="5">
        <v>306</v>
      </c>
      <c r="AI100" s="1">
        <f>Weather!C220</f>
        <v>772.9</v>
      </c>
      <c r="AJ100" s="1">
        <f>Weather!D220</f>
        <v>0</v>
      </c>
      <c r="AK100" s="1">
        <f>Weather!E220</f>
        <v>20</v>
      </c>
      <c r="AL100" s="1">
        <f>Weather!F220</f>
        <v>225.60000000000005</v>
      </c>
      <c r="AM100" s="1">
        <f t="shared" si="27"/>
        <v>597374.40999999992</v>
      </c>
      <c r="AN100" s="128">
        <f t="shared" si="28"/>
        <v>0</v>
      </c>
      <c r="AO100" s="1">
        <f>Weather!G220</f>
        <v>710.89999999999986</v>
      </c>
      <c r="AP100" s="1">
        <f>Weather!H220</f>
        <v>0</v>
      </c>
      <c r="AQ100" s="1">
        <f t="shared" si="29"/>
        <v>505378.80999999982</v>
      </c>
      <c r="AR100" s="1">
        <f t="shared" si="30"/>
        <v>0</v>
      </c>
      <c r="AS100" s="1">
        <f>Weather!I220</f>
        <v>524.9</v>
      </c>
      <c r="AT100" s="1">
        <f>Weather!J220</f>
        <v>0</v>
      </c>
      <c r="AU100" s="1">
        <f>Weather!K220</f>
        <v>586.9</v>
      </c>
      <c r="AV100" s="1">
        <f>Weather!L220</f>
        <v>0</v>
      </c>
      <c r="AW100" s="1">
        <f>Weather!M220</f>
        <v>648.9</v>
      </c>
      <c r="AX100" s="1">
        <f>Weather!N220</f>
        <v>0</v>
      </c>
      <c r="AY100" s="1">
        <f>Weather!O220</f>
        <v>0</v>
      </c>
      <c r="AZ100" s="1">
        <f>Weather!P220</f>
        <v>-6.9322580645161311</v>
      </c>
      <c r="BA100" s="1">
        <f>Economic!C100</f>
        <v>6972</v>
      </c>
      <c r="BB100" s="1">
        <f>Economic!D100</f>
        <v>79.099999999999994</v>
      </c>
      <c r="BC100" s="1">
        <f>Economic!E100</f>
        <v>250</v>
      </c>
      <c r="BD100" s="1">
        <f>Economic!F100</f>
        <v>712984.3</v>
      </c>
      <c r="BE100" s="1">
        <f>Economic!G100</f>
        <v>6594.4</v>
      </c>
      <c r="BF100" s="1">
        <f>Economic!H100</f>
        <v>7073.8</v>
      </c>
      <c r="BG100" s="1">
        <f>Economic!I100</f>
        <v>81</v>
      </c>
      <c r="BH100" s="1">
        <v>99</v>
      </c>
      <c r="BI100" s="1">
        <v>0</v>
      </c>
      <c r="BJ100" s="1">
        <v>0</v>
      </c>
      <c r="BK100" s="1">
        <v>1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1</v>
      </c>
      <c r="BV100" s="1">
        <v>0</v>
      </c>
      <c r="BW100" s="1">
        <v>1</v>
      </c>
      <c r="BX100" s="1">
        <v>0</v>
      </c>
      <c r="BY100" s="1">
        <v>0</v>
      </c>
      <c r="BZ100" s="1">
        <v>0</v>
      </c>
      <c r="CA100">
        <v>31</v>
      </c>
      <c r="CB100">
        <v>23</v>
      </c>
      <c r="CC100" s="140">
        <f t="shared" si="31"/>
        <v>1192983.555931305</v>
      </c>
      <c r="CD100" s="140">
        <f t="shared" si="32"/>
        <v>398340.14964919828</v>
      </c>
      <c r="CE100" s="140">
        <f t="shared" si="33"/>
        <v>1096084.1716916244</v>
      </c>
      <c r="CF100" s="1">
        <v>0</v>
      </c>
    </row>
    <row r="101" spans="1:84" x14ac:dyDescent="0.25">
      <c r="A101" s="3">
        <v>42826</v>
      </c>
      <c r="B101" s="4">
        <f t="shared" si="17"/>
        <v>2017</v>
      </c>
      <c r="C101" s="4">
        <f t="shared" si="18"/>
        <v>4</v>
      </c>
      <c r="D101" s="2">
        <v>28044671.776101463</v>
      </c>
      <c r="E101" s="12">
        <f>VLOOKUP('Monthly Data'!$B101,CDM!$P$4:$V$15,2,FALSE)/12</f>
        <v>1547805.3177085025</v>
      </c>
      <c r="F101" s="12">
        <f t="shared" si="19"/>
        <v>29592477.093809966</v>
      </c>
      <c r="G101" s="12">
        <v>42797</v>
      </c>
      <c r="H101" s="2">
        <v>10386755.94001675</v>
      </c>
      <c r="I101" s="12">
        <f>VLOOKUP('Monthly Data'!$B101,CDM!$P$4:$V$15,3,FALSE)/12</f>
        <v>593112.53787666326</v>
      </c>
      <c r="J101" s="12">
        <f t="shared" si="20"/>
        <v>10979868.477893414</v>
      </c>
      <c r="K101" s="12">
        <v>4052</v>
      </c>
      <c r="L101" s="2">
        <v>26954451.815236881</v>
      </c>
      <c r="M101" s="12">
        <f>VLOOKUP('Monthly Data'!$B101,CDM!$P$4:$V$15,4,FALSE)/12</f>
        <v>1681752.5450793451</v>
      </c>
      <c r="N101" s="12">
        <f t="shared" si="21"/>
        <v>28636204.360316228</v>
      </c>
      <c r="O101" s="2">
        <v>67506.196017490482</v>
      </c>
      <c r="P101" s="12">
        <f>VLOOKUP('Monthly Data'!$B101,CDM!$P$21:$S$32,2,FALSE)/12</f>
        <v>2623.0151832173083</v>
      </c>
      <c r="Q101" s="12">
        <f t="shared" si="22"/>
        <v>70129.211200707796</v>
      </c>
      <c r="R101" s="12">
        <v>517</v>
      </c>
      <c r="S101" s="2">
        <v>542531.92599620495</v>
      </c>
      <c r="T101" s="12">
        <f>VLOOKUP('Monthly Data'!$B101,CDM!$P$4:$V$15,7,FALSE)/12</f>
        <v>6357.3881033333337</v>
      </c>
      <c r="U101" s="12">
        <f t="shared" si="23"/>
        <v>548889.31409953826</v>
      </c>
      <c r="V101" s="2">
        <v>1739.3273893160974</v>
      </c>
      <c r="W101" s="12">
        <f>VLOOKUP('Monthly Data'!$B101,CDM!$P$21:$S$32,4,FALSE)/12</f>
        <v>10.633433930000001</v>
      </c>
      <c r="X101" s="12">
        <f t="shared" si="24"/>
        <v>1749.9608232460973</v>
      </c>
      <c r="Y101" s="11">
        <v>9780</v>
      </c>
      <c r="Z101" s="2">
        <v>33988.083491461111</v>
      </c>
      <c r="AA101" s="12">
        <f>VLOOKUP('Monthly Data'!$B101,CDM!$P$4:$V$15,6,FALSE)/12</f>
        <v>945.90149999999994</v>
      </c>
      <c r="AB101" s="12">
        <f t="shared" si="25"/>
        <v>34933.984991461111</v>
      </c>
      <c r="AC101" s="13">
        <v>96.406887417218542</v>
      </c>
      <c r="AD101" s="12">
        <f>VLOOKUP('Monthly Data'!$B101,CDM!$P$21:$S$32,3,FALSE)/12</f>
        <v>1.4960000000000002</v>
      </c>
      <c r="AE101" s="12">
        <f t="shared" si="26"/>
        <v>97.902887417218537</v>
      </c>
      <c r="AF101" s="12">
        <v>384</v>
      </c>
      <c r="AG101" s="2">
        <v>97936.963946868767</v>
      </c>
      <c r="AH101" s="5">
        <v>307</v>
      </c>
      <c r="AI101" s="1">
        <f>Weather!C221</f>
        <v>406.10000000000008</v>
      </c>
      <c r="AJ101" s="1">
        <f>Weather!D221</f>
        <v>0</v>
      </c>
      <c r="AK101" s="1">
        <f>Weather!E221</f>
        <v>0</v>
      </c>
      <c r="AL101" s="1">
        <f>Weather!F221</f>
        <v>3</v>
      </c>
      <c r="AM101" s="1">
        <f t="shared" si="27"/>
        <v>164917.21000000008</v>
      </c>
      <c r="AN101" s="128">
        <f t="shared" si="28"/>
        <v>0</v>
      </c>
      <c r="AO101" s="1">
        <f>Weather!G221</f>
        <v>346.1</v>
      </c>
      <c r="AP101" s="1">
        <f>Weather!H221</f>
        <v>0</v>
      </c>
      <c r="AQ101" s="1">
        <f t="shared" si="29"/>
        <v>119785.21000000002</v>
      </c>
      <c r="AR101" s="1">
        <f t="shared" si="30"/>
        <v>0</v>
      </c>
      <c r="AS101" s="1">
        <f>Weather!I221</f>
        <v>173.30000000000004</v>
      </c>
      <c r="AT101" s="1">
        <f>Weather!J221</f>
        <v>7.1999999999999993</v>
      </c>
      <c r="AU101" s="1">
        <f>Weather!K221</f>
        <v>229.8</v>
      </c>
      <c r="AV101" s="1">
        <f>Weather!L221</f>
        <v>3.6999999999999993</v>
      </c>
      <c r="AW101" s="1">
        <f>Weather!M221</f>
        <v>287.8</v>
      </c>
      <c r="AX101" s="1">
        <f>Weather!N221</f>
        <v>1.6999999999999993</v>
      </c>
      <c r="AY101" s="1">
        <f>Weather!O221</f>
        <v>0</v>
      </c>
      <c r="AZ101" s="1">
        <f>Weather!P221</f>
        <v>4.4633333333333338</v>
      </c>
      <c r="BA101" s="1">
        <f>Economic!C101</f>
        <v>6982.8</v>
      </c>
      <c r="BB101" s="1">
        <f>Economic!D101</f>
        <v>78.3</v>
      </c>
      <c r="BC101" s="1">
        <f>Economic!E101</f>
        <v>250</v>
      </c>
      <c r="BD101" s="1">
        <f>Economic!F101</f>
        <v>712984.3</v>
      </c>
      <c r="BE101" s="1">
        <f>Economic!G101</f>
        <v>6594.4</v>
      </c>
      <c r="BF101" s="1">
        <f>Economic!H101</f>
        <v>7075.3</v>
      </c>
      <c r="BG101" s="1">
        <f>Economic!I101</f>
        <v>80.400000000000006</v>
      </c>
      <c r="BH101" s="1">
        <v>100</v>
      </c>
      <c r="BI101" s="1">
        <v>0</v>
      </c>
      <c r="BJ101" s="1">
        <v>0</v>
      </c>
      <c r="BK101" s="1">
        <v>0</v>
      </c>
      <c r="BL101" s="1">
        <v>1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1</v>
      </c>
      <c r="BV101" s="1">
        <v>0</v>
      </c>
      <c r="BW101" s="1">
        <v>1</v>
      </c>
      <c r="BX101" s="1">
        <v>1</v>
      </c>
      <c r="BY101" s="1">
        <v>0</v>
      </c>
      <c r="BZ101" s="1">
        <v>1</v>
      </c>
      <c r="CA101">
        <v>30</v>
      </c>
      <c r="CB101">
        <v>19</v>
      </c>
      <c r="CC101" s="140">
        <f t="shared" si="31"/>
        <v>986415.90312699892</v>
      </c>
      <c r="CD101" s="140">
        <f t="shared" si="32"/>
        <v>346225.19800055836</v>
      </c>
      <c r="CE101" s="140">
        <f t="shared" si="33"/>
        <v>954540.14534387423</v>
      </c>
      <c r="CF101" s="1">
        <v>0</v>
      </c>
    </row>
    <row r="102" spans="1:84" x14ac:dyDescent="0.25">
      <c r="A102" s="3">
        <v>42856</v>
      </c>
      <c r="B102" s="4">
        <f t="shared" si="17"/>
        <v>2017</v>
      </c>
      <c r="C102" s="4">
        <f t="shared" si="18"/>
        <v>5</v>
      </c>
      <c r="D102" s="2">
        <v>24140842.502162836</v>
      </c>
      <c r="E102" s="12">
        <f>VLOOKUP('Monthly Data'!$B102,CDM!$P$4:$V$15,2,FALSE)/12</f>
        <v>1547805.3177085025</v>
      </c>
      <c r="F102" s="12">
        <f t="shared" si="19"/>
        <v>25688647.81987134</v>
      </c>
      <c r="G102" s="12">
        <v>42797</v>
      </c>
      <c r="H102" s="2">
        <v>9860713.3741772659</v>
      </c>
      <c r="I102" s="12">
        <f>VLOOKUP('Monthly Data'!$B102,CDM!$P$4:$V$15,3,FALSE)/12</f>
        <v>593112.53787666326</v>
      </c>
      <c r="J102" s="12">
        <f t="shared" si="20"/>
        <v>10453825.91205393</v>
      </c>
      <c r="K102" s="12">
        <v>4052</v>
      </c>
      <c r="L102" s="2">
        <v>26098101.681442216</v>
      </c>
      <c r="M102" s="12">
        <f>VLOOKUP('Monthly Data'!$B102,CDM!$P$4:$V$15,4,FALSE)/12</f>
        <v>1681752.5450793451</v>
      </c>
      <c r="N102" s="12">
        <f t="shared" si="21"/>
        <v>27779854.226521563</v>
      </c>
      <c r="O102" s="2">
        <v>65361.506138883167</v>
      </c>
      <c r="P102" s="12">
        <f>VLOOKUP('Monthly Data'!$B102,CDM!$P$21:$S$32,2,FALSE)/12</f>
        <v>2623.0151832173083</v>
      </c>
      <c r="Q102" s="12">
        <f t="shared" si="22"/>
        <v>67984.521322100481</v>
      </c>
      <c r="R102" s="12">
        <v>517</v>
      </c>
      <c r="S102" s="2">
        <v>483557.79886148003</v>
      </c>
      <c r="T102" s="12">
        <f>VLOOKUP('Monthly Data'!$B102,CDM!$P$4:$V$15,7,FALSE)/12</f>
        <v>6357.3881033333337</v>
      </c>
      <c r="U102" s="12">
        <f t="shared" si="23"/>
        <v>489915.18696481339</v>
      </c>
      <c r="V102" s="2">
        <v>1739.3273893160974</v>
      </c>
      <c r="W102" s="12">
        <f>VLOOKUP('Monthly Data'!$B102,CDM!$P$21:$S$32,4,FALSE)/12</f>
        <v>10.633433930000001</v>
      </c>
      <c r="X102" s="12">
        <f t="shared" si="24"/>
        <v>1749.9608232460973</v>
      </c>
      <c r="Y102" s="11">
        <v>9780</v>
      </c>
      <c r="Z102" s="2">
        <v>35121.03415559775</v>
      </c>
      <c r="AA102" s="12">
        <f>VLOOKUP('Monthly Data'!$B102,CDM!$P$4:$V$15,6,FALSE)/12</f>
        <v>945.90149999999994</v>
      </c>
      <c r="AB102" s="12">
        <f t="shared" si="25"/>
        <v>36066.93565559775</v>
      </c>
      <c r="AC102" s="13">
        <v>96.406887417218542</v>
      </c>
      <c r="AD102" s="12">
        <f>VLOOKUP('Monthly Data'!$B102,CDM!$P$21:$S$32,3,FALSE)/12</f>
        <v>1.4960000000000002</v>
      </c>
      <c r="AE102" s="12">
        <f t="shared" si="26"/>
        <v>97.902887417218537</v>
      </c>
      <c r="AF102" s="12">
        <v>384</v>
      </c>
      <c r="AG102" s="2">
        <v>101169.63577904293</v>
      </c>
      <c r="AH102" s="5">
        <v>307</v>
      </c>
      <c r="AI102" s="1">
        <f>Weather!C222</f>
        <v>242.10000000000002</v>
      </c>
      <c r="AJ102" s="1">
        <f>Weather!D222</f>
        <v>1.3</v>
      </c>
      <c r="AK102" s="1">
        <f>Weather!E222</f>
        <v>0</v>
      </c>
      <c r="AL102" s="1">
        <f>Weather!F222</f>
        <v>0</v>
      </c>
      <c r="AM102" s="1">
        <f t="shared" si="27"/>
        <v>58612.410000000011</v>
      </c>
      <c r="AN102" s="128">
        <f t="shared" si="28"/>
        <v>1.6900000000000002</v>
      </c>
      <c r="AO102" s="1">
        <f>Weather!G222</f>
        <v>184.10000000000002</v>
      </c>
      <c r="AP102" s="1">
        <f>Weather!H222</f>
        <v>5.3000000000000007</v>
      </c>
      <c r="AQ102" s="1">
        <f t="shared" si="29"/>
        <v>33892.810000000005</v>
      </c>
      <c r="AR102" s="1">
        <f t="shared" si="30"/>
        <v>28.090000000000007</v>
      </c>
      <c r="AS102" s="1">
        <f>Weather!I222</f>
        <v>54.4</v>
      </c>
      <c r="AT102" s="1">
        <f>Weather!J222</f>
        <v>61.599999999999994</v>
      </c>
      <c r="AU102" s="1">
        <f>Weather!K222</f>
        <v>88.3</v>
      </c>
      <c r="AV102" s="1">
        <f>Weather!L222</f>
        <v>33.5</v>
      </c>
      <c r="AW102" s="1">
        <f>Weather!M222</f>
        <v>130.89999999999998</v>
      </c>
      <c r="AX102" s="1">
        <f>Weather!N222</f>
        <v>14.100000000000001</v>
      </c>
      <c r="AY102" s="1">
        <f>Weather!O222</f>
        <v>0</v>
      </c>
      <c r="AZ102" s="1">
        <f>Weather!P222</f>
        <v>10.232258064516129</v>
      </c>
      <c r="BA102" s="1">
        <f>Economic!C102</f>
        <v>7047.4</v>
      </c>
      <c r="BB102" s="1">
        <f>Economic!D102</f>
        <v>78.599999999999994</v>
      </c>
      <c r="BC102" s="1">
        <f>Economic!E102</f>
        <v>250</v>
      </c>
      <c r="BD102" s="1">
        <f>Economic!F102</f>
        <v>712984.3</v>
      </c>
      <c r="BE102" s="1">
        <f>Economic!G102</f>
        <v>6594.4</v>
      </c>
      <c r="BF102" s="1">
        <f>Economic!H102</f>
        <v>7081.1</v>
      </c>
      <c r="BG102" s="1">
        <f>Economic!I102</f>
        <v>80.3</v>
      </c>
      <c r="BH102" s="1">
        <v>101</v>
      </c>
      <c r="BI102" s="1">
        <v>0</v>
      </c>
      <c r="BJ102" s="1">
        <v>0</v>
      </c>
      <c r="BK102" s="1">
        <v>0</v>
      </c>
      <c r="BL102" s="1">
        <v>0</v>
      </c>
      <c r="BM102" s="1">
        <v>1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1</v>
      </c>
      <c r="BV102" s="1">
        <v>0</v>
      </c>
      <c r="BW102" s="1">
        <v>1</v>
      </c>
      <c r="BX102" s="1">
        <v>1</v>
      </c>
      <c r="BY102" s="1">
        <v>0</v>
      </c>
      <c r="BZ102" s="1">
        <v>1</v>
      </c>
      <c r="CA102">
        <v>31</v>
      </c>
      <c r="CB102">
        <v>22</v>
      </c>
      <c r="CC102" s="140">
        <f t="shared" si="31"/>
        <v>828666.0587055271</v>
      </c>
      <c r="CD102" s="140">
        <f t="shared" si="32"/>
        <v>318087.52819926664</v>
      </c>
      <c r="CE102" s="140">
        <f t="shared" si="33"/>
        <v>896124.32988779235</v>
      </c>
      <c r="CF102" s="1">
        <v>0</v>
      </c>
    </row>
    <row r="103" spans="1:84" x14ac:dyDescent="0.25">
      <c r="A103" s="3">
        <v>42887</v>
      </c>
      <c r="B103" s="4">
        <f t="shared" si="17"/>
        <v>2017</v>
      </c>
      <c r="C103" s="4">
        <f t="shared" si="18"/>
        <v>6</v>
      </c>
      <c r="D103" s="2">
        <v>22388593.985149544</v>
      </c>
      <c r="E103" s="12">
        <f>VLOOKUP('Monthly Data'!$B103,CDM!$P$4:$V$15,2,FALSE)/12</f>
        <v>1547805.3177085025</v>
      </c>
      <c r="F103" s="12">
        <f t="shared" si="19"/>
        <v>23936399.302858047</v>
      </c>
      <c r="G103" s="12">
        <v>42797</v>
      </c>
      <c r="H103" s="2">
        <v>9561012.5151322857</v>
      </c>
      <c r="I103" s="12">
        <f>VLOOKUP('Monthly Data'!$B103,CDM!$P$4:$V$15,3,FALSE)/12</f>
        <v>593112.53787666326</v>
      </c>
      <c r="J103" s="12">
        <f t="shared" si="20"/>
        <v>10154125.053008949</v>
      </c>
      <c r="K103" s="12">
        <v>4052</v>
      </c>
      <c r="L103" s="2">
        <v>25695923.560246497</v>
      </c>
      <c r="M103" s="12">
        <f>VLOOKUP('Monthly Data'!$B103,CDM!$P$4:$V$15,4,FALSE)/12</f>
        <v>1681752.5450793451</v>
      </c>
      <c r="N103" s="12">
        <f t="shared" si="21"/>
        <v>27377676.105325844</v>
      </c>
      <c r="O103" s="2">
        <v>64354.269365177497</v>
      </c>
      <c r="P103" s="12">
        <f>VLOOKUP('Monthly Data'!$B103,CDM!$P$21:$S$32,2,FALSE)/12</f>
        <v>2623.0151832173083</v>
      </c>
      <c r="Q103" s="12">
        <f t="shared" si="22"/>
        <v>66977.284548394804</v>
      </c>
      <c r="R103" s="12">
        <v>517</v>
      </c>
      <c r="S103" s="2">
        <v>430204.53510436433</v>
      </c>
      <c r="T103" s="12">
        <f>VLOOKUP('Monthly Data'!$B103,CDM!$P$4:$V$15,7,FALSE)/12</f>
        <v>6357.3881033333337</v>
      </c>
      <c r="U103" s="12">
        <f t="shared" si="23"/>
        <v>436561.92320769769</v>
      </c>
      <c r="V103" s="2">
        <v>1739.3273893160974</v>
      </c>
      <c r="W103" s="12">
        <f>VLOOKUP('Monthly Data'!$B103,CDM!$P$21:$S$32,4,FALSE)/12</f>
        <v>10.633433930000001</v>
      </c>
      <c r="X103" s="12">
        <f t="shared" si="24"/>
        <v>1749.9608232460973</v>
      </c>
      <c r="Y103" s="11">
        <v>9780</v>
      </c>
      <c r="Z103" s="2">
        <v>33955.683111954488</v>
      </c>
      <c r="AA103" s="12">
        <f>VLOOKUP('Monthly Data'!$B103,CDM!$P$4:$V$15,6,FALSE)/12</f>
        <v>945.90149999999994</v>
      </c>
      <c r="AB103" s="12">
        <f t="shared" si="25"/>
        <v>34901.584611954488</v>
      </c>
      <c r="AC103" s="13">
        <v>96.406887417218542</v>
      </c>
      <c r="AD103" s="12">
        <f>VLOOKUP('Monthly Data'!$B103,CDM!$P$21:$S$32,3,FALSE)/12</f>
        <v>1.4960000000000002</v>
      </c>
      <c r="AE103" s="12">
        <f t="shared" si="26"/>
        <v>97.902887417218537</v>
      </c>
      <c r="AF103" s="12">
        <v>384</v>
      </c>
      <c r="AG103" s="2">
        <v>97526.350938224452</v>
      </c>
      <c r="AH103" s="5">
        <v>307</v>
      </c>
      <c r="AI103" s="1">
        <f>Weather!C223</f>
        <v>69.900000000000006</v>
      </c>
      <c r="AJ103" s="1">
        <f>Weather!D223</f>
        <v>11.9</v>
      </c>
      <c r="AK103" s="1">
        <f>Weather!E223</f>
        <v>0</v>
      </c>
      <c r="AL103" s="1">
        <f>Weather!F223</f>
        <v>0</v>
      </c>
      <c r="AM103" s="1">
        <f t="shared" si="27"/>
        <v>4886.0100000000011</v>
      </c>
      <c r="AN103" s="128">
        <f t="shared" si="28"/>
        <v>141.61000000000001</v>
      </c>
      <c r="AO103" s="1">
        <f>Weather!G223</f>
        <v>31.699999999999996</v>
      </c>
      <c r="AP103" s="1">
        <f>Weather!H223</f>
        <v>33.700000000000003</v>
      </c>
      <c r="AQ103" s="1">
        <f t="shared" si="29"/>
        <v>1004.8899999999998</v>
      </c>
      <c r="AR103" s="1">
        <f t="shared" si="30"/>
        <v>1135.6900000000003</v>
      </c>
      <c r="AS103" s="1">
        <f>Weather!I223</f>
        <v>0.19999999999999929</v>
      </c>
      <c r="AT103" s="1">
        <f>Weather!J223</f>
        <v>182.20000000000005</v>
      </c>
      <c r="AU103" s="1">
        <f>Weather!K223</f>
        <v>3</v>
      </c>
      <c r="AV103" s="1">
        <f>Weather!L223</f>
        <v>125</v>
      </c>
      <c r="AW103" s="1">
        <f>Weather!M223</f>
        <v>12.599999999999998</v>
      </c>
      <c r="AX103" s="1">
        <f>Weather!N223</f>
        <v>74.599999999999994</v>
      </c>
      <c r="AY103" s="1">
        <f>Weather!O223</f>
        <v>4.4000000000000021</v>
      </c>
      <c r="AZ103" s="1">
        <f>Weather!P223</f>
        <v>16.066666666666666</v>
      </c>
      <c r="BA103" s="1">
        <f>Economic!C103</f>
        <v>7129.6</v>
      </c>
      <c r="BB103" s="1">
        <f>Economic!D103</f>
        <v>81</v>
      </c>
      <c r="BC103" s="1">
        <f>Economic!E103</f>
        <v>250</v>
      </c>
      <c r="BD103" s="1">
        <f>Economic!F103</f>
        <v>712984.3</v>
      </c>
      <c r="BE103" s="1">
        <f>Economic!G103</f>
        <v>6594.4</v>
      </c>
      <c r="BF103" s="1">
        <f>Economic!H103</f>
        <v>7086.4</v>
      </c>
      <c r="BG103" s="1">
        <f>Economic!I103</f>
        <v>81</v>
      </c>
      <c r="BH103" s="1">
        <v>102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1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>
        <v>30</v>
      </c>
      <c r="CB103">
        <v>22</v>
      </c>
      <c r="CC103" s="140">
        <f t="shared" si="31"/>
        <v>797879.97676193493</v>
      </c>
      <c r="CD103" s="140">
        <f t="shared" si="32"/>
        <v>318700.41717107617</v>
      </c>
      <c r="CE103" s="140">
        <f t="shared" si="33"/>
        <v>912589.20351086149</v>
      </c>
      <c r="CF103" s="1">
        <v>0</v>
      </c>
    </row>
    <row r="104" spans="1:84" x14ac:dyDescent="0.25">
      <c r="A104" s="3">
        <v>42917</v>
      </c>
      <c r="B104" s="4">
        <f t="shared" si="17"/>
        <v>2017</v>
      </c>
      <c r="C104" s="4">
        <f t="shared" si="18"/>
        <v>7</v>
      </c>
      <c r="D104" s="2">
        <v>24383196.475797318</v>
      </c>
      <c r="E104" s="12">
        <f>VLOOKUP('Monthly Data'!$B104,CDM!$P$4:$V$15,2,FALSE)/12</f>
        <v>1547805.3177085025</v>
      </c>
      <c r="F104" s="12">
        <f t="shared" si="19"/>
        <v>25931001.793505821</v>
      </c>
      <c r="G104" s="12">
        <v>42851</v>
      </c>
      <c r="H104" s="2">
        <v>10410530.141947942</v>
      </c>
      <c r="I104" s="12">
        <f>VLOOKUP('Monthly Data'!$B104,CDM!$P$4:$V$15,3,FALSE)/12</f>
        <v>593112.53787666326</v>
      </c>
      <c r="J104" s="12">
        <f t="shared" si="20"/>
        <v>11003642.679824606</v>
      </c>
      <c r="K104" s="12">
        <v>4080</v>
      </c>
      <c r="L104" s="2">
        <v>28705770.325291783</v>
      </c>
      <c r="M104" s="12">
        <f>VLOOKUP('Monthly Data'!$B104,CDM!$P$4:$V$15,4,FALSE)/12</f>
        <v>1681752.5450793451</v>
      </c>
      <c r="N104" s="12">
        <f t="shared" si="21"/>
        <v>30387522.870371129</v>
      </c>
      <c r="O104" s="2">
        <v>71892.29340278382</v>
      </c>
      <c r="P104" s="12">
        <f>VLOOKUP('Monthly Data'!$B104,CDM!$P$21:$S$32,2,FALSE)/12</f>
        <v>2623.0151832173083</v>
      </c>
      <c r="Q104" s="12">
        <f t="shared" si="22"/>
        <v>74515.308586001134</v>
      </c>
      <c r="R104" s="12">
        <v>499</v>
      </c>
      <c r="S104" s="2">
        <v>465110.07590132824</v>
      </c>
      <c r="T104" s="12">
        <f>VLOOKUP('Monthly Data'!$B104,CDM!$P$4:$V$15,7,FALSE)/12</f>
        <v>6357.3881033333337</v>
      </c>
      <c r="U104" s="12">
        <f t="shared" si="23"/>
        <v>471467.4640046616</v>
      </c>
      <c r="V104" s="2">
        <v>1741.6393786883991</v>
      </c>
      <c r="W104" s="12">
        <f>VLOOKUP('Monthly Data'!$B104,CDM!$P$21:$S$32,4,FALSE)/12</f>
        <v>10.633433930000001</v>
      </c>
      <c r="X104" s="12">
        <f t="shared" si="24"/>
        <v>1752.272812618399</v>
      </c>
      <c r="Y104" s="11">
        <v>9793</v>
      </c>
      <c r="Z104" s="2">
        <v>35121.034155597736</v>
      </c>
      <c r="AA104" s="12">
        <f>VLOOKUP('Monthly Data'!$B104,CDM!$P$4:$V$15,6,FALSE)/12</f>
        <v>945.90149999999994</v>
      </c>
      <c r="AB104" s="12">
        <f t="shared" si="25"/>
        <v>36066.935655597736</v>
      </c>
      <c r="AC104" s="13">
        <v>94.147350993377486</v>
      </c>
      <c r="AD104" s="12">
        <f>VLOOKUP('Monthly Data'!$B104,CDM!$P$21:$S$32,3,FALSE)/12</f>
        <v>1.4960000000000002</v>
      </c>
      <c r="AE104" s="12">
        <f t="shared" si="26"/>
        <v>95.643350993377481</v>
      </c>
      <c r="AF104" s="12">
        <v>375</v>
      </c>
      <c r="AG104" s="2">
        <v>100413.02656546545</v>
      </c>
      <c r="AH104" s="5">
        <v>301</v>
      </c>
      <c r="AI104" s="1">
        <f>Weather!C224</f>
        <v>28.599999999999998</v>
      </c>
      <c r="AJ104" s="1">
        <f>Weather!D224</f>
        <v>31.100000000000005</v>
      </c>
      <c r="AK104" s="1">
        <f>Weather!E224</f>
        <v>0</v>
      </c>
      <c r="AL104" s="1">
        <f>Weather!F224</f>
        <v>0</v>
      </c>
      <c r="AM104" s="1">
        <f t="shared" si="27"/>
        <v>817.95999999999992</v>
      </c>
      <c r="AN104" s="128">
        <f t="shared" si="28"/>
        <v>967.21000000000026</v>
      </c>
      <c r="AO104" s="1">
        <f>Weather!G224</f>
        <v>7.9</v>
      </c>
      <c r="AP104" s="1">
        <f>Weather!H224</f>
        <v>72.399999999999977</v>
      </c>
      <c r="AQ104" s="1">
        <f t="shared" si="29"/>
        <v>62.410000000000004</v>
      </c>
      <c r="AR104" s="1">
        <f t="shared" si="30"/>
        <v>5241.7599999999966</v>
      </c>
      <c r="AS104" s="1">
        <f>Weather!I224</f>
        <v>0</v>
      </c>
      <c r="AT104" s="1">
        <f>Weather!J224</f>
        <v>250.5</v>
      </c>
      <c r="AU104" s="1">
        <f>Weather!K224</f>
        <v>0</v>
      </c>
      <c r="AV104" s="1">
        <f>Weather!L224</f>
        <v>188.5</v>
      </c>
      <c r="AW104" s="1">
        <f>Weather!M224</f>
        <v>1.5999999999999996</v>
      </c>
      <c r="AX104" s="1">
        <f>Weather!N224</f>
        <v>128.1</v>
      </c>
      <c r="AY104" s="1">
        <f>Weather!O224</f>
        <v>9.3999999999999986</v>
      </c>
      <c r="AZ104" s="1">
        <f>Weather!P224</f>
        <v>18.080645161290324</v>
      </c>
      <c r="BA104" s="1">
        <f>Economic!C104</f>
        <v>7195</v>
      </c>
      <c r="BB104" s="1">
        <f>Economic!D104</f>
        <v>82.8</v>
      </c>
      <c r="BC104" s="1">
        <f>Economic!E104</f>
        <v>250</v>
      </c>
      <c r="BD104" s="1">
        <f>Economic!F104</f>
        <v>712984.3</v>
      </c>
      <c r="BE104" s="1">
        <f>Economic!G104</f>
        <v>6594.4</v>
      </c>
      <c r="BF104" s="1">
        <f>Economic!H104</f>
        <v>7098.9</v>
      </c>
      <c r="BG104" s="1">
        <f>Economic!I104</f>
        <v>81.5</v>
      </c>
      <c r="BH104" s="1">
        <v>103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1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>
        <v>31</v>
      </c>
      <c r="CB104">
        <v>20</v>
      </c>
      <c r="CC104" s="140">
        <f t="shared" si="31"/>
        <v>836483.92882276839</v>
      </c>
      <c r="CD104" s="140">
        <f t="shared" si="32"/>
        <v>335823.55296606262</v>
      </c>
      <c r="CE104" s="140">
        <f t="shared" si="33"/>
        <v>980242.67323777836</v>
      </c>
      <c r="CF104" s="1">
        <v>1</v>
      </c>
    </row>
    <row r="105" spans="1:84" x14ac:dyDescent="0.25">
      <c r="A105" s="3">
        <v>42948</v>
      </c>
      <c r="B105" s="4">
        <f t="shared" si="17"/>
        <v>2017</v>
      </c>
      <c r="C105" s="4">
        <f t="shared" si="18"/>
        <v>8</v>
      </c>
      <c r="D105" s="2">
        <v>23477321.5141256</v>
      </c>
      <c r="E105" s="12">
        <f>VLOOKUP('Monthly Data'!$B105,CDM!$P$4:$V$15,2,FALSE)/12</f>
        <v>1547805.3177085025</v>
      </c>
      <c r="F105" s="12">
        <f t="shared" si="19"/>
        <v>25025126.831834104</v>
      </c>
      <c r="G105" s="12">
        <v>42851</v>
      </c>
      <c r="H105" s="2">
        <v>10104022.185566768</v>
      </c>
      <c r="I105" s="12">
        <f>VLOOKUP('Monthly Data'!$B105,CDM!$P$4:$V$15,3,FALSE)/12</f>
        <v>593112.53787666326</v>
      </c>
      <c r="J105" s="12">
        <f t="shared" si="20"/>
        <v>10697134.723443432</v>
      </c>
      <c r="K105" s="12">
        <v>4080</v>
      </c>
      <c r="L105" s="2">
        <v>28455777.023806155</v>
      </c>
      <c r="M105" s="12">
        <f>VLOOKUP('Monthly Data'!$B105,CDM!$P$4:$V$15,4,FALSE)/12</f>
        <v>1681752.5450793451</v>
      </c>
      <c r="N105" s="12">
        <f t="shared" si="21"/>
        <v>30137529.568885501</v>
      </c>
      <c r="O105" s="2">
        <v>71266.196573628171</v>
      </c>
      <c r="P105" s="12">
        <f>VLOOKUP('Monthly Data'!$B105,CDM!$P$21:$S$32,2,FALSE)/12</f>
        <v>2623.0151832173083</v>
      </c>
      <c r="Q105" s="12">
        <f t="shared" si="22"/>
        <v>73889.211756845485</v>
      </c>
      <c r="R105" s="12">
        <v>499</v>
      </c>
      <c r="S105" s="2">
        <v>533603.44402277039</v>
      </c>
      <c r="T105" s="12">
        <f>VLOOKUP('Monthly Data'!$B105,CDM!$P$4:$V$15,7,FALSE)/12</f>
        <v>6357.3881033333337</v>
      </c>
      <c r="U105" s="12">
        <f t="shared" si="23"/>
        <v>539960.83212610369</v>
      </c>
      <c r="V105" s="2">
        <v>1741.6393786883991</v>
      </c>
      <c r="W105" s="12">
        <f>VLOOKUP('Monthly Data'!$B105,CDM!$P$21:$S$32,4,FALSE)/12</f>
        <v>10.633433930000001</v>
      </c>
      <c r="X105" s="12">
        <f t="shared" si="24"/>
        <v>1752.272812618399</v>
      </c>
      <c r="Y105" s="11">
        <v>9793</v>
      </c>
      <c r="Z105" s="2">
        <v>34948.055028463015</v>
      </c>
      <c r="AA105" s="12">
        <f>VLOOKUP('Monthly Data'!$B105,CDM!$P$4:$V$15,6,FALSE)/12</f>
        <v>945.90149999999994</v>
      </c>
      <c r="AB105" s="12">
        <f t="shared" si="25"/>
        <v>35893.956528463015</v>
      </c>
      <c r="AC105" s="13">
        <v>94.147350993377486</v>
      </c>
      <c r="AD105" s="12">
        <f>VLOOKUP('Monthly Data'!$B105,CDM!$P$21:$S$32,3,FALSE)/12</f>
        <v>1.4960000000000002</v>
      </c>
      <c r="AE105" s="12">
        <f t="shared" si="26"/>
        <v>95.643350993377481</v>
      </c>
      <c r="AF105" s="12">
        <v>375</v>
      </c>
      <c r="AG105" s="2">
        <v>100224.02460672149</v>
      </c>
      <c r="AH105" s="5">
        <v>301</v>
      </c>
      <c r="AI105" s="1">
        <f>Weather!C225</f>
        <v>65.199999999999989</v>
      </c>
      <c r="AJ105" s="1">
        <f>Weather!D225</f>
        <v>11.6</v>
      </c>
      <c r="AK105" s="1">
        <f>Weather!E225</f>
        <v>0</v>
      </c>
      <c r="AL105" s="1">
        <f>Weather!F225</f>
        <v>0</v>
      </c>
      <c r="AM105" s="1">
        <f t="shared" si="27"/>
        <v>4251.0399999999981</v>
      </c>
      <c r="AN105" s="128">
        <f t="shared" si="28"/>
        <v>134.56</v>
      </c>
      <c r="AO105" s="1">
        <f>Weather!G225</f>
        <v>27.700000000000003</v>
      </c>
      <c r="AP105" s="1">
        <f>Weather!H225</f>
        <v>36.100000000000009</v>
      </c>
      <c r="AQ105" s="1">
        <f t="shared" si="29"/>
        <v>767.29000000000019</v>
      </c>
      <c r="AR105" s="1">
        <f t="shared" si="30"/>
        <v>1303.2100000000007</v>
      </c>
      <c r="AS105" s="1">
        <f>Weather!I225</f>
        <v>0.19999999999999929</v>
      </c>
      <c r="AT105" s="1">
        <f>Weather!J225</f>
        <v>194.59999999999994</v>
      </c>
      <c r="AU105" s="1">
        <f>Weather!K225</f>
        <v>3</v>
      </c>
      <c r="AV105" s="1">
        <f>Weather!L225</f>
        <v>135.4</v>
      </c>
      <c r="AW105" s="1">
        <f>Weather!M225</f>
        <v>10.9</v>
      </c>
      <c r="AX105" s="1">
        <f>Weather!N225</f>
        <v>81.300000000000026</v>
      </c>
      <c r="AY105" s="1">
        <f>Weather!O225</f>
        <v>3.9000000000000021</v>
      </c>
      <c r="AZ105" s="1">
        <f>Weather!P225</f>
        <v>16.270967741935483</v>
      </c>
      <c r="BA105" s="1">
        <f>Economic!C105</f>
        <v>7213.7</v>
      </c>
      <c r="BB105" s="1">
        <f>Economic!D105</f>
        <v>82.9</v>
      </c>
      <c r="BC105" s="1">
        <f>Economic!E105</f>
        <v>250</v>
      </c>
      <c r="BD105" s="1">
        <f>Economic!F105</f>
        <v>712984.3</v>
      </c>
      <c r="BE105" s="1">
        <f>Economic!G105</f>
        <v>6594.4</v>
      </c>
      <c r="BF105" s="1">
        <f>Economic!H105</f>
        <v>7118.7</v>
      </c>
      <c r="BG105" s="1">
        <f>Economic!I105</f>
        <v>81.5</v>
      </c>
      <c r="BH105" s="1">
        <v>104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1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>
        <v>31</v>
      </c>
      <c r="CB105">
        <v>22</v>
      </c>
      <c r="CC105" s="140">
        <f t="shared" si="31"/>
        <v>807262.15586561628</v>
      </c>
      <c r="CD105" s="140">
        <f t="shared" si="32"/>
        <v>325936.19953441189</v>
      </c>
      <c r="CE105" s="140">
        <f t="shared" si="33"/>
        <v>972178.3731898549</v>
      </c>
      <c r="CF105" s="1">
        <v>1</v>
      </c>
    </row>
    <row r="106" spans="1:84" x14ac:dyDescent="0.25">
      <c r="A106" s="3">
        <v>42979</v>
      </c>
      <c r="B106" s="4">
        <f t="shared" si="17"/>
        <v>2017</v>
      </c>
      <c r="C106" s="4">
        <f t="shared" si="18"/>
        <v>9</v>
      </c>
      <c r="D106" s="2">
        <v>22873843.004820667</v>
      </c>
      <c r="E106" s="12">
        <f>VLOOKUP('Monthly Data'!$B106,CDM!$P$4:$V$15,2,FALSE)/12</f>
        <v>1547805.3177085025</v>
      </c>
      <c r="F106" s="12">
        <f t="shared" si="19"/>
        <v>24421648.322529171</v>
      </c>
      <c r="G106" s="12">
        <v>42851</v>
      </c>
      <c r="H106" s="2">
        <v>9804803.2431693282</v>
      </c>
      <c r="I106" s="12">
        <f>VLOOKUP('Monthly Data'!$B106,CDM!$P$4:$V$15,3,FALSE)/12</f>
        <v>593112.53787666326</v>
      </c>
      <c r="J106" s="12">
        <f t="shared" si="20"/>
        <v>10397915.781045992</v>
      </c>
      <c r="K106" s="12">
        <v>4080</v>
      </c>
      <c r="L106" s="2">
        <v>27847918.014235981</v>
      </c>
      <c r="M106" s="12">
        <f>VLOOKUP('Monthly Data'!$B106,CDM!$P$4:$V$15,4,FALSE)/12</f>
        <v>1681752.5450793451</v>
      </c>
      <c r="N106" s="12">
        <f t="shared" si="21"/>
        <v>29529670.559315328</v>
      </c>
      <c r="O106" s="2">
        <v>69743.841389693553</v>
      </c>
      <c r="P106" s="12">
        <f>VLOOKUP('Monthly Data'!$B106,CDM!$P$21:$S$32,2,FALSE)/12</f>
        <v>2623.0151832173083</v>
      </c>
      <c r="Q106" s="12">
        <f t="shared" si="22"/>
        <v>72366.856572910867</v>
      </c>
      <c r="R106" s="12">
        <v>499</v>
      </c>
      <c r="S106" s="2">
        <v>599167.87476280832</v>
      </c>
      <c r="T106" s="12">
        <f>VLOOKUP('Monthly Data'!$B106,CDM!$P$4:$V$15,7,FALSE)/12</f>
        <v>6357.3881033333337</v>
      </c>
      <c r="U106" s="12">
        <f t="shared" si="23"/>
        <v>605525.26286614162</v>
      </c>
      <c r="V106" s="2">
        <v>1741.6393786883991</v>
      </c>
      <c r="W106" s="12">
        <f>VLOOKUP('Monthly Data'!$B106,CDM!$P$21:$S$32,4,FALSE)/12</f>
        <v>10.633433930000001</v>
      </c>
      <c r="X106" s="12">
        <f t="shared" si="24"/>
        <v>1752.272812618399</v>
      </c>
      <c r="Y106" s="11">
        <v>9793</v>
      </c>
      <c r="Z106" s="2">
        <v>33820.68311195448</v>
      </c>
      <c r="AA106" s="12">
        <f>VLOOKUP('Monthly Data'!$B106,CDM!$P$4:$V$15,6,FALSE)/12</f>
        <v>945.90149999999994</v>
      </c>
      <c r="AB106" s="12">
        <f t="shared" si="25"/>
        <v>34766.58461195448</v>
      </c>
      <c r="AC106" s="13">
        <v>94.147350993377486</v>
      </c>
      <c r="AD106" s="12">
        <f>VLOOKUP('Monthly Data'!$B106,CDM!$P$21:$S$32,3,FALSE)/12</f>
        <v>1.4960000000000002</v>
      </c>
      <c r="AE106" s="12">
        <f t="shared" si="26"/>
        <v>95.643350993377481</v>
      </c>
      <c r="AF106" s="12">
        <v>375</v>
      </c>
      <c r="AG106" s="2">
        <v>96784.570972272821</v>
      </c>
      <c r="AH106" s="5">
        <v>301</v>
      </c>
      <c r="AI106" s="1">
        <f>Weather!C226</f>
        <v>113.4</v>
      </c>
      <c r="AJ106" s="1">
        <f>Weather!D226</f>
        <v>34.4</v>
      </c>
      <c r="AK106" s="1">
        <f>Weather!E226</f>
        <v>0</v>
      </c>
      <c r="AL106" s="1">
        <f>Weather!F226</f>
        <v>0</v>
      </c>
      <c r="AM106" s="1">
        <f t="shared" si="27"/>
        <v>12859.560000000001</v>
      </c>
      <c r="AN106" s="128">
        <f t="shared" si="28"/>
        <v>1183.3599999999999</v>
      </c>
      <c r="AO106" s="1">
        <f>Weather!G226</f>
        <v>78.2</v>
      </c>
      <c r="AP106" s="1">
        <f>Weather!H226</f>
        <v>59.2</v>
      </c>
      <c r="AQ106" s="1">
        <f t="shared" si="29"/>
        <v>6115.2400000000007</v>
      </c>
      <c r="AR106" s="1">
        <f t="shared" si="30"/>
        <v>3504.6400000000003</v>
      </c>
      <c r="AS106" s="1">
        <f>Weather!I226</f>
        <v>11.1</v>
      </c>
      <c r="AT106" s="1">
        <f>Weather!J226</f>
        <v>172.1</v>
      </c>
      <c r="AU106" s="1">
        <f>Weather!K226</f>
        <v>25.4</v>
      </c>
      <c r="AV106" s="1">
        <f>Weather!L226</f>
        <v>126.4</v>
      </c>
      <c r="AW106" s="1">
        <f>Weather!M226</f>
        <v>47.1</v>
      </c>
      <c r="AX106" s="1">
        <f>Weather!N226</f>
        <v>88.1</v>
      </c>
      <c r="AY106" s="1">
        <f>Weather!O226</f>
        <v>16.899999999999999</v>
      </c>
      <c r="AZ106" s="1">
        <f>Weather!P226</f>
        <v>15.366666666666669</v>
      </c>
      <c r="BA106" s="1">
        <f>Economic!C106</f>
        <v>7197</v>
      </c>
      <c r="BB106" s="1">
        <f>Economic!D106</f>
        <v>82.2</v>
      </c>
      <c r="BC106" s="1">
        <f>Economic!E106</f>
        <v>250</v>
      </c>
      <c r="BD106" s="1">
        <f>Economic!F106</f>
        <v>712984.3</v>
      </c>
      <c r="BE106" s="1">
        <f>Economic!G106</f>
        <v>6594.4</v>
      </c>
      <c r="BF106" s="1">
        <f>Economic!H106</f>
        <v>7149.1</v>
      </c>
      <c r="BG106" s="1">
        <f>Economic!I106</f>
        <v>81.400000000000006</v>
      </c>
      <c r="BH106" s="1">
        <v>105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1</v>
      </c>
      <c r="BR106" s="1">
        <v>0</v>
      </c>
      <c r="BS106" s="1">
        <v>0</v>
      </c>
      <c r="BT106" s="1">
        <v>0</v>
      </c>
      <c r="BU106" s="1">
        <v>0</v>
      </c>
      <c r="BV106" s="1">
        <v>1</v>
      </c>
      <c r="BW106" s="1">
        <v>1</v>
      </c>
      <c r="BX106" s="1">
        <v>0</v>
      </c>
      <c r="BY106" s="1">
        <v>1</v>
      </c>
      <c r="BZ106" s="1">
        <v>1</v>
      </c>
      <c r="CA106">
        <v>30</v>
      </c>
      <c r="CB106">
        <v>20</v>
      </c>
      <c r="CC106" s="140">
        <f t="shared" si="31"/>
        <v>814054.94408430567</v>
      </c>
      <c r="CD106" s="140">
        <f t="shared" si="32"/>
        <v>326826.77477231092</v>
      </c>
      <c r="CE106" s="140">
        <f t="shared" si="33"/>
        <v>984322.35197717755</v>
      </c>
      <c r="CF106" s="1">
        <v>1</v>
      </c>
    </row>
    <row r="107" spans="1:84" x14ac:dyDescent="0.25">
      <c r="A107" s="3">
        <v>43009</v>
      </c>
      <c r="B107" s="4">
        <f t="shared" si="17"/>
        <v>2017</v>
      </c>
      <c r="C107" s="4">
        <f t="shared" si="18"/>
        <v>10</v>
      </c>
      <c r="D107" s="2">
        <v>25361040.630483497</v>
      </c>
      <c r="E107" s="12">
        <f>VLOOKUP('Monthly Data'!$B107,CDM!$P$4:$V$15,2,FALSE)/12</f>
        <v>1547805.3177085025</v>
      </c>
      <c r="F107" s="12">
        <f t="shared" si="19"/>
        <v>26908845.948192</v>
      </c>
      <c r="G107" s="12">
        <v>42827</v>
      </c>
      <c r="H107" s="2">
        <v>10221427.234083645</v>
      </c>
      <c r="I107" s="12">
        <f>VLOOKUP('Monthly Data'!$B107,CDM!$P$4:$V$15,3,FALSE)/12</f>
        <v>593112.53787666326</v>
      </c>
      <c r="J107" s="12">
        <f t="shared" si="20"/>
        <v>10814539.771960309</v>
      </c>
      <c r="K107" s="12">
        <v>4100</v>
      </c>
      <c r="L107" s="2">
        <v>28379622.601520408</v>
      </c>
      <c r="M107" s="12">
        <f>VLOOKUP('Monthly Data'!$B107,CDM!$P$4:$V$15,4,FALSE)/12</f>
        <v>1681752.5450793451</v>
      </c>
      <c r="N107" s="12">
        <f t="shared" si="21"/>
        <v>30061375.146599755</v>
      </c>
      <c r="O107" s="2">
        <v>71075.471294046918</v>
      </c>
      <c r="P107" s="12">
        <f>VLOOKUP('Monthly Data'!$B107,CDM!$P$21:$S$32,2,FALSE)/12</f>
        <v>2623.0151832173083</v>
      </c>
      <c r="Q107" s="12">
        <f t="shared" si="22"/>
        <v>73698.486477264232</v>
      </c>
      <c r="R107" s="12">
        <v>500</v>
      </c>
      <c r="S107" s="2">
        <v>708028.95635673625</v>
      </c>
      <c r="T107" s="12">
        <f>VLOOKUP('Monthly Data'!$B107,CDM!$P$4:$V$15,7,FALSE)/12</f>
        <v>6357.3881033333337</v>
      </c>
      <c r="U107" s="12">
        <f t="shared" si="23"/>
        <v>714386.34446006955</v>
      </c>
      <c r="V107" s="2">
        <v>1741.81722402473</v>
      </c>
      <c r="W107" s="12">
        <f>VLOOKUP('Monthly Data'!$B107,CDM!$P$21:$S$32,4,FALSE)/12</f>
        <v>10.633433930000001</v>
      </c>
      <c r="X107" s="12">
        <f t="shared" si="24"/>
        <v>1752.4506579547299</v>
      </c>
      <c r="Y107" s="11">
        <v>9794</v>
      </c>
      <c r="Z107" s="2">
        <v>34948.055028463015</v>
      </c>
      <c r="AA107" s="12">
        <f>VLOOKUP('Monthly Data'!$B107,CDM!$P$4:$V$15,6,FALSE)/12</f>
        <v>945.90149999999994</v>
      </c>
      <c r="AB107" s="12">
        <f t="shared" si="25"/>
        <v>35893.956528463015</v>
      </c>
      <c r="AC107" s="13">
        <v>93.896291390728479</v>
      </c>
      <c r="AD107" s="12">
        <f>VLOOKUP('Monthly Data'!$B107,CDM!$P$21:$S$32,3,FALSE)/12</f>
        <v>1.4960000000000002</v>
      </c>
      <c r="AE107" s="12">
        <f t="shared" si="26"/>
        <v>95.392291390728474</v>
      </c>
      <c r="AF107" s="12">
        <v>374</v>
      </c>
      <c r="AG107" s="2">
        <v>98246.413908672024</v>
      </c>
      <c r="AH107" s="5">
        <v>296</v>
      </c>
      <c r="AI107" s="1">
        <f>Weather!C227</f>
        <v>262.3</v>
      </c>
      <c r="AJ107" s="1">
        <f>Weather!D227</f>
        <v>0</v>
      </c>
      <c r="AK107" s="1">
        <f>Weather!E227</f>
        <v>0</v>
      </c>
      <c r="AL107" s="1">
        <f>Weather!F227</f>
        <v>0</v>
      </c>
      <c r="AM107" s="1">
        <f t="shared" si="27"/>
        <v>68801.290000000008</v>
      </c>
      <c r="AN107" s="128">
        <f t="shared" si="28"/>
        <v>0</v>
      </c>
      <c r="AO107" s="1">
        <f>Weather!G227</f>
        <v>200.29999999999998</v>
      </c>
      <c r="AP107" s="1">
        <f>Weather!H227</f>
        <v>0</v>
      </c>
      <c r="AQ107" s="1">
        <f t="shared" si="29"/>
        <v>40120.089999999997</v>
      </c>
      <c r="AR107" s="1">
        <f t="shared" si="30"/>
        <v>0</v>
      </c>
      <c r="AS107" s="1">
        <f>Weather!I227</f>
        <v>66.8</v>
      </c>
      <c r="AT107" s="1">
        <f>Weather!J227</f>
        <v>52.5</v>
      </c>
      <c r="AU107" s="1">
        <f>Weather!K227</f>
        <v>101.1</v>
      </c>
      <c r="AV107" s="1">
        <f>Weather!L227</f>
        <v>24.800000000000004</v>
      </c>
      <c r="AW107" s="1">
        <f>Weather!M227</f>
        <v>146.59999999999997</v>
      </c>
      <c r="AX107" s="1">
        <f>Weather!N227</f>
        <v>8.3000000000000007</v>
      </c>
      <c r="AY107" s="1">
        <f>Weather!O227</f>
        <v>0</v>
      </c>
      <c r="AZ107" s="1">
        <f>Weather!P227</f>
        <v>9.5387096774193569</v>
      </c>
      <c r="BA107" s="1">
        <f>Economic!C107</f>
        <v>7193.7</v>
      </c>
      <c r="BB107" s="1">
        <f>Economic!D107</f>
        <v>82.6</v>
      </c>
      <c r="BC107" s="1">
        <f>Economic!E107</f>
        <v>250</v>
      </c>
      <c r="BD107" s="1">
        <f>Economic!F107</f>
        <v>712984.3</v>
      </c>
      <c r="BE107" s="1">
        <f>Economic!G107</f>
        <v>6594.4</v>
      </c>
      <c r="BF107" s="1">
        <f>Economic!H107</f>
        <v>7170.3</v>
      </c>
      <c r="BG107" s="1">
        <f>Economic!I107</f>
        <v>81.5</v>
      </c>
      <c r="BH107" s="1">
        <v>106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1</v>
      </c>
      <c r="BS107" s="1">
        <v>0</v>
      </c>
      <c r="BT107" s="1">
        <v>0</v>
      </c>
      <c r="BU107" s="1">
        <v>0</v>
      </c>
      <c r="BV107" s="1">
        <v>1</v>
      </c>
      <c r="BW107" s="1">
        <v>1</v>
      </c>
      <c r="BX107" s="1">
        <v>0</v>
      </c>
      <c r="BY107" s="1">
        <v>1</v>
      </c>
      <c r="BZ107" s="1">
        <v>1</v>
      </c>
      <c r="CA107">
        <v>31</v>
      </c>
      <c r="CB107">
        <v>21</v>
      </c>
      <c r="CC107" s="140">
        <f t="shared" si="31"/>
        <v>868027.28865135484</v>
      </c>
      <c r="CD107" s="140">
        <f t="shared" si="32"/>
        <v>329723.45916398853</v>
      </c>
      <c r="CE107" s="140">
        <f t="shared" si="33"/>
        <v>969721.77892257273</v>
      </c>
      <c r="CF107" s="1">
        <v>1</v>
      </c>
    </row>
    <row r="108" spans="1:84" x14ac:dyDescent="0.25">
      <c r="A108" s="3">
        <v>43040</v>
      </c>
      <c r="B108" s="4">
        <f t="shared" si="17"/>
        <v>2017</v>
      </c>
      <c r="C108" s="4">
        <f t="shared" si="18"/>
        <v>11</v>
      </c>
      <c r="D108" s="2">
        <v>32002528.745849546</v>
      </c>
      <c r="E108" s="12">
        <f>VLOOKUP('Monthly Data'!$B108,CDM!$P$4:$V$15,2,FALSE)/12</f>
        <v>1547805.3177085025</v>
      </c>
      <c r="F108" s="12">
        <f t="shared" si="19"/>
        <v>33550334.063558049</v>
      </c>
      <c r="G108" s="12">
        <v>42827</v>
      </c>
      <c r="H108" s="2">
        <v>11444473.119509853</v>
      </c>
      <c r="I108" s="12">
        <f>VLOOKUP('Monthly Data'!$B108,CDM!$P$4:$V$15,3,FALSE)/12</f>
        <v>593112.53787666326</v>
      </c>
      <c r="J108" s="12">
        <f t="shared" si="20"/>
        <v>12037585.657386517</v>
      </c>
      <c r="K108" s="12">
        <v>4100</v>
      </c>
      <c r="L108" s="2">
        <v>30967881.518586181</v>
      </c>
      <c r="M108" s="12">
        <f>VLOOKUP('Monthly Data'!$B108,CDM!$P$4:$V$15,4,FALSE)/12</f>
        <v>1681752.5450793451</v>
      </c>
      <c r="N108" s="12">
        <f t="shared" si="21"/>
        <v>32649634.063665528</v>
      </c>
      <c r="O108" s="2">
        <v>77557.647781891181</v>
      </c>
      <c r="P108" s="12">
        <f>VLOOKUP('Monthly Data'!$B108,CDM!$P$21:$S$32,2,FALSE)/12</f>
        <v>2623.0151832173083</v>
      </c>
      <c r="Q108" s="12">
        <f t="shared" si="22"/>
        <v>80180.662965108495</v>
      </c>
      <c r="R108" s="12">
        <v>500</v>
      </c>
      <c r="S108" s="2">
        <v>760894.02277039853</v>
      </c>
      <c r="T108" s="12">
        <f>VLOOKUP('Monthly Data'!$B108,CDM!$P$4:$V$15,7,FALSE)/12</f>
        <v>6357.3881033333337</v>
      </c>
      <c r="U108" s="12">
        <f t="shared" si="23"/>
        <v>767251.41087373183</v>
      </c>
      <c r="V108" s="2">
        <v>1741.81722402473</v>
      </c>
      <c r="W108" s="12">
        <f>VLOOKUP('Monthly Data'!$B108,CDM!$P$21:$S$32,4,FALSE)/12</f>
        <v>10.633433930000001</v>
      </c>
      <c r="X108" s="12">
        <f t="shared" si="24"/>
        <v>1752.4506579547299</v>
      </c>
      <c r="Y108" s="11">
        <v>9794</v>
      </c>
      <c r="Z108" s="2">
        <v>33811.802656546512</v>
      </c>
      <c r="AA108" s="12">
        <f>VLOOKUP('Monthly Data'!$B108,CDM!$P$4:$V$15,6,FALSE)/12</f>
        <v>945.90149999999994</v>
      </c>
      <c r="AB108" s="12">
        <f t="shared" si="25"/>
        <v>34757.704156546512</v>
      </c>
      <c r="AC108" s="13">
        <v>93.896291390728479</v>
      </c>
      <c r="AD108" s="12">
        <f>VLOOKUP('Monthly Data'!$B108,CDM!$P$21:$S$32,3,FALSE)/12</f>
        <v>1.4960000000000002</v>
      </c>
      <c r="AE108" s="12">
        <f t="shared" si="26"/>
        <v>95.392291390728474</v>
      </c>
      <c r="AF108" s="12">
        <v>374</v>
      </c>
      <c r="AG108" s="2">
        <v>94498.965844401973</v>
      </c>
      <c r="AH108" s="5">
        <v>296</v>
      </c>
      <c r="AI108" s="1">
        <f>Weather!C228</f>
        <v>619.1</v>
      </c>
      <c r="AJ108" s="1">
        <f>Weather!D228</f>
        <v>0</v>
      </c>
      <c r="AK108" s="1">
        <f>Weather!E228</f>
        <v>16</v>
      </c>
      <c r="AL108" s="1">
        <f>Weather!F228</f>
        <v>94.199999999999989</v>
      </c>
      <c r="AM108" s="1">
        <f t="shared" si="27"/>
        <v>383284.81000000006</v>
      </c>
      <c r="AN108" s="128">
        <f t="shared" si="28"/>
        <v>0</v>
      </c>
      <c r="AO108" s="1">
        <f>Weather!G228</f>
        <v>559.10000000000014</v>
      </c>
      <c r="AP108" s="1">
        <f>Weather!H228</f>
        <v>0</v>
      </c>
      <c r="AQ108" s="1">
        <f t="shared" si="29"/>
        <v>312592.81000000017</v>
      </c>
      <c r="AR108" s="1">
        <f t="shared" si="30"/>
        <v>0</v>
      </c>
      <c r="AS108" s="1">
        <f>Weather!I228</f>
        <v>379.1</v>
      </c>
      <c r="AT108" s="1">
        <f>Weather!J228</f>
        <v>0</v>
      </c>
      <c r="AU108" s="1">
        <f>Weather!K228</f>
        <v>439.10000000000008</v>
      </c>
      <c r="AV108" s="1">
        <f>Weather!L228</f>
        <v>0</v>
      </c>
      <c r="AW108" s="1">
        <f>Weather!M228</f>
        <v>499.10000000000008</v>
      </c>
      <c r="AX108" s="1">
        <f>Weather!N228</f>
        <v>0</v>
      </c>
      <c r="AY108" s="1">
        <f>Weather!O228</f>
        <v>0</v>
      </c>
      <c r="AZ108" s="1">
        <f>Weather!P228</f>
        <v>-2.6366666666666663</v>
      </c>
      <c r="BA108" s="1">
        <f>Economic!C108</f>
        <v>7194.2</v>
      </c>
      <c r="BB108" s="1">
        <f>Economic!D108</f>
        <v>83.3</v>
      </c>
      <c r="BC108" s="1">
        <f>Economic!E108</f>
        <v>250</v>
      </c>
      <c r="BD108" s="1">
        <f>Economic!F108</f>
        <v>712984.3</v>
      </c>
      <c r="BE108" s="1">
        <f>Economic!G108</f>
        <v>6594.4</v>
      </c>
      <c r="BF108" s="1">
        <f>Economic!H108</f>
        <v>7188.4</v>
      </c>
      <c r="BG108" s="1">
        <f>Economic!I108</f>
        <v>81.599999999999994</v>
      </c>
      <c r="BH108" s="1">
        <v>107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1</v>
      </c>
      <c r="BT108" s="1">
        <v>0</v>
      </c>
      <c r="BU108" s="1">
        <v>0</v>
      </c>
      <c r="BV108" s="1">
        <v>1</v>
      </c>
      <c r="BW108" s="1">
        <v>1</v>
      </c>
      <c r="BX108" s="1">
        <v>0</v>
      </c>
      <c r="BY108" s="1">
        <v>0</v>
      </c>
      <c r="BZ108" s="1">
        <v>0</v>
      </c>
      <c r="CA108">
        <v>30</v>
      </c>
      <c r="CB108">
        <v>22</v>
      </c>
      <c r="CC108" s="140">
        <f t="shared" si="31"/>
        <v>1118344.4687852683</v>
      </c>
      <c r="CD108" s="140">
        <f t="shared" si="32"/>
        <v>381482.43731699511</v>
      </c>
      <c r="CE108" s="140">
        <f t="shared" si="33"/>
        <v>1088321.1354555176</v>
      </c>
      <c r="CF108" s="1">
        <v>1</v>
      </c>
    </row>
    <row r="109" spans="1:84" x14ac:dyDescent="0.25">
      <c r="A109" s="3">
        <v>43070</v>
      </c>
      <c r="B109" s="4">
        <f t="shared" si="17"/>
        <v>2017</v>
      </c>
      <c r="C109" s="4">
        <f t="shared" si="18"/>
        <v>12</v>
      </c>
      <c r="D109" s="2">
        <v>42913193.252782822</v>
      </c>
      <c r="E109" s="12">
        <f>VLOOKUP('Monthly Data'!$B109,CDM!$P$4:$V$15,2,FALSE)/12</f>
        <v>1547805.3177085025</v>
      </c>
      <c r="F109" s="12">
        <f t="shared" si="19"/>
        <v>44460998.570491321</v>
      </c>
      <c r="G109" s="12">
        <v>42827</v>
      </c>
      <c r="H109" s="2">
        <v>13621029.88340994</v>
      </c>
      <c r="I109" s="12">
        <f>VLOOKUP('Monthly Data'!$B109,CDM!$P$4:$V$15,3,FALSE)/12</f>
        <v>593112.53787666326</v>
      </c>
      <c r="J109" s="12">
        <f t="shared" si="20"/>
        <v>14214142.421286603</v>
      </c>
      <c r="K109" s="12">
        <v>4100</v>
      </c>
      <c r="L109" s="2">
        <v>34731435.156052463</v>
      </c>
      <c r="M109" s="12">
        <f>VLOOKUP('Monthly Data'!$B109,CDM!$P$4:$V$15,4,FALSE)/12</f>
        <v>1681752.5450793451</v>
      </c>
      <c r="N109" s="12">
        <f t="shared" si="21"/>
        <v>36413187.701131806</v>
      </c>
      <c r="O109" s="2">
        <v>86983.296328359516</v>
      </c>
      <c r="P109" s="12">
        <f>VLOOKUP('Monthly Data'!$B109,CDM!$P$21:$S$32,2,FALSE)/12</f>
        <v>2623.0151832173083</v>
      </c>
      <c r="Q109" s="12">
        <f t="shared" si="22"/>
        <v>89606.311511576831</v>
      </c>
      <c r="R109" s="12">
        <v>500</v>
      </c>
      <c r="S109" s="2">
        <v>828080.42694497155</v>
      </c>
      <c r="T109" s="12">
        <f>VLOOKUP('Monthly Data'!$B109,CDM!$P$4:$V$15,7,FALSE)/12</f>
        <v>6357.3881033333337</v>
      </c>
      <c r="U109" s="12">
        <f t="shared" si="23"/>
        <v>834437.81504830485</v>
      </c>
      <c r="V109" s="2">
        <v>1741.81722402473</v>
      </c>
      <c r="W109" s="12">
        <f>VLOOKUP('Monthly Data'!$B109,CDM!$P$21:$S$32,4,FALSE)/12</f>
        <v>10.633433930000001</v>
      </c>
      <c r="X109" s="12">
        <f t="shared" si="24"/>
        <v>1752.4506579547299</v>
      </c>
      <c r="Y109" s="11">
        <v>9794</v>
      </c>
      <c r="Z109" s="2">
        <v>34879.231499051268</v>
      </c>
      <c r="AA109" s="12">
        <f>VLOOKUP('Monthly Data'!$B109,CDM!$P$4:$V$15,6,FALSE)/12</f>
        <v>945.90149999999994</v>
      </c>
      <c r="AB109" s="12">
        <f t="shared" si="25"/>
        <v>35825.132999051268</v>
      </c>
      <c r="AC109" s="13">
        <v>93.896291390728479</v>
      </c>
      <c r="AD109" s="12">
        <f>VLOOKUP('Monthly Data'!$B109,CDM!$P$21:$S$32,3,FALSE)/12</f>
        <v>1.4960000000000002</v>
      </c>
      <c r="AE109" s="12">
        <f t="shared" si="26"/>
        <v>95.392291390728474</v>
      </c>
      <c r="AF109" s="12">
        <v>374</v>
      </c>
      <c r="AG109" s="2">
        <v>97309.815668202835</v>
      </c>
      <c r="AH109" s="5">
        <v>296</v>
      </c>
      <c r="AI109" s="1">
        <f>Weather!C229</f>
        <v>973.10000000000025</v>
      </c>
      <c r="AJ109" s="1">
        <f>Weather!D229</f>
        <v>0</v>
      </c>
      <c r="AK109" s="1">
        <f>Weather!E229</f>
        <v>24</v>
      </c>
      <c r="AL109" s="1">
        <f>Weather!F229</f>
        <v>422.6</v>
      </c>
      <c r="AM109" s="1">
        <f t="shared" si="27"/>
        <v>946923.61000000045</v>
      </c>
      <c r="AN109" s="128">
        <f t="shared" si="28"/>
        <v>0</v>
      </c>
      <c r="AO109" s="1">
        <f>Weather!G229</f>
        <v>911.10000000000025</v>
      </c>
      <c r="AP109" s="1">
        <f>Weather!H229</f>
        <v>0</v>
      </c>
      <c r="AQ109" s="1">
        <f t="shared" si="29"/>
        <v>830103.21000000043</v>
      </c>
      <c r="AR109" s="1">
        <f t="shared" si="30"/>
        <v>0</v>
      </c>
      <c r="AS109" s="1">
        <f>Weather!I229</f>
        <v>725.10000000000014</v>
      </c>
      <c r="AT109" s="1">
        <f>Weather!J229</f>
        <v>0</v>
      </c>
      <c r="AU109" s="1">
        <f>Weather!K229</f>
        <v>787.10000000000014</v>
      </c>
      <c r="AV109" s="1">
        <f>Weather!L229</f>
        <v>0</v>
      </c>
      <c r="AW109" s="1">
        <f>Weather!M229</f>
        <v>849.10000000000025</v>
      </c>
      <c r="AX109" s="1">
        <f>Weather!N229</f>
        <v>0</v>
      </c>
      <c r="AY109" s="1">
        <f>Weather!O229</f>
        <v>0</v>
      </c>
      <c r="AZ109" s="1">
        <f>Weather!P229</f>
        <v>-13.390322580645162</v>
      </c>
      <c r="BA109" s="1">
        <f>Economic!C109</f>
        <v>7213.4</v>
      </c>
      <c r="BB109" s="1">
        <f>Economic!D109</f>
        <v>82.1</v>
      </c>
      <c r="BC109" s="1">
        <f>Economic!E109</f>
        <v>250</v>
      </c>
      <c r="BD109" s="1">
        <f>Economic!F109</f>
        <v>712984.3</v>
      </c>
      <c r="BE109" s="1">
        <f>Economic!G109</f>
        <v>6594.4</v>
      </c>
      <c r="BF109" s="1">
        <f>Economic!H109</f>
        <v>7198.9</v>
      </c>
      <c r="BG109" s="1">
        <f>Economic!I109</f>
        <v>80.900000000000006</v>
      </c>
      <c r="BH109" s="1">
        <v>108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1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>
        <v>31</v>
      </c>
      <c r="CB109">
        <v>19</v>
      </c>
      <c r="CC109" s="140">
        <f t="shared" si="31"/>
        <v>1434225.7603384298</v>
      </c>
      <c r="CD109" s="140">
        <f t="shared" si="32"/>
        <v>439388.06075515936</v>
      </c>
      <c r="CE109" s="140">
        <f t="shared" si="33"/>
        <v>1174618.958101026</v>
      </c>
      <c r="CF109" s="1">
        <v>1</v>
      </c>
    </row>
    <row r="110" spans="1:84" x14ac:dyDescent="0.25">
      <c r="A110" s="3">
        <v>43101</v>
      </c>
      <c r="B110" s="4">
        <f t="shared" si="17"/>
        <v>2018</v>
      </c>
      <c r="C110" s="4">
        <f t="shared" si="18"/>
        <v>1</v>
      </c>
      <c r="D110" s="2">
        <v>44075191.910210773</v>
      </c>
      <c r="E110" s="12">
        <f>VLOOKUP('Monthly Data'!$B110,CDM!$P$4:$V$15,2,FALSE)/12</f>
        <v>1764571.8361737065</v>
      </c>
      <c r="F110" s="12">
        <f t="shared" si="19"/>
        <v>45839763.746384479</v>
      </c>
      <c r="G110" s="12">
        <v>42849</v>
      </c>
      <c r="H110" s="2">
        <v>14200262.817658624</v>
      </c>
      <c r="I110" s="12">
        <f>VLOOKUP('Monthly Data'!$B110,CDM!$P$4:$V$15,3,FALSE)/12</f>
        <v>660551.53430846462</v>
      </c>
      <c r="J110" s="12">
        <f t="shared" si="20"/>
        <v>14860814.351967089</v>
      </c>
      <c r="K110" s="12">
        <v>4111</v>
      </c>
      <c r="L110" s="2">
        <v>35412999.449903227</v>
      </c>
      <c r="M110" s="12">
        <f>VLOOKUP('Monthly Data'!$B110,CDM!$P$4:$V$15,4,FALSE)/12</f>
        <v>1840446.9254294422</v>
      </c>
      <c r="N110" s="12">
        <f t="shared" si="21"/>
        <v>37253446.375332668</v>
      </c>
      <c r="O110" s="2">
        <v>87133.77324431295</v>
      </c>
      <c r="P110" s="12">
        <f>VLOOKUP('Monthly Data'!$B110,CDM!$P$21:$S$32,2,FALSE)/12</f>
        <v>2967.869868762542</v>
      </c>
      <c r="Q110" s="12">
        <f t="shared" si="22"/>
        <v>90101.643113075494</v>
      </c>
      <c r="R110" s="12">
        <v>504</v>
      </c>
      <c r="S110" s="2">
        <v>806449.87666034151</v>
      </c>
      <c r="T110" s="12">
        <f>VLOOKUP('Monthly Data'!$B110,CDM!$P$4:$V$15,7,FALSE)/12</f>
        <v>6357.3881033333337</v>
      </c>
      <c r="U110" s="12">
        <f t="shared" si="23"/>
        <v>812807.26476367482</v>
      </c>
      <c r="V110" s="2">
        <v>1738.2813116333309</v>
      </c>
      <c r="W110" s="12">
        <f>VLOOKUP('Monthly Data'!$B110,CDM!$P$21:$S$32,4,FALSE)/12</f>
        <v>10.633433930000001</v>
      </c>
      <c r="X110" s="12">
        <f t="shared" si="24"/>
        <v>1748.9147455633308</v>
      </c>
      <c r="Y110" s="11">
        <v>9853</v>
      </c>
      <c r="Z110" s="2">
        <v>34879.231499051268</v>
      </c>
      <c r="AA110" s="12">
        <f>VLOOKUP('Monthly Data'!$B110,CDM!$P$4:$V$15,6,FALSE)/12</f>
        <v>946.09116666666671</v>
      </c>
      <c r="AB110" s="12">
        <f t="shared" si="25"/>
        <v>35825.322665717933</v>
      </c>
      <c r="AC110" s="13">
        <v>93.962471960520404</v>
      </c>
      <c r="AD110" s="12">
        <f>VLOOKUP('Monthly Data'!$B110,CDM!$P$21:$S$32,3,FALSE)/12</f>
        <v>1.4960000000000002</v>
      </c>
      <c r="AE110" s="12">
        <f t="shared" si="26"/>
        <v>95.458471960520399</v>
      </c>
      <c r="AF110" s="12">
        <v>377</v>
      </c>
      <c r="AG110" s="2">
        <v>97216.894641727733</v>
      </c>
      <c r="AH110" s="5">
        <v>293</v>
      </c>
      <c r="AI110" s="1">
        <f>Weather!C230</f>
        <v>927.59999999999991</v>
      </c>
      <c r="AJ110" s="1">
        <f>Weather!D230</f>
        <v>0</v>
      </c>
      <c r="AK110" s="1">
        <f>Weather!E230</f>
        <v>25</v>
      </c>
      <c r="AL110" s="1">
        <f>Weather!F230</f>
        <v>376.29999999999995</v>
      </c>
      <c r="AM110" s="1">
        <f t="shared" si="27"/>
        <v>860441.75999999978</v>
      </c>
      <c r="AN110" s="128">
        <f t="shared" si="28"/>
        <v>0</v>
      </c>
      <c r="AO110" s="1">
        <f>Weather!G230</f>
        <v>865.59999999999991</v>
      </c>
      <c r="AP110" s="1">
        <f>Weather!H230</f>
        <v>0</v>
      </c>
      <c r="AQ110" s="1">
        <f t="shared" si="29"/>
        <v>749263.35999999987</v>
      </c>
      <c r="AR110" s="1">
        <f t="shared" si="30"/>
        <v>0</v>
      </c>
      <c r="AS110" s="1">
        <f>Weather!I230</f>
        <v>679.60000000000014</v>
      </c>
      <c r="AT110" s="1">
        <f>Weather!J230</f>
        <v>0</v>
      </c>
      <c r="AU110" s="1">
        <f>Weather!K230</f>
        <v>741.6</v>
      </c>
      <c r="AV110" s="1">
        <f>Weather!L230</f>
        <v>0</v>
      </c>
      <c r="AW110" s="1">
        <f>Weather!M230</f>
        <v>803.6</v>
      </c>
      <c r="AX110" s="1">
        <f>Weather!N230</f>
        <v>0</v>
      </c>
      <c r="AY110" s="1">
        <f>Weather!O230</f>
        <v>0</v>
      </c>
      <c r="AZ110" s="1">
        <f>Weather!P230</f>
        <v>-11.922580645161293</v>
      </c>
      <c r="BA110" s="1">
        <f>Economic!C110</f>
        <v>7172.6</v>
      </c>
      <c r="BB110" s="1">
        <f>Economic!D110</f>
        <v>79.8</v>
      </c>
      <c r="BC110" s="1">
        <f>Economic!E110</f>
        <v>250</v>
      </c>
      <c r="BD110" s="1">
        <f>Economic!F110</f>
        <v>728363.7</v>
      </c>
      <c r="BE110" s="1">
        <f>Economic!G110</f>
        <v>6247.2</v>
      </c>
      <c r="BF110" s="1">
        <f>Economic!H110</f>
        <v>7196.2</v>
      </c>
      <c r="BG110" s="1">
        <f>Economic!I110</f>
        <v>80.2</v>
      </c>
      <c r="BH110" s="1">
        <v>109</v>
      </c>
      <c r="BI110" s="1">
        <v>1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>
        <v>31</v>
      </c>
      <c r="CB110">
        <v>22</v>
      </c>
      <c r="CC110" s="140">
        <f t="shared" si="31"/>
        <v>1478702.0563349831</v>
      </c>
      <c r="CD110" s="140">
        <f t="shared" si="32"/>
        <v>458072.99411802011</v>
      </c>
      <c r="CE110" s="140">
        <f t="shared" si="33"/>
        <v>1201724.0766236344</v>
      </c>
      <c r="CF110" s="1">
        <v>1</v>
      </c>
    </row>
    <row r="111" spans="1:84" x14ac:dyDescent="0.25">
      <c r="A111" s="3">
        <v>43132</v>
      </c>
      <c r="B111" s="4">
        <f t="shared" si="17"/>
        <v>2018</v>
      </c>
      <c r="C111" s="4">
        <f t="shared" si="18"/>
        <v>2</v>
      </c>
      <c r="D111" s="2">
        <v>36005143.998726979</v>
      </c>
      <c r="E111" s="12">
        <f>VLOOKUP('Monthly Data'!$B111,CDM!$P$4:$V$15,2,FALSE)/12</f>
        <v>1764571.8361737065</v>
      </c>
      <c r="F111" s="12">
        <f t="shared" si="19"/>
        <v>37769715.834900685</v>
      </c>
      <c r="G111" s="12">
        <v>42849</v>
      </c>
      <c r="H111" s="2">
        <v>12203136.175450346</v>
      </c>
      <c r="I111" s="12">
        <f>VLOOKUP('Monthly Data'!$B111,CDM!$P$4:$V$15,3,FALSE)/12</f>
        <v>660551.53430846462</v>
      </c>
      <c r="J111" s="12">
        <f t="shared" si="20"/>
        <v>12863687.709758811</v>
      </c>
      <c r="K111" s="12">
        <v>4111</v>
      </c>
      <c r="L111" s="2">
        <v>30967285.122607682</v>
      </c>
      <c r="M111" s="12">
        <f>VLOOKUP('Monthly Data'!$B111,CDM!$P$4:$V$15,4,FALSE)/12</f>
        <v>1840446.9254294422</v>
      </c>
      <c r="N111" s="12">
        <f t="shared" si="21"/>
        <v>32807732.048037123</v>
      </c>
      <c r="O111" s="2">
        <v>76195.082082284833</v>
      </c>
      <c r="P111" s="12">
        <f>VLOOKUP('Monthly Data'!$B111,CDM!$P$21:$S$32,2,FALSE)/12</f>
        <v>2967.869868762542</v>
      </c>
      <c r="Q111" s="12">
        <f t="shared" si="22"/>
        <v>79162.951951047376</v>
      </c>
      <c r="R111" s="12">
        <v>504</v>
      </c>
      <c r="S111" s="2">
        <v>666040.46489563561</v>
      </c>
      <c r="T111" s="12">
        <f>VLOOKUP('Monthly Data'!$B111,CDM!$P$4:$V$15,7,FALSE)/12</f>
        <v>6357.3881033333337</v>
      </c>
      <c r="U111" s="12">
        <f t="shared" si="23"/>
        <v>672397.85299896891</v>
      </c>
      <c r="V111" s="2">
        <v>1738.2813116333309</v>
      </c>
      <c r="W111" s="12">
        <f>VLOOKUP('Monthly Data'!$B111,CDM!$P$21:$S$32,4,FALSE)/12</f>
        <v>10.633433930000001</v>
      </c>
      <c r="X111" s="12">
        <f t="shared" si="24"/>
        <v>1748.9147455633308</v>
      </c>
      <c r="Y111" s="11">
        <v>9853</v>
      </c>
      <c r="Z111" s="2">
        <v>31568.385980578212</v>
      </c>
      <c r="AA111" s="12">
        <f>VLOOKUP('Monthly Data'!$B111,CDM!$P$4:$V$15,6,FALSE)/12</f>
        <v>946.09116666666671</v>
      </c>
      <c r="AB111" s="12">
        <f t="shared" si="25"/>
        <v>32514.477147244877</v>
      </c>
      <c r="AC111" s="13">
        <v>93.962471960520404</v>
      </c>
      <c r="AD111" s="12">
        <f>VLOOKUP('Monthly Data'!$B111,CDM!$P$21:$S$32,3,FALSE)/12</f>
        <v>1.4960000000000002</v>
      </c>
      <c r="AE111" s="12">
        <f t="shared" si="26"/>
        <v>95.458471960520399</v>
      </c>
      <c r="AF111" s="12">
        <v>377</v>
      </c>
      <c r="AG111" s="2">
        <v>87385.320050600931</v>
      </c>
      <c r="AH111" s="5">
        <v>293</v>
      </c>
      <c r="AI111" s="1">
        <f>Weather!C231</f>
        <v>780.7</v>
      </c>
      <c r="AJ111" s="1">
        <f>Weather!D231</f>
        <v>0</v>
      </c>
      <c r="AK111" s="1">
        <f>Weather!E231</f>
        <v>26</v>
      </c>
      <c r="AL111" s="1">
        <f>Weather!F231</f>
        <v>276.80000000000007</v>
      </c>
      <c r="AM111" s="1">
        <f t="shared" si="27"/>
        <v>609492.49000000011</v>
      </c>
      <c r="AN111" s="128">
        <f t="shared" si="28"/>
        <v>0</v>
      </c>
      <c r="AO111" s="1">
        <f>Weather!G231</f>
        <v>724.69999999999993</v>
      </c>
      <c r="AP111" s="1">
        <f>Weather!H231</f>
        <v>0</v>
      </c>
      <c r="AQ111" s="1">
        <f t="shared" si="29"/>
        <v>525190.08999999985</v>
      </c>
      <c r="AR111" s="1">
        <f t="shared" si="30"/>
        <v>0</v>
      </c>
      <c r="AS111" s="1">
        <f>Weather!I231</f>
        <v>556.69999999999993</v>
      </c>
      <c r="AT111" s="1">
        <f>Weather!J231</f>
        <v>0</v>
      </c>
      <c r="AU111" s="1">
        <f>Weather!K231</f>
        <v>612.69999999999993</v>
      </c>
      <c r="AV111" s="1">
        <f>Weather!L231</f>
        <v>0</v>
      </c>
      <c r="AW111" s="1">
        <f>Weather!M231</f>
        <v>668.69999999999993</v>
      </c>
      <c r="AX111" s="1">
        <f>Weather!N231</f>
        <v>0</v>
      </c>
      <c r="AY111" s="1">
        <f>Weather!O231</f>
        <v>0</v>
      </c>
      <c r="AZ111" s="1">
        <f>Weather!P231</f>
        <v>-9.882142857142858</v>
      </c>
      <c r="BA111" s="1">
        <f>Economic!C111</f>
        <v>7125.8</v>
      </c>
      <c r="BB111" s="1">
        <f>Economic!D111</f>
        <v>78.099999999999994</v>
      </c>
      <c r="BC111" s="1">
        <f>Economic!E111</f>
        <v>250</v>
      </c>
      <c r="BD111" s="1">
        <f>Economic!F111</f>
        <v>728363.7</v>
      </c>
      <c r="BE111" s="1">
        <f>Economic!G111</f>
        <v>6247.2</v>
      </c>
      <c r="BF111" s="1">
        <f>Economic!H111</f>
        <v>7189.1</v>
      </c>
      <c r="BG111" s="1">
        <f>Economic!I111</f>
        <v>79.5</v>
      </c>
      <c r="BH111" s="1">
        <v>110</v>
      </c>
      <c r="BI111" s="1">
        <v>0</v>
      </c>
      <c r="BJ111" s="1">
        <v>1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>
        <v>28</v>
      </c>
      <c r="CB111">
        <v>19</v>
      </c>
      <c r="CC111" s="140">
        <f t="shared" si="31"/>
        <v>1348918.4226750245</v>
      </c>
      <c r="CD111" s="140">
        <f t="shared" si="32"/>
        <v>435826.29198036948</v>
      </c>
      <c r="CE111" s="140">
        <f t="shared" si="33"/>
        <v>1171704.7160013258</v>
      </c>
      <c r="CF111" s="1">
        <v>1</v>
      </c>
    </row>
    <row r="112" spans="1:84" x14ac:dyDescent="0.25">
      <c r="A112" s="3">
        <v>43160</v>
      </c>
      <c r="B112" s="4">
        <f t="shared" si="17"/>
        <v>2018</v>
      </c>
      <c r="C112" s="4">
        <f t="shared" si="18"/>
        <v>3</v>
      </c>
      <c r="D112" s="2">
        <v>35111666.164224617</v>
      </c>
      <c r="E112" s="12">
        <f>VLOOKUP('Monthly Data'!$B112,CDM!$P$4:$V$15,2,FALSE)/12</f>
        <v>1764571.8361737065</v>
      </c>
      <c r="F112" s="12">
        <f t="shared" si="19"/>
        <v>36876238.000398323</v>
      </c>
      <c r="G112" s="12">
        <v>42849</v>
      </c>
      <c r="H112" s="2">
        <v>12429934.250792505</v>
      </c>
      <c r="I112" s="12">
        <f>VLOOKUP('Monthly Data'!$B112,CDM!$P$4:$V$15,3,FALSE)/12</f>
        <v>660551.53430846462</v>
      </c>
      <c r="J112" s="12">
        <f t="shared" si="20"/>
        <v>13090485.78510097</v>
      </c>
      <c r="K112" s="12">
        <v>4111</v>
      </c>
      <c r="L112" s="2">
        <v>32026897.594194725</v>
      </c>
      <c r="M112" s="12">
        <f>VLOOKUP('Monthly Data'!$B112,CDM!$P$4:$V$15,4,FALSE)/12</f>
        <v>1840446.9254294422</v>
      </c>
      <c r="N112" s="12">
        <f t="shared" si="21"/>
        <v>33867344.519624166</v>
      </c>
      <c r="O112" s="2">
        <v>78802.26120464984</v>
      </c>
      <c r="P112" s="12">
        <f>VLOOKUP('Monthly Data'!$B112,CDM!$P$21:$S$32,2,FALSE)/12</f>
        <v>2967.869868762542</v>
      </c>
      <c r="Q112" s="12">
        <f t="shared" si="22"/>
        <v>81770.131073412384</v>
      </c>
      <c r="R112" s="12">
        <v>504</v>
      </c>
      <c r="S112" s="2">
        <v>651063.17836812139</v>
      </c>
      <c r="T112" s="12">
        <f>VLOOKUP('Monthly Data'!$B112,CDM!$P$4:$V$15,7,FALSE)/12</f>
        <v>6357.3881033333337</v>
      </c>
      <c r="U112" s="12">
        <f t="shared" si="23"/>
        <v>657420.56647145469</v>
      </c>
      <c r="V112" s="2">
        <v>1738.2813116333309</v>
      </c>
      <c r="W112" s="12">
        <f>VLOOKUP('Monthly Data'!$B112,CDM!$P$21:$S$32,4,FALSE)/12</f>
        <v>10.633433930000001</v>
      </c>
      <c r="X112" s="12">
        <f t="shared" si="24"/>
        <v>1748.9147455633308</v>
      </c>
      <c r="Y112" s="11">
        <v>9853</v>
      </c>
      <c r="Z112" s="2">
        <v>35087.553298359227</v>
      </c>
      <c r="AA112" s="12">
        <f>VLOOKUP('Monthly Data'!$B112,CDM!$P$4:$V$15,6,FALSE)/12</f>
        <v>946.09116666666671</v>
      </c>
      <c r="AB112" s="12">
        <f t="shared" si="25"/>
        <v>36033.644465025893</v>
      </c>
      <c r="AC112" s="13">
        <v>93.962471960520404</v>
      </c>
      <c r="AD112" s="12">
        <f>VLOOKUP('Monthly Data'!$B112,CDM!$P$21:$S$32,3,FALSE)/12</f>
        <v>1.4960000000000002</v>
      </c>
      <c r="AE112" s="12">
        <f t="shared" si="26"/>
        <v>95.458471960520399</v>
      </c>
      <c r="AF112" s="12">
        <v>377</v>
      </c>
      <c r="AG112" s="2">
        <v>96699.022770399024</v>
      </c>
      <c r="AH112" s="5">
        <v>293</v>
      </c>
      <c r="AI112" s="1">
        <f>Weather!C232</f>
        <v>720</v>
      </c>
      <c r="AJ112" s="1">
        <f>Weather!D232</f>
        <v>0</v>
      </c>
      <c r="AK112" s="1">
        <f>Weather!E232</f>
        <v>24</v>
      </c>
      <c r="AL112" s="1">
        <f>Weather!F232</f>
        <v>165.8</v>
      </c>
      <c r="AM112" s="1">
        <f t="shared" si="27"/>
        <v>518400</v>
      </c>
      <c r="AN112" s="128">
        <f t="shared" si="28"/>
        <v>0</v>
      </c>
      <c r="AO112" s="1">
        <f>Weather!G232</f>
        <v>658</v>
      </c>
      <c r="AP112" s="1">
        <f>Weather!H232</f>
        <v>0</v>
      </c>
      <c r="AQ112" s="1">
        <f t="shared" si="29"/>
        <v>432964</v>
      </c>
      <c r="AR112" s="1">
        <f t="shared" si="30"/>
        <v>0</v>
      </c>
      <c r="AS112" s="1">
        <f>Weather!I232</f>
        <v>472.00000000000006</v>
      </c>
      <c r="AT112" s="1">
        <f>Weather!J232</f>
        <v>0</v>
      </c>
      <c r="AU112" s="1">
        <f>Weather!K232</f>
        <v>534</v>
      </c>
      <c r="AV112" s="1">
        <f>Weather!L232</f>
        <v>0</v>
      </c>
      <c r="AW112" s="1">
        <f>Weather!M232</f>
        <v>596</v>
      </c>
      <c r="AX112" s="1">
        <f>Weather!N232</f>
        <v>0</v>
      </c>
      <c r="AY112" s="1">
        <f>Weather!O232</f>
        <v>0</v>
      </c>
      <c r="AZ112" s="1">
        <f>Weather!P232</f>
        <v>-5.225806451612903</v>
      </c>
      <c r="BA112" s="1">
        <f>Economic!C112</f>
        <v>7082.3</v>
      </c>
      <c r="BB112" s="1">
        <f>Economic!D112</f>
        <v>78</v>
      </c>
      <c r="BC112" s="1">
        <f>Economic!E112</f>
        <v>250</v>
      </c>
      <c r="BD112" s="1">
        <f>Economic!F112</f>
        <v>728363.7</v>
      </c>
      <c r="BE112" s="1">
        <f>Economic!G112</f>
        <v>6247.2</v>
      </c>
      <c r="BF112" s="1">
        <f>Economic!H112</f>
        <v>7184.5</v>
      </c>
      <c r="BG112" s="1">
        <f>Economic!I112</f>
        <v>80</v>
      </c>
      <c r="BH112" s="1">
        <v>111</v>
      </c>
      <c r="BI112" s="1">
        <v>0</v>
      </c>
      <c r="BJ112" s="1">
        <v>0</v>
      </c>
      <c r="BK112" s="1">
        <v>1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1</v>
      </c>
      <c r="BV112" s="1">
        <v>0</v>
      </c>
      <c r="BW112" s="1">
        <v>1</v>
      </c>
      <c r="BX112" s="1">
        <v>0</v>
      </c>
      <c r="BY112" s="1">
        <v>0</v>
      </c>
      <c r="BZ112" s="1">
        <v>0</v>
      </c>
      <c r="CA112">
        <v>31</v>
      </c>
      <c r="CB112">
        <v>21</v>
      </c>
      <c r="CC112" s="140">
        <f t="shared" si="31"/>
        <v>1189556.0645289782</v>
      </c>
      <c r="CD112" s="140">
        <f t="shared" si="32"/>
        <v>400965.62099330663</v>
      </c>
      <c r="CE112" s="140">
        <f t="shared" si="33"/>
        <v>1092494.9845040054</v>
      </c>
      <c r="CF112" s="1">
        <v>1</v>
      </c>
    </row>
    <row r="113" spans="1:84" x14ac:dyDescent="0.25">
      <c r="A113" s="3">
        <v>43191</v>
      </c>
      <c r="B113" s="4">
        <f t="shared" si="17"/>
        <v>2018</v>
      </c>
      <c r="C113" s="4">
        <f t="shared" si="18"/>
        <v>4</v>
      </c>
      <c r="D113" s="2">
        <v>30256123.129029866</v>
      </c>
      <c r="E113" s="12">
        <f>VLOOKUP('Monthly Data'!$B113,CDM!$P$4:$V$15,2,FALSE)/12</f>
        <v>1764571.8361737065</v>
      </c>
      <c r="F113" s="12">
        <f t="shared" si="19"/>
        <v>32020694.965203572</v>
      </c>
      <c r="G113" s="12">
        <v>42864</v>
      </c>
      <c r="H113" s="2">
        <v>11176765.752282178</v>
      </c>
      <c r="I113" s="12">
        <f>VLOOKUP('Monthly Data'!$B113,CDM!$P$4:$V$15,3,FALSE)/12</f>
        <v>660551.53430846462</v>
      </c>
      <c r="J113" s="12">
        <f t="shared" si="20"/>
        <v>11837317.286590643</v>
      </c>
      <c r="K113" s="12">
        <v>4135</v>
      </c>
      <c r="L113" s="2">
        <v>28915892.91626839</v>
      </c>
      <c r="M113" s="12">
        <f>VLOOKUP('Monthly Data'!$B113,CDM!$P$4:$V$15,4,FALSE)/12</f>
        <v>1840446.9254294422</v>
      </c>
      <c r="N113" s="12">
        <f t="shared" si="21"/>
        <v>30756339.841697831</v>
      </c>
      <c r="O113" s="2">
        <v>71147.626455286052</v>
      </c>
      <c r="P113" s="12">
        <f>VLOOKUP('Monthly Data'!$B113,CDM!$P$21:$S$32,2,FALSE)/12</f>
        <v>2967.869868762542</v>
      </c>
      <c r="Q113" s="12">
        <f t="shared" si="22"/>
        <v>74115.496324048596</v>
      </c>
      <c r="R113" s="12">
        <v>490</v>
      </c>
      <c r="S113" s="2">
        <v>543105.57874762814</v>
      </c>
      <c r="T113" s="12">
        <f>VLOOKUP('Monthly Data'!$B113,CDM!$P$4:$V$15,7,FALSE)/12</f>
        <v>6357.3881033333337</v>
      </c>
      <c r="U113" s="12">
        <f t="shared" si="23"/>
        <v>549462.96685096144</v>
      </c>
      <c r="V113" s="2">
        <v>1738.4577331609503</v>
      </c>
      <c r="W113" s="12">
        <f>VLOOKUP('Monthly Data'!$B113,CDM!$P$21:$S$32,4,FALSE)/12</f>
        <v>10.633433930000001</v>
      </c>
      <c r="X113" s="12">
        <f t="shared" si="24"/>
        <v>1749.0911670909502</v>
      </c>
      <c r="Y113" s="11">
        <v>9854</v>
      </c>
      <c r="Z113" s="2">
        <v>33955.685424573072</v>
      </c>
      <c r="AA113" s="12">
        <f>VLOOKUP('Monthly Data'!$B113,CDM!$P$4:$V$15,6,FALSE)/12</f>
        <v>946.09116666666671</v>
      </c>
      <c r="AB113" s="12">
        <f t="shared" si="25"/>
        <v>34901.776591239737</v>
      </c>
      <c r="AC113" s="13">
        <v>93.713234634365179</v>
      </c>
      <c r="AD113" s="12">
        <f>VLOOKUP('Monthly Data'!$B113,CDM!$P$21:$S$32,3,FALSE)/12</f>
        <v>1.4960000000000002</v>
      </c>
      <c r="AE113" s="12">
        <f t="shared" si="26"/>
        <v>95.209234634365174</v>
      </c>
      <c r="AF113" s="12">
        <v>376</v>
      </c>
      <c r="AG113" s="2">
        <v>93608.965844401973</v>
      </c>
      <c r="AH113" s="5">
        <v>293</v>
      </c>
      <c r="AI113" s="1">
        <f>Weather!C233</f>
        <v>591.29999999999995</v>
      </c>
      <c r="AJ113" s="1">
        <f>Weather!D233</f>
        <v>0</v>
      </c>
      <c r="AK113" s="1">
        <f>Weather!E233</f>
        <v>16</v>
      </c>
      <c r="AL113" s="1">
        <f>Weather!F233</f>
        <v>97.300000000000011</v>
      </c>
      <c r="AM113" s="1">
        <f t="shared" si="27"/>
        <v>349635.68999999994</v>
      </c>
      <c r="AN113" s="128">
        <f t="shared" si="28"/>
        <v>0</v>
      </c>
      <c r="AO113" s="1">
        <f>Weather!G233</f>
        <v>531.29999999999995</v>
      </c>
      <c r="AP113" s="1">
        <f>Weather!H233</f>
        <v>0</v>
      </c>
      <c r="AQ113" s="1">
        <f t="shared" si="29"/>
        <v>282279.68999999994</v>
      </c>
      <c r="AR113" s="1">
        <f t="shared" si="30"/>
        <v>0</v>
      </c>
      <c r="AS113" s="1">
        <f>Weather!I233</f>
        <v>351.3</v>
      </c>
      <c r="AT113" s="1">
        <f>Weather!J233</f>
        <v>0</v>
      </c>
      <c r="AU113" s="1">
        <f>Weather!K233</f>
        <v>411.29999999999995</v>
      </c>
      <c r="AV113" s="1">
        <f>Weather!L233</f>
        <v>0</v>
      </c>
      <c r="AW113" s="1">
        <f>Weather!M233</f>
        <v>471.29999999999995</v>
      </c>
      <c r="AX113" s="1">
        <f>Weather!N233</f>
        <v>0</v>
      </c>
      <c r="AY113" s="1">
        <f>Weather!O233</f>
        <v>0</v>
      </c>
      <c r="AZ113" s="1">
        <f>Weather!P233</f>
        <v>-1.7100000000000002</v>
      </c>
      <c r="BA113" s="1">
        <f>Economic!C113</f>
        <v>7108.4</v>
      </c>
      <c r="BB113" s="1">
        <f>Economic!D113</f>
        <v>78.3</v>
      </c>
      <c r="BC113" s="1">
        <f>Economic!E113</f>
        <v>250</v>
      </c>
      <c r="BD113" s="1">
        <f>Economic!F113</f>
        <v>728363.7</v>
      </c>
      <c r="BE113" s="1">
        <f>Economic!G113</f>
        <v>6247.2</v>
      </c>
      <c r="BF113" s="1">
        <f>Economic!H113</f>
        <v>7198.1</v>
      </c>
      <c r="BG113" s="1">
        <f>Economic!I113</f>
        <v>80.2</v>
      </c>
      <c r="BH113" s="1">
        <v>112</v>
      </c>
      <c r="BI113" s="1">
        <v>0</v>
      </c>
      <c r="BJ113" s="1">
        <v>0</v>
      </c>
      <c r="BK113" s="1">
        <v>0</v>
      </c>
      <c r="BL113" s="1">
        <v>1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1</v>
      </c>
      <c r="BV113" s="1">
        <v>0</v>
      </c>
      <c r="BW113" s="1">
        <v>1</v>
      </c>
      <c r="BX113" s="1">
        <v>1</v>
      </c>
      <c r="BY113" s="1">
        <v>0</v>
      </c>
      <c r="BZ113" s="1">
        <v>1</v>
      </c>
      <c r="CA113">
        <v>30</v>
      </c>
      <c r="CB113">
        <v>21</v>
      </c>
      <c r="CC113" s="140">
        <f t="shared" si="31"/>
        <v>1067356.498840119</v>
      </c>
      <c r="CD113" s="140">
        <f t="shared" si="32"/>
        <v>372558.85840940592</v>
      </c>
      <c r="CE113" s="140">
        <f t="shared" si="33"/>
        <v>1025211.3280565944</v>
      </c>
      <c r="CF113" s="1">
        <v>1</v>
      </c>
    </row>
    <row r="114" spans="1:84" x14ac:dyDescent="0.25">
      <c r="A114" s="3">
        <v>43221</v>
      </c>
      <c r="B114" s="4">
        <f t="shared" si="17"/>
        <v>2018</v>
      </c>
      <c r="C114" s="4">
        <f t="shared" si="18"/>
        <v>5</v>
      </c>
      <c r="D114" s="2">
        <v>24509975.943597607</v>
      </c>
      <c r="E114" s="12">
        <f>VLOOKUP('Monthly Data'!$B114,CDM!$P$4:$V$15,2,FALSE)/12</f>
        <v>1764571.8361737065</v>
      </c>
      <c r="F114" s="12">
        <f t="shared" si="19"/>
        <v>26274547.779771313</v>
      </c>
      <c r="G114" s="12">
        <v>42864</v>
      </c>
      <c r="H114" s="2">
        <v>10375596.952195626</v>
      </c>
      <c r="I114" s="12">
        <f>VLOOKUP('Monthly Data'!$B114,CDM!$P$4:$V$15,3,FALSE)/12</f>
        <v>660551.53430846462</v>
      </c>
      <c r="J114" s="12">
        <f t="shared" si="20"/>
        <v>11036148.486504091</v>
      </c>
      <c r="K114" s="12">
        <v>4135</v>
      </c>
      <c r="L114" s="2">
        <v>27583041.481710307</v>
      </c>
      <c r="M114" s="12">
        <f>VLOOKUP('Monthly Data'!$B114,CDM!$P$4:$V$15,4,FALSE)/12</f>
        <v>1840446.9254294422</v>
      </c>
      <c r="N114" s="12">
        <f t="shared" si="21"/>
        <v>29423488.407139748</v>
      </c>
      <c r="O114" s="2">
        <v>67868.142184787226</v>
      </c>
      <c r="P114" s="12">
        <f>VLOOKUP('Monthly Data'!$B114,CDM!$P$21:$S$32,2,FALSE)/12</f>
        <v>2967.869868762542</v>
      </c>
      <c r="Q114" s="12">
        <f t="shared" si="22"/>
        <v>70836.01205354977</v>
      </c>
      <c r="R114" s="12">
        <v>490</v>
      </c>
      <c r="S114" s="2">
        <v>484001.11005692597</v>
      </c>
      <c r="T114" s="12">
        <f>VLOOKUP('Monthly Data'!$B114,CDM!$P$4:$V$15,7,FALSE)/12</f>
        <v>6357.3881033333337</v>
      </c>
      <c r="U114" s="12">
        <f t="shared" si="23"/>
        <v>490358.49816025933</v>
      </c>
      <c r="V114" s="2">
        <v>1738.4577331609503</v>
      </c>
      <c r="W114" s="12">
        <f>VLOOKUP('Monthly Data'!$B114,CDM!$P$21:$S$32,4,FALSE)/12</f>
        <v>10.633433930000001</v>
      </c>
      <c r="X114" s="12">
        <f t="shared" si="24"/>
        <v>1749.0911670909502</v>
      </c>
      <c r="Y114" s="11">
        <v>9854</v>
      </c>
      <c r="Z114" s="2">
        <v>35009.845884724898</v>
      </c>
      <c r="AA114" s="12">
        <f>VLOOKUP('Monthly Data'!$B114,CDM!$P$4:$V$15,6,FALSE)/12</f>
        <v>946.09116666666671</v>
      </c>
      <c r="AB114" s="12">
        <f t="shared" si="25"/>
        <v>35955.937051391564</v>
      </c>
      <c r="AC114" s="13">
        <v>93.713234634365179</v>
      </c>
      <c r="AD114" s="12">
        <f>VLOOKUP('Monthly Data'!$B114,CDM!$P$21:$S$32,3,FALSE)/12</f>
        <v>1.4960000000000002</v>
      </c>
      <c r="AE114" s="12">
        <f t="shared" si="26"/>
        <v>95.209234634365174</v>
      </c>
      <c r="AF114" s="12">
        <v>376</v>
      </c>
      <c r="AG114" s="2">
        <v>96699.022770399024</v>
      </c>
      <c r="AH114" s="5">
        <v>293</v>
      </c>
      <c r="AI114" s="1">
        <f>Weather!C234</f>
        <v>162.80000000000001</v>
      </c>
      <c r="AJ114" s="1">
        <f>Weather!D234</f>
        <v>16.599999999999998</v>
      </c>
      <c r="AK114" s="1">
        <f>Weather!E234</f>
        <v>0</v>
      </c>
      <c r="AL114" s="1">
        <f>Weather!F234</f>
        <v>0</v>
      </c>
      <c r="AM114" s="1">
        <f t="shared" si="27"/>
        <v>26503.840000000004</v>
      </c>
      <c r="AN114" s="128">
        <f t="shared" si="28"/>
        <v>275.55999999999995</v>
      </c>
      <c r="AO114" s="1">
        <f>Weather!G234</f>
        <v>117.80000000000001</v>
      </c>
      <c r="AP114" s="1">
        <f>Weather!H234</f>
        <v>33.599999999999994</v>
      </c>
      <c r="AQ114" s="1">
        <f t="shared" si="29"/>
        <v>13876.840000000002</v>
      </c>
      <c r="AR114" s="1">
        <f t="shared" si="30"/>
        <v>1128.9599999999996</v>
      </c>
      <c r="AS114" s="1">
        <f>Weather!I234</f>
        <v>25.099999999999994</v>
      </c>
      <c r="AT114" s="1">
        <f>Weather!J234</f>
        <v>126.9</v>
      </c>
      <c r="AU114" s="1">
        <f>Weather!K234</f>
        <v>46.900000000000006</v>
      </c>
      <c r="AV114" s="1">
        <f>Weather!L234</f>
        <v>86.699999999999989</v>
      </c>
      <c r="AW114" s="1">
        <f>Weather!M234</f>
        <v>79.900000000000006</v>
      </c>
      <c r="AX114" s="1">
        <f>Weather!N234</f>
        <v>57.7</v>
      </c>
      <c r="AY114" s="1">
        <f>Weather!O234</f>
        <v>5.5999999999999979</v>
      </c>
      <c r="AZ114" s="1">
        <f>Weather!P234</f>
        <v>13.283870967741935</v>
      </c>
      <c r="BA114" s="1">
        <f>Economic!C114</f>
        <v>7174.7</v>
      </c>
      <c r="BB114" s="1">
        <f>Economic!D114</f>
        <v>79</v>
      </c>
      <c r="BC114" s="1">
        <f>Economic!E114</f>
        <v>250</v>
      </c>
      <c r="BD114" s="1">
        <f>Economic!F114</f>
        <v>728363.7</v>
      </c>
      <c r="BE114" s="1">
        <f>Economic!G114</f>
        <v>6247.2</v>
      </c>
      <c r="BF114" s="1">
        <f>Economic!H114</f>
        <v>7207.7</v>
      </c>
      <c r="BG114" s="1">
        <f>Economic!I114</f>
        <v>80.5</v>
      </c>
      <c r="BH114" s="1">
        <v>113</v>
      </c>
      <c r="BI114" s="1">
        <v>0</v>
      </c>
      <c r="BJ114" s="1">
        <v>0</v>
      </c>
      <c r="BK114" s="1">
        <v>0</v>
      </c>
      <c r="BL114" s="1">
        <v>0</v>
      </c>
      <c r="BM114" s="1">
        <v>1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1</v>
      </c>
      <c r="BV114" s="1">
        <v>0</v>
      </c>
      <c r="BW114" s="1">
        <v>1</v>
      </c>
      <c r="BX114" s="1">
        <v>1</v>
      </c>
      <c r="BY114" s="1">
        <v>0</v>
      </c>
      <c r="BZ114" s="1">
        <v>1</v>
      </c>
      <c r="CA114">
        <v>31</v>
      </c>
      <c r="CB114">
        <v>22</v>
      </c>
      <c r="CC114" s="140">
        <f t="shared" si="31"/>
        <v>847566.05741197779</v>
      </c>
      <c r="CD114" s="140">
        <f t="shared" si="32"/>
        <v>334696.67587727826</v>
      </c>
      <c r="CE114" s="140">
        <f t="shared" si="33"/>
        <v>949144.78732708865</v>
      </c>
      <c r="CF114" s="1">
        <v>1</v>
      </c>
    </row>
    <row r="115" spans="1:84" x14ac:dyDescent="0.25">
      <c r="A115" s="3">
        <v>43252</v>
      </c>
      <c r="B115" s="4">
        <f t="shared" si="17"/>
        <v>2018</v>
      </c>
      <c r="C115" s="4">
        <f t="shared" si="18"/>
        <v>6</v>
      </c>
      <c r="D115" s="2">
        <v>24651522.048257262</v>
      </c>
      <c r="E115" s="12">
        <f>VLOOKUP('Monthly Data'!$B115,CDM!$P$4:$V$15,2,FALSE)/12</f>
        <v>1764571.8361737065</v>
      </c>
      <c r="F115" s="12">
        <f t="shared" si="19"/>
        <v>26416093.884430967</v>
      </c>
      <c r="G115" s="12">
        <v>42864</v>
      </c>
      <c r="H115" s="2">
        <v>10371086.105908385</v>
      </c>
      <c r="I115" s="12">
        <f>VLOOKUP('Monthly Data'!$B115,CDM!$P$4:$V$15,3,FALSE)/12</f>
        <v>660551.53430846462</v>
      </c>
      <c r="J115" s="12">
        <f t="shared" si="20"/>
        <v>11031637.64021685</v>
      </c>
      <c r="K115" s="12">
        <v>4135</v>
      </c>
      <c r="L115" s="2">
        <v>27322389.893385421</v>
      </c>
      <c r="M115" s="12">
        <f>VLOOKUP('Monthly Data'!$B115,CDM!$P$4:$V$15,4,FALSE)/12</f>
        <v>1840446.9254294422</v>
      </c>
      <c r="N115" s="12">
        <f t="shared" si="21"/>
        <v>29162836.818814863</v>
      </c>
      <c r="O115" s="2">
        <v>67226.808303284211</v>
      </c>
      <c r="P115" s="12">
        <f>VLOOKUP('Monthly Data'!$B115,CDM!$P$21:$S$32,2,FALSE)/12</f>
        <v>2967.869868762542</v>
      </c>
      <c r="Q115" s="12">
        <f t="shared" si="22"/>
        <v>70194.678172046755</v>
      </c>
      <c r="R115" s="12">
        <v>490</v>
      </c>
      <c r="S115" s="2">
        <v>429581.22390891839</v>
      </c>
      <c r="T115" s="12">
        <f>VLOOKUP('Monthly Data'!$B115,CDM!$P$4:$V$15,7,FALSE)/12</f>
        <v>6357.3881033333337</v>
      </c>
      <c r="U115" s="12">
        <f t="shared" si="23"/>
        <v>435938.61201225175</v>
      </c>
      <c r="V115" s="2">
        <v>1738.4577331609503</v>
      </c>
      <c r="W115" s="12">
        <f>VLOOKUP('Monthly Data'!$B115,CDM!$P$21:$S$32,4,FALSE)/12</f>
        <v>10.633433930000001</v>
      </c>
      <c r="X115" s="12">
        <f t="shared" si="24"/>
        <v>1749.0911670909502</v>
      </c>
      <c r="Y115" s="11">
        <v>9854</v>
      </c>
      <c r="Z115" s="2">
        <v>33755.882352941197</v>
      </c>
      <c r="AA115" s="12">
        <f>VLOOKUP('Monthly Data'!$B115,CDM!$P$4:$V$15,6,FALSE)/12</f>
        <v>946.09116666666671</v>
      </c>
      <c r="AB115" s="12">
        <f t="shared" si="25"/>
        <v>34701.973519607862</v>
      </c>
      <c r="AC115" s="13">
        <v>93.713234634365179</v>
      </c>
      <c r="AD115" s="12">
        <f>VLOOKUP('Monthly Data'!$B115,CDM!$P$21:$S$32,3,FALSE)/12</f>
        <v>1.4960000000000002</v>
      </c>
      <c r="AE115" s="12">
        <f t="shared" si="26"/>
        <v>95.209234634365174</v>
      </c>
      <c r="AF115" s="12">
        <v>376</v>
      </c>
      <c r="AG115" s="2">
        <v>93608.965844401973</v>
      </c>
      <c r="AH115" s="5">
        <v>293</v>
      </c>
      <c r="AI115" s="1">
        <f>Weather!C235</f>
        <v>67.100000000000009</v>
      </c>
      <c r="AJ115" s="1">
        <f>Weather!D235</f>
        <v>22.5</v>
      </c>
      <c r="AK115" s="1">
        <f>Weather!E235</f>
        <v>0</v>
      </c>
      <c r="AL115" s="1">
        <f>Weather!F235</f>
        <v>0</v>
      </c>
      <c r="AM115" s="1">
        <f t="shared" si="27"/>
        <v>4502.4100000000008</v>
      </c>
      <c r="AN115" s="128">
        <f t="shared" si="28"/>
        <v>506.25</v>
      </c>
      <c r="AO115" s="1">
        <f>Weather!G235</f>
        <v>33.9</v>
      </c>
      <c r="AP115" s="1">
        <f>Weather!H235</f>
        <v>49.3</v>
      </c>
      <c r="AQ115" s="1">
        <f t="shared" si="29"/>
        <v>1149.2099999999998</v>
      </c>
      <c r="AR115" s="1">
        <f t="shared" si="30"/>
        <v>2430.4899999999998</v>
      </c>
      <c r="AS115" s="1">
        <f>Weather!I235</f>
        <v>2.0999999999999996</v>
      </c>
      <c r="AT115" s="1">
        <f>Weather!J235</f>
        <v>197.49999999999997</v>
      </c>
      <c r="AU115" s="1">
        <f>Weather!K235</f>
        <v>7.3000000000000007</v>
      </c>
      <c r="AV115" s="1">
        <f>Weather!L235</f>
        <v>142.69999999999999</v>
      </c>
      <c r="AW115" s="1">
        <f>Weather!M235</f>
        <v>18</v>
      </c>
      <c r="AX115" s="1">
        <f>Weather!N235</f>
        <v>93.4</v>
      </c>
      <c r="AY115" s="1">
        <f>Weather!O235</f>
        <v>9.0999999999999979</v>
      </c>
      <c r="AZ115" s="1">
        <f>Weather!P235</f>
        <v>16.513333333333332</v>
      </c>
      <c r="BA115" s="1">
        <f>Economic!C115</f>
        <v>7269.2</v>
      </c>
      <c r="BB115" s="1">
        <f>Economic!D115</f>
        <v>80.8</v>
      </c>
      <c r="BC115" s="1">
        <f>Economic!E115</f>
        <v>250</v>
      </c>
      <c r="BD115" s="1">
        <f>Economic!F115</f>
        <v>728363.7</v>
      </c>
      <c r="BE115" s="1">
        <f>Economic!G115</f>
        <v>6247.2</v>
      </c>
      <c r="BF115" s="1">
        <f>Economic!H115</f>
        <v>7224.9</v>
      </c>
      <c r="BG115" s="1">
        <f>Economic!I115</f>
        <v>80.599999999999994</v>
      </c>
      <c r="BH115" s="1">
        <v>114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1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>
        <v>30</v>
      </c>
      <c r="CB115">
        <v>21</v>
      </c>
      <c r="CC115" s="140">
        <f t="shared" si="31"/>
        <v>880536.46281436563</v>
      </c>
      <c r="CD115" s="140">
        <f t="shared" si="32"/>
        <v>345702.87019694614</v>
      </c>
      <c r="CE115" s="140">
        <f t="shared" si="33"/>
        <v>972094.56062716211</v>
      </c>
      <c r="CF115" s="1">
        <v>1</v>
      </c>
    </row>
    <row r="116" spans="1:84" x14ac:dyDescent="0.25">
      <c r="A116" s="3">
        <v>43282</v>
      </c>
      <c r="B116" s="4">
        <f t="shared" si="17"/>
        <v>2018</v>
      </c>
      <c r="C116" s="4">
        <f t="shared" si="18"/>
        <v>7</v>
      </c>
      <c r="D116" s="2">
        <v>28368231.729427487</v>
      </c>
      <c r="E116" s="12">
        <f>VLOOKUP('Monthly Data'!$B116,CDM!$P$4:$V$15,2,FALSE)/12</f>
        <v>1764571.8361737065</v>
      </c>
      <c r="F116" s="12">
        <f t="shared" si="19"/>
        <v>30132803.565601192</v>
      </c>
      <c r="G116" s="12">
        <v>42864</v>
      </c>
      <c r="H116" s="2">
        <v>11289922.850805573</v>
      </c>
      <c r="I116" s="12">
        <f>VLOOKUP('Monthly Data'!$B116,CDM!$P$4:$V$15,3,FALSE)/12</f>
        <v>660551.53430846462</v>
      </c>
      <c r="J116" s="12">
        <f t="shared" si="20"/>
        <v>11950474.385114038</v>
      </c>
      <c r="K116" s="12">
        <v>4135</v>
      </c>
      <c r="L116" s="2">
        <v>29907288.116602711</v>
      </c>
      <c r="M116" s="12">
        <f>VLOOKUP('Monthly Data'!$B116,CDM!$P$4:$V$15,4,FALSE)/12</f>
        <v>1840446.9254294422</v>
      </c>
      <c r="N116" s="12">
        <f t="shared" si="21"/>
        <v>31747735.042032152</v>
      </c>
      <c r="O116" s="2">
        <v>73586.956812027885</v>
      </c>
      <c r="P116" s="12">
        <f>VLOOKUP('Monthly Data'!$B116,CDM!$P$21:$S$32,2,FALSE)/12</f>
        <v>2967.869868762542</v>
      </c>
      <c r="Q116" s="12">
        <f t="shared" si="22"/>
        <v>76554.826680790429</v>
      </c>
      <c r="R116" s="12">
        <v>490</v>
      </c>
      <c r="S116" s="2">
        <v>464113.58633776085</v>
      </c>
      <c r="T116" s="12">
        <f>VLOOKUP('Monthly Data'!$B116,CDM!$P$4:$V$15,7,FALSE)/12</f>
        <v>6357.3881033333337</v>
      </c>
      <c r="U116" s="12">
        <f t="shared" si="23"/>
        <v>470470.97444109421</v>
      </c>
      <c r="V116" s="2">
        <v>1738.4577331609503</v>
      </c>
      <c r="W116" s="12">
        <f>VLOOKUP('Monthly Data'!$B116,CDM!$P$21:$S$32,4,FALSE)/12</f>
        <v>10.633433930000001</v>
      </c>
      <c r="X116" s="12">
        <f t="shared" si="24"/>
        <v>1749.0911670909502</v>
      </c>
      <c r="Y116" s="11">
        <v>9854</v>
      </c>
      <c r="Z116" s="2">
        <v>34832.248576850121</v>
      </c>
      <c r="AA116" s="12">
        <f>VLOOKUP('Monthly Data'!$B116,CDM!$P$4:$V$15,6,FALSE)/12</f>
        <v>946.09116666666671</v>
      </c>
      <c r="AB116" s="12">
        <f t="shared" si="25"/>
        <v>35778.339743516786</v>
      </c>
      <c r="AC116" s="13">
        <v>92.217810677433818</v>
      </c>
      <c r="AD116" s="12">
        <f>VLOOKUP('Monthly Data'!$B116,CDM!$P$21:$S$32,3,FALSE)/12</f>
        <v>1.4960000000000002</v>
      </c>
      <c r="AE116" s="12">
        <f t="shared" si="26"/>
        <v>93.713810677433813</v>
      </c>
      <c r="AF116" s="12">
        <v>370</v>
      </c>
      <c r="AG116" s="2">
        <v>96409.022770399009</v>
      </c>
      <c r="AH116" s="5">
        <v>292</v>
      </c>
      <c r="AI116" s="1">
        <f>Weather!C236</f>
        <v>3.8</v>
      </c>
      <c r="AJ116" s="1">
        <f>Weather!D236</f>
        <v>95.5</v>
      </c>
      <c r="AK116" s="1">
        <f>Weather!E236</f>
        <v>0</v>
      </c>
      <c r="AL116" s="1">
        <f>Weather!F236</f>
        <v>0</v>
      </c>
      <c r="AM116" s="1">
        <f t="shared" si="27"/>
        <v>14.44</v>
      </c>
      <c r="AN116" s="128">
        <f t="shared" si="28"/>
        <v>9120.25</v>
      </c>
      <c r="AO116" s="1">
        <f>Weather!G236</f>
        <v>0.90000000000000036</v>
      </c>
      <c r="AP116" s="1">
        <f>Weather!H236</f>
        <v>154.6</v>
      </c>
      <c r="AQ116" s="1">
        <f t="shared" si="29"/>
        <v>0.81000000000000061</v>
      </c>
      <c r="AR116" s="1">
        <f t="shared" si="30"/>
        <v>23901.16</v>
      </c>
      <c r="AS116" s="1">
        <f>Weather!I236</f>
        <v>0</v>
      </c>
      <c r="AT116" s="1">
        <f>Weather!J236</f>
        <v>339.7</v>
      </c>
      <c r="AU116" s="1">
        <f>Weather!K236</f>
        <v>0</v>
      </c>
      <c r="AV116" s="1">
        <f>Weather!L236</f>
        <v>277.7</v>
      </c>
      <c r="AW116" s="1">
        <f>Weather!M236</f>
        <v>0</v>
      </c>
      <c r="AX116" s="1">
        <f>Weather!N236</f>
        <v>215.69999999999996</v>
      </c>
      <c r="AY116" s="1">
        <f>Weather!O236</f>
        <v>47.499999999999993</v>
      </c>
      <c r="AZ116" s="1">
        <f>Weather!P236</f>
        <v>20.958064516129035</v>
      </c>
      <c r="BA116" s="1">
        <f>Economic!C116</f>
        <v>7352.5</v>
      </c>
      <c r="BB116" s="1">
        <f>Economic!D116</f>
        <v>81.8</v>
      </c>
      <c r="BC116" s="1">
        <f>Economic!E116</f>
        <v>250</v>
      </c>
      <c r="BD116" s="1">
        <f>Economic!F116</f>
        <v>728363.7</v>
      </c>
      <c r="BE116" s="1">
        <f>Economic!G116</f>
        <v>6247.2</v>
      </c>
      <c r="BF116" s="1">
        <f>Economic!H116</f>
        <v>7255</v>
      </c>
      <c r="BG116" s="1">
        <f>Economic!I116</f>
        <v>80.7</v>
      </c>
      <c r="BH116" s="1">
        <v>115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1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>
        <v>31</v>
      </c>
      <c r="CB116">
        <v>21</v>
      </c>
      <c r="CC116" s="140">
        <f t="shared" si="31"/>
        <v>972025.92147100624</v>
      </c>
      <c r="CD116" s="140">
        <f t="shared" si="32"/>
        <v>364191.0597034056</v>
      </c>
      <c r="CE116" s="140">
        <f t="shared" si="33"/>
        <v>1024120.4852268436</v>
      </c>
      <c r="CF116" s="1">
        <v>1</v>
      </c>
    </row>
    <row r="117" spans="1:84" x14ac:dyDescent="0.25">
      <c r="A117" s="3">
        <v>43313</v>
      </c>
      <c r="B117" s="4">
        <f t="shared" si="17"/>
        <v>2018</v>
      </c>
      <c r="C117" s="4">
        <f t="shared" si="18"/>
        <v>8</v>
      </c>
      <c r="D117" s="2">
        <v>27163035.407404374</v>
      </c>
      <c r="E117" s="12">
        <f>VLOOKUP('Monthly Data'!$B117,CDM!$P$4:$V$15,2,FALSE)/12</f>
        <v>1764571.8361737065</v>
      </c>
      <c r="F117" s="12">
        <f t="shared" si="19"/>
        <v>28927607.24357808</v>
      </c>
      <c r="G117" s="12">
        <v>42864</v>
      </c>
      <c r="H117" s="2">
        <v>10911155.375646848</v>
      </c>
      <c r="I117" s="12">
        <f>VLOOKUP('Monthly Data'!$B117,CDM!$P$4:$V$15,3,FALSE)/12</f>
        <v>660551.53430846462</v>
      </c>
      <c r="J117" s="12">
        <f t="shared" si="20"/>
        <v>11571706.909955313</v>
      </c>
      <c r="K117" s="12">
        <v>4135</v>
      </c>
      <c r="L117" s="2">
        <v>29368453.399217535</v>
      </c>
      <c r="M117" s="12">
        <f>VLOOKUP('Monthly Data'!$B117,CDM!$P$4:$V$15,4,FALSE)/12</f>
        <v>1840446.9254294422</v>
      </c>
      <c r="N117" s="12">
        <f t="shared" si="21"/>
        <v>31208900.324646976</v>
      </c>
      <c r="O117" s="2">
        <v>72261.152649428739</v>
      </c>
      <c r="P117" s="12">
        <f>VLOOKUP('Monthly Data'!$B117,CDM!$P$21:$S$32,2,FALSE)/12</f>
        <v>2967.869868762542</v>
      </c>
      <c r="Q117" s="12">
        <f t="shared" si="22"/>
        <v>75229.022518191283</v>
      </c>
      <c r="R117" s="12">
        <v>490</v>
      </c>
      <c r="S117" s="2">
        <v>532044.01328273246</v>
      </c>
      <c r="T117" s="12">
        <f>VLOOKUP('Monthly Data'!$B117,CDM!$P$4:$V$15,7,FALSE)/12</f>
        <v>6357.3881033333337</v>
      </c>
      <c r="U117" s="12">
        <f t="shared" si="23"/>
        <v>538401.40138606576</v>
      </c>
      <c r="V117" s="2">
        <v>1738.4577331609503</v>
      </c>
      <c r="W117" s="12">
        <f>VLOOKUP('Monthly Data'!$B117,CDM!$P$21:$S$32,4,FALSE)/12</f>
        <v>10.633433930000001</v>
      </c>
      <c r="X117" s="12">
        <f t="shared" si="24"/>
        <v>1749.0911670909502</v>
      </c>
      <c r="Y117" s="11">
        <v>9854</v>
      </c>
      <c r="Z117" s="2">
        <v>34812.267552182195</v>
      </c>
      <c r="AA117" s="12">
        <f>VLOOKUP('Monthly Data'!$B117,CDM!$P$4:$V$15,6,FALSE)/12</f>
        <v>946.09116666666671</v>
      </c>
      <c r="AB117" s="12">
        <f t="shared" si="25"/>
        <v>35758.35871884886</v>
      </c>
      <c r="AC117" s="13">
        <v>92.217810677433818</v>
      </c>
      <c r="AD117" s="12">
        <f>VLOOKUP('Monthly Data'!$B117,CDM!$P$21:$S$32,3,FALSE)/12</f>
        <v>1.4960000000000002</v>
      </c>
      <c r="AE117" s="12">
        <f t="shared" si="26"/>
        <v>93.713810677433813</v>
      </c>
      <c r="AF117" s="12">
        <v>370</v>
      </c>
      <c r="AG117" s="2">
        <v>96039.022770399009</v>
      </c>
      <c r="AH117" s="5">
        <v>292</v>
      </c>
      <c r="AI117" s="1">
        <f>Weather!C237</f>
        <v>14.299999999999999</v>
      </c>
      <c r="AJ117" s="1">
        <f>Weather!D237</f>
        <v>61.70000000000001</v>
      </c>
      <c r="AK117" s="1">
        <f>Weather!E237</f>
        <v>0</v>
      </c>
      <c r="AL117" s="1">
        <f>Weather!F237</f>
        <v>0</v>
      </c>
      <c r="AM117" s="1">
        <f t="shared" si="27"/>
        <v>204.48999999999998</v>
      </c>
      <c r="AN117" s="128">
        <f t="shared" si="28"/>
        <v>3806.8900000000012</v>
      </c>
      <c r="AO117" s="1">
        <f>Weather!G237</f>
        <v>5.7999999999999989</v>
      </c>
      <c r="AP117" s="1">
        <f>Weather!H237</f>
        <v>115.20000000000003</v>
      </c>
      <c r="AQ117" s="1">
        <f t="shared" si="29"/>
        <v>33.639999999999986</v>
      </c>
      <c r="AR117" s="1">
        <f t="shared" si="30"/>
        <v>13271.040000000006</v>
      </c>
      <c r="AS117" s="1">
        <f>Weather!I237</f>
        <v>0</v>
      </c>
      <c r="AT117" s="1">
        <f>Weather!J237</f>
        <v>295.39999999999992</v>
      </c>
      <c r="AU117" s="1">
        <f>Weather!K237</f>
        <v>0</v>
      </c>
      <c r="AV117" s="1">
        <f>Weather!L237</f>
        <v>233.4</v>
      </c>
      <c r="AW117" s="1">
        <f>Weather!M237</f>
        <v>1.6999999999999993</v>
      </c>
      <c r="AX117" s="1">
        <f>Weather!N237</f>
        <v>173.1</v>
      </c>
      <c r="AY117" s="1">
        <f>Weather!O237</f>
        <v>21.400000000000002</v>
      </c>
      <c r="AZ117" s="1">
        <f>Weather!P237</f>
        <v>19.529032258064515</v>
      </c>
      <c r="BA117" s="1">
        <f>Economic!C117</f>
        <v>7356</v>
      </c>
      <c r="BB117" s="1">
        <f>Economic!D117</f>
        <v>82.1</v>
      </c>
      <c r="BC117" s="1">
        <f>Economic!E117</f>
        <v>250</v>
      </c>
      <c r="BD117" s="1">
        <f>Economic!F117</f>
        <v>728363.7</v>
      </c>
      <c r="BE117" s="1">
        <f>Economic!G117</f>
        <v>6247.2</v>
      </c>
      <c r="BF117" s="1">
        <f>Economic!H117</f>
        <v>7259.2</v>
      </c>
      <c r="BG117" s="1">
        <f>Economic!I117</f>
        <v>80.8</v>
      </c>
      <c r="BH117" s="1">
        <v>116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1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>
        <v>31</v>
      </c>
      <c r="CB117">
        <v>22</v>
      </c>
      <c r="CC117" s="140">
        <f t="shared" si="31"/>
        <v>933148.6207605832</v>
      </c>
      <c r="CD117" s="140">
        <f t="shared" si="32"/>
        <v>351972.75405312411</v>
      </c>
      <c r="CE117" s="140">
        <f t="shared" si="33"/>
        <v>1006738.7201499024</v>
      </c>
      <c r="CF117" s="1">
        <v>1</v>
      </c>
    </row>
    <row r="118" spans="1:84" x14ac:dyDescent="0.25">
      <c r="A118" s="3">
        <v>43344</v>
      </c>
      <c r="B118" s="4">
        <f t="shared" ref="B118:B121" si="34">YEAR(A118)</f>
        <v>2018</v>
      </c>
      <c r="C118" s="4">
        <f t="shared" si="18"/>
        <v>9</v>
      </c>
      <c r="D118" s="2">
        <v>24017120.038987961</v>
      </c>
      <c r="E118" s="12">
        <f>VLOOKUP('Monthly Data'!$B118,CDM!$P$4:$V$15,2,FALSE)/12</f>
        <v>1764571.8361737065</v>
      </c>
      <c r="F118" s="12">
        <f t="shared" si="19"/>
        <v>25781691.875161666</v>
      </c>
      <c r="G118" s="12">
        <v>42864</v>
      </c>
      <c r="H118" s="2">
        <v>9848379.7358528804</v>
      </c>
      <c r="I118" s="12">
        <f>VLOOKUP('Monthly Data'!$B118,CDM!$P$4:$V$15,3,FALSE)/12</f>
        <v>660551.53430846462</v>
      </c>
      <c r="J118" s="12">
        <f t="shared" si="20"/>
        <v>10508931.270161346</v>
      </c>
      <c r="K118" s="12">
        <v>4135</v>
      </c>
      <c r="L118" s="2">
        <v>27031779.650758974</v>
      </c>
      <c r="M118" s="12">
        <f>VLOOKUP('Monthly Data'!$B118,CDM!$P$4:$V$15,4,FALSE)/12</f>
        <v>1840446.9254294422</v>
      </c>
      <c r="N118" s="12">
        <f t="shared" si="21"/>
        <v>28872226.576188415</v>
      </c>
      <c r="O118" s="2">
        <v>66511.76107834329</v>
      </c>
      <c r="P118" s="12">
        <f>VLOOKUP('Monthly Data'!$B118,CDM!$P$21:$S$32,2,FALSE)/12</f>
        <v>2967.869868762542</v>
      </c>
      <c r="Q118" s="12">
        <f t="shared" si="22"/>
        <v>69479.630947105834</v>
      </c>
      <c r="R118" s="12">
        <v>490</v>
      </c>
      <c r="S118" s="2">
        <v>598572.90322580654</v>
      </c>
      <c r="T118" s="12">
        <f>VLOOKUP('Monthly Data'!$B118,CDM!$P$4:$V$15,7,FALSE)/12</f>
        <v>6357.3881033333337</v>
      </c>
      <c r="U118" s="12">
        <f t="shared" si="23"/>
        <v>604930.29132913984</v>
      </c>
      <c r="V118" s="2">
        <v>1738.4577331609503</v>
      </c>
      <c r="W118" s="12">
        <f>VLOOKUP('Monthly Data'!$B118,CDM!$P$21:$S$32,4,FALSE)/12</f>
        <v>10.633433930000001</v>
      </c>
      <c r="X118" s="12">
        <f t="shared" si="24"/>
        <v>1749.0911670909502</v>
      </c>
      <c r="Y118" s="11">
        <v>9854</v>
      </c>
      <c r="Z118" s="2">
        <v>33444.480981542198</v>
      </c>
      <c r="AA118" s="12">
        <f>VLOOKUP('Monthly Data'!$B118,CDM!$P$4:$V$15,6,FALSE)/12</f>
        <v>946.09116666666671</v>
      </c>
      <c r="AB118" s="12">
        <f t="shared" si="25"/>
        <v>34390.572148208863</v>
      </c>
      <c r="AC118" s="13">
        <v>92.217810677433818</v>
      </c>
      <c r="AD118" s="12">
        <f>VLOOKUP('Monthly Data'!$B118,CDM!$P$21:$S$32,3,FALSE)/12</f>
        <v>1.4960000000000002</v>
      </c>
      <c r="AE118" s="12">
        <f t="shared" si="26"/>
        <v>93.713810677433813</v>
      </c>
      <c r="AF118" s="12">
        <v>370</v>
      </c>
      <c r="AG118" s="2">
        <v>92708.965844401988</v>
      </c>
      <c r="AH118" s="5">
        <v>292</v>
      </c>
      <c r="AI118" s="1">
        <f>Weather!C238</f>
        <v>140.6</v>
      </c>
      <c r="AJ118" s="1">
        <f>Weather!D238</f>
        <v>23.500000000000004</v>
      </c>
      <c r="AK118" s="1">
        <f>Weather!E238</f>
        <v>0</v>
      </c>
      <c r="AL118" s="1">
        <f>Weather!F238</f>
        <v>0</v>
      </c>
      <c r="AM118" s="1">
        <f t="shared" si="27"/>
        <v>19768.359999999997</v>
      </c>
      <c r="AN118" s="128">
        <f t="shared" si="28"/>
        <v>552.25000000000011</v>
      </c>
      <c r="AO118" s="1">
        <f>Weather!G238</f>
        <v>102.30000000000001</v>
      </c>
      <c r="AP118" s="1">
        <f>Weather!H238</f>
        <v>45.199999999999996</v>
      </c>
      <c r="AQ118" s="1">
        <f t="shared" si="29"/>
        <v>10465.290000000003</v>
      </c>
      <c r="AR118" s="1">
        <f t="shared" si="30"/>
        <v>2043.0399999999995</v>
      </c>
      <c r="AS118" s="1">
        <f>Weather!I238</f>
        <v>19.599999999999998</v>
      </c>
      <c r="AT118" s="1">
        <f>Weather!J238</f>
        <v>142.5</v>
      </c>
      <c r="AU118" s="1">
        <f>Weather!K238</f>
        <v>38.799999999999997</v>
      </c>
      <c r="AV118" s="1">
        <f>Weather!L238</f>
        <v>101.7</v>
      </c>
      <c r="AW118" s="1">
        <f>Weather!M238</f>
        <v>66.7</v>
      </c>
      <c r="AX118" s="1">
        <f>Weather!N238</f>
        <v>69.599999999999994</v>
      </c>
      <c r="AY118" s="1">
        <f>Weather!O238</f>
        <v>9.1000000000000014</v>
      </c>
      <c r="AZ118" s="1">
        <f>Weather!P238</f>
        <v>14.096666666666668</v>
      </c>
      <c r="BA118" s="1">
        <f>Economic!C118</f>
        <v>7315.2</v>
      </c>
      <c r="BB118" s="1">
        <f>Economic!D118</f>
        <v>82.2</v>
      </c>
      <c r="BC118" s="1">
        <f>Economic!E118</f>
        <v>250</v>
      </c>
      <c r="BD118" s="1">
        <f>Economic!F118</f>
        <v>728363.7</v>
      </c>
      <c r="BE118" s="1">
        <f>Economic!G118</f>
        <v>6247.2</v>
      </c>
      <c r="BF118" s="1">
        <f>Economic!H118</f>
        <v>7265.8</v>
      </c>
      <c r="BG118" s="1">
        <f>Economic!I118</f>
        <v>81.400000000000006</v>
      </c>
      <c r="BH118" s="1">
        <v>117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1</v>
      </c>
      <c r="BR118" s="1">
        <v>0</v>
      </c>
      <c r="BS118" s="1">
        <v>0</v>
      </c>
      <c r="BT118" s="1">
        <v>0</v>
      </c>
      <c r="BU118" s="1">
        <v>0</v>
      </c>
      <c r="BV118" s="1">
        <v>1</v>
      </c>
      <c r="BW118" s="1">
        <v>1</v>
      </c>
      <c r="BX118" s="1">
        <v>0</v>
      </c>
      <c r="BY118" s="1">
        <v>1</v>
      </c>
      <c r="BZ118" s="1">
        <v>1</v>
      </c>
      <c r="CA118">
        <v>30</v>
      </c>
      <c r="CB118">
        <v>19</v>
      </c>
      <c r="CC118" s="140">
        <f t="shared" si="31"/>
        <v>859389.72917205549</v>
      </c>
      <c r="CD118" s="140">
        <f t="shared" si="32"/>
        <v>328279.32452842937</v>
      </c>
      <c r="CE118" s="140">
        <f t="shared" si="33"/>
        <v>962407.5525396138</v>
      </c>
      <c r="CF118" s="1">
        <v>1</v>
      </c>
    </row>
    <row r="119" spans="1:84" x14ac:dyDescent="0.25">
      <c r="A119" s="3">
        <v>43374</v>
      </c>
      <c r="B119" s="4">
        <f t="shared" si="34"/>
        <v>2018</v>
      </c>
      <c r="C119" s="4">
        <f t="shared" si="18"/>
        <v>10</v>
      </c>
      <c r="D119" s="2">
        <v>28236185.529971309</v>
      </c>
      <c r="E119" s="12">
        <f>VLOOKUP('Monthly Data'!$B119,CDM!$P$4:$V$15,2,FALSE)/12</f>
        <v>1764571.8361737065</v>
      </c>
      <c r="F119" s="12">
        <f t="shared" si="19"/>
        <v>30000757.366145015</v>
      </c>
      <c r="G119" s="12">
        <v>42982</v>
      </c>
      <c r="H119" s="2">
        <v>10577306.061697775</v>
      </c>
      <c r="I119" s="12">
        <f>VLOOKUP('Monthly Data'!$B119,CDM!$P$4:$V$15,3,FALSE)/12</f>
        <v>660551.53430846462</v>
      </c>
      <c r="J119" s="12">
        <f t="shared" si="20"/>
        <v>11237857.596006241</v>
      </c>
      <c r="K119" s="12">
        <v>4146</v>
      </c>
      <c r="L119" s="2">
        <v>28708830.983670939</v>
      </c>
      <c r="M119" s="12">
        <f>VLOOKUP('Monthly Data'!$B119,CDM!$P$4:$V$15,4,FALSE)/12</f>
        <v>1840446.9254294422</v>
      </c>
      <c r="N119" s="12">
        <f t="shared" si="21"/>
        <v>30549277.90910038</v>
      </c>
      <c r="O119" s="2">
        <v>70638.150055016755</v>
      </c>
      <c r="P119" s="12">
        <f>VLOOKUP('Monthly Data'!$B119,CDM!$P$21:$S$32,2,FALSE)/12</f>
        <v>2967.869868762542</v>
      </c>
      <c r="Q119" s="12">
        <f t="shared" si="22"/>
        <v>73606.019923779299</v>
      </c>
      <c r="R119" s="12">
        <v>498</v>
      </c>
      <c r="S119" s="2">
        <v>707453.66223908903</v>
      </c>
      <c r="T119" s="12">
        <f>VLOOKUP('Monthly Data'!$B119,CDM!$P$4:$V$15,7,FALSE)/12</f>
        <v>6357.3881033333337</v>
      </c>
      <c r="U119" s="12">
        <f t="shared" si="23"/>
        <v>713811.05034242233</v>
      </c>
      <c r="V119" s="2">
        <v>1744.1032220447689</v>
      </c>
      <c r="W119" s="12">
        <f>VLOOKUP('Monthly Data'!$B119,CDM!$P$21:$S$32,4,FALSE)/12</f>
        <v>10.633433930000001</v>
      </c>
      <c r="X119" s="12">
        <f t="shared" si="24"/>
        <v>1754.7366559747688</v>
      </c>
      <c r="Y119" s="11">
        <v>9886</v>
      </c>
      <c r="Z119" s="2">
        <v>33181.287519406629</v>
      </c>
      <c r="AA119" s="12">
        <f>VLOOKUP('Monthly Data'!$B119,CDM!$P$4:$V$15,6,FALSE)/12</f>
        <v>946.09116666666671</v>
      </c>
      <c r="AB119" s="12">
        <f t="shared" si="25"/>
        <v>34127.378686073294</v>
      </c>
      <c r="AC119" s="13">
        <v>90.473149394347246</v>
      </c>
      <c r="AD119" s="12">
        <f>VLOOKUP('Monthly Data'!$B119,CDM!$P$21:$S$32,3,FALSE)/12</f>
        <v>1.4960000000000002</v>
      </c>
      <c r="AE119" s="12">
        <f t="shared" si="26"/>
        <v>91.969149394347241</v>
      </c>
      <c r="AF119" s="12">
        <v>363</v>
      </c>
      <c r="AG119" s="2">
        <v>95769.022770399009</v>
      </c>
      <c r="AH119" s="5">
        <v>290</v>
      </c>
      <c r="AI119" s="1">
        <f>Weather!C239</f>
        <v>438.90000000000003</v>
      </c>
      <c r="AJ119" s="1">
        <f>Weather!D239</f>
        <v>0</v>
      </c>
      <c r="AK119" s="1">
        <f>Weather!E239</f>
        <v>1</v>
      </c>
      <c r="AL119" s="1">
        <f>Weather!F239</f>
        <v>6.4000000000000021</v>
      </c>
      <c r="AM119" s="1">
        <f t="shared" si="27"/>
        <v>192633.21000000002</v>
      </c>
      <c r="AN119" s="128">
        <f t="shared" si="28"/>
        <v>0</v>
      </c>
      <c r="AO119" s="1">
        <f>Weather!G239</f>
        <v>376.90000000000003</v>
      </c>
      <c r="AP119" s="1">
        <f>Weather!H239</f>
        <v>0</v>
      </c>
      <c r="AQ119" s="1">
        <f t="shared" si="29"/>
        <v>142053.61000000002</v>
      </c>
      <c r="AR119" s="1">
        <f t="shared" si="30"/>
        <v>0</v>
      </c>
      <c r="AS119" s="1">
        <f>Weather!I239</f>
        <v>197.70000000000002</v>
      </c>
      <c r="AT119" s="1">
        <f>Weather!J239</f>
        <v>6.7999999999999989</v>
      </c>
      <c r="AU119" s="1">
        <f>Weather!K239</f>
        <v>256.5</v>
      </c>
      <c r="AV119" s="1">
        <f>Weather!L239</f>
        <v>3.5999999999999996</v>
      </c>
      <c r="AW119" s="1">
        <f>Weather!M239</f>
        <v>316.5</v>
      </c>
      <c r="AX119" s="1">
        <f>Weather!N239</f>
        <v>1.5999999999999996</v>
      </c>
      <c r="AY119" s="1">
        <f>Weather!O239</f>
        <v>0</v>
      </c>
      <c r="AZ119" s="1">
        <f>Weather!P239</f>
        <v>3.8419354838709676</v>
      </c>
      <c r="BA119" s="1">
        <f>Economic!C119</f>
        <v>7274.4</v>
      </c>
      <c r="BB119" s="1">
        <f>Economic!D119</f>
        <v>83.6</v>
      </c>
      <c r="BC119" s="1">
        <f>Economic!E119</f>
        <v>250</v>
      </c>
      <c r="BD119" s="1">
        <f>Economic!F119</f>
        <v>728363.7</v>
      </c>
      <c r="BE119" s="1">
        <f>Economic!G119</f>
        <v>6247.2</v>
      </c>
      <c r="BF119" s="1">
        <f>Economic!H119</f>
        <v>7254.1</v>
      </c>
      <c r="BG119" s="1">
        <f>Economic!I119</f>
        <v>82.1</v>
      </c>
      <c r="BH119" s="1">
        <v>118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1</v>
      </c>
      <c r="BS119" s="1">
        <v>0</v>
      </c>
      <c r="BT119" s="1">
        <v>0</v>
      </c>
      <c r="BU119" s="1">
        <v>0</v>
      </c>
      <c r="BV119" s="1">
        <v>1</v>
      </c>
      <c r="BW119" s="1">
        <v>1</v>
      </c>
      <c r="BX119" s="1">
        <v>0</v>
      </c>
      <c r="BY119" s="1">
        <v>1</v>
      </c>
      <c r="BZ119" s="1">
        <v>1</v>
      </c>
      <c r="CA119">
        <v>31</v>
      </c>
      <c r="CB119">
        <v>22</v>
      </c>
      <c r="CC119" s="140">
        <f t="shared" si="31"/>
        <v>967766.36664983921</v>
      </c>
      <c r="CD119" s="140">
        <f t="shared" si="32"/>
        <v>341203.4213450895</v>
      </c>
      <c r="CE119" s="140">
        <f t="shared" si="33"/>
        <v>985460.57771291549</v>
      </c>
      <c r="CF119" s="1">
        <v>1</v>
      </c>
    </row>
    <row r="120" spans="1:84" x14ac:dyDescent="0.25">
      <c r="A120" s="3">
        <v>43405</v>
      </c>
      <c r="B120" s="4">
        <f t="shared" si="34"/>
        <v>2018</v>
      </c>
      <c r="C120" s="4">
        <f t="shared" si="18"/>
        <v>11</v>
      </c>
      <c r="D120" s="2">
        <v>33882452.992128767</v>
      </c>
      <c r="E120" s="12">
        <f>VLOOKUP('Monthly Data'!$B120,CDM!$P$4:$V$15,2,FALSE)/12</f>
        <v>1764571.8361737065</v>
      </c>
      <c r="F120" s="12">
        <f t="shared" si="19"/>
        <v>35647024.828302473</v>
      </c>
      <c r="G120" s="12">
        <v>42982</v>
      </c>
      <c r="H120" s="2">
        <v>11832387.840291785</v>
      </c>
      <c r="I120" s="12">
        <f>VLOOKUP('Monthly Data'!$B120,CDM!$P$4:$V$15,3,FALSE)/12</f>
        <v>660551.53430846462</v>
      </c>
      <c r="J120" s="12">
        <f t="shared" si="20"/>
        <v>12492939.37460025</v>
      </c>
      <c r="K120" s="12">
        <v>4146</v>
      </c>
      <c r="L120" s="2">
        <v>30776403.025795076</v>
      </c>
      <c r="M120" s="12">
        <f>VLOOKUP('Monthly Data'!$B120,CDM!$P$4:$V$15,4,FALSE)/12</f>
        <v>1840446.9254294422</v>
      </c>
      <c r="N120" s="12">
        <f t="shared" si="21"/>
        <v>32616849.951224517</v>
      </c>
      <c r="O120" s="2">
        <v>75725.416208215131</v>
      </c>
      <c r="P120" s="12">
        <f>VLOOKUP('Monthly Data'!$B120,CDM!$P$21:$S$32,2,FALSE)/12</f>
        <v>2967.869868762542</v>
      </c>
      <c r="Q120" s="12">
        <f t="shared" si="22"/>
        <v>78693.286076977674</v>
      </c>
      <c r="R120" s="12">
        <v>498</v>
      </c>
      <c r="S120" s="2">
        <v>760899.74383301707</v>
      </c>
      <c r="T120" s="12">
        <f>VLOOKUP('Monthly Data'!$B120,CDM!$P$4:$V$15,7,FALSE)/12</f>
        <v>6357.3881033333337</v>
      </c>
      <c r="U120" s="12">
        <f t="shared" si="23"/>
        <v>767257.13193635037</v>
      </c>
      <c r="V120" s="2">
        <v>1744.1032220447689</v>
      </c>
      <c r="W120" s="12">
        <f>VLOOKUP('Monthly Data'!$B120,CDM!$P$21:$S$32,4,FALSE)/12</f>
        <v>10.633433930000001</v>
      </c>
      <c r="X120" s="12">
        <f t="shared" si="24"/>
        <v>1754.7366559747688</v>
      </c>
      <c r="Y120" s="11">
        <v>9886</v>
      </c>
      <c r="Z120" s="2">
        <v>31298.870967741957</v>
      </c>
      <c r="AA120" s="12">
        <f>VLOOKUP('Monthly Data'!$B120,CDM!$P$4:$V$15,6,FALSE)/12</f>
        <v>946.09116666666671</v>
      </c>
      <c r="AB120" s="12">
        <f t="shared" si="25"/>
        <v>32244.962134408623</v>
      </c>
      <c r="AC120" s="13">
        <v>90.473149394347246</v>
      </c>
      <c r="AD120" s="12">
        <f>VLOOKUP('Monthly Data'!$B120,CDM!$P$21:$S$32,3,FALSE)/12</f>
        <v>1.4960000000000002</v>
      </c>
      <c r="AE120" s="12">
        <f t="shared" si="26"/>
        <v>91.969149394347241</v>
      </c>
      <c r="AF120" s="12">
        <v>363</v>
      </c>
      <c r="AG120" s="2">
        <v>92708.965844401988</v>
      </c>
      <c r="AH120" s="5">
        <v>290</v>
      </c>
      <c r="AI120" s="1">
        <f>Weather!C240</f>
        <v>687.00000000000011</v>
      </c>
      <c r="AJ120" s="1">
        <f>Weather!D240</f>
        <v>0</v>
      </c>
      <c r="AK120" s="1">
        <f>Weather!E240</f>
        <v>17</v>
      </c>
      <c r="AL120" s="1">
        <f>Weather!F240</f>
        <v>164.4</v>
      </c>
      <c r="AM120" s="1">
        <f t="shared" si="27"/>
        <v>471969.00000000017</v>
      </c>
      <c r="AN120" s="128">
        <f t="shared" si="28"/>
        <v>0</v>
      </c>
      <c r="AO120" s="1">
        <f>Weather!G240</f>
        <v>627</v>
      </c>
      <c r="AP120" s="1">
        <f>Weather!H240</f>
        <v>0</v>
      </c>
      <c r="AQ120" s="1">
        <f t="shared" si="29"/>
        <v>393129</v>
      </c>
      <c r="AR120" s="1">
        <f t="shared" si="30"/>
        <v>0</v>
      </c>
      <c r="AS120" s="1">
        <f>Weather!I240</f>
        <v>447</v>
      </c>
      <c r="AT120" s="1">
        <f>Weather!J240</f>
        <v>0</v>
      </c>
      <c r="AU120" s="1">
        <f>Weather!K240</f>
        <v>507</v>
      </c>
      <c r="AV120" s="1">
        <f>Weather!L240</f>
        <v>0</v>
      </c>
      <c r="AW120" s="1">
        <f>Weather!M240</f>
        <v>567</v>
      </c>
      <c r="AX120" s="1">
        <f>Weather!N240</f>
        <v>0</v>
      </c>
      <c r="AY120" s="1">
        <f>Weather!O240</f>
        <v>0</v>
      </c>
      <c r="AZ120" s="1">
        <f>Weather!P240</f>
        <v>-4.9000000000000012</v>
      </c>
      <c r="BA120" s="1">
        <f>Economic!C120</f>
        <v>7279</v>
      </c>
      <c r="BB120" s="1">
        <f>Economic!D120</f>
        <v>84.6</v>
      </c>
      <c r="BC120" s="1">
        <f>Economic!E120</f>
        <v>250</v>
      </c>
      <c r="BD120" s="1">
        <f>Economic!F120</f>
        <v>728363.7</v>
      </c>
      <c r="BE120" s="1">
        <f>Economic!G120</f>
        <v>6247.2</v>
      </c>
      <c r="BF120" s="1">
        <f>Economic!H120</f>
        <v>7272.8</v>
      </c>
      <c r="BG120" s="1">
        <f>Economic!I120</f>
        <v>82.7</v>
      </c>
      <c r="BH120" s="1">
        <v>119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1</v>
      </c>
      <c r="BT120" s="1">
        <v>0</v>
      </c>
      <c r="BU120" s="1">
        <v>0</v>
      </c>
      <c r="BV120" s="1">
        <v>1</v>
      </c>
      <c r="BW120" s="1">
        <v>1</v>
      </c>
      <c r="BX120" s="1">
        <v>0</v>
      </c>
      <c r="BY120" s="1">
        <v>0</v>
      </c>
      <c r="BZ120" s="1">
        <v>0</v>
      </c>
      <c r="CA120">
        <v>30</v>
      </c>
      <c r="CB120">
        <v>22</v>
      </c>
      <c r="CC120" s="140">
        <f t="shared" si="31"/>
        <v>1188234.1609434157</v>
      </c>
      <c r="CD120" s="140">
        <f t="shared" si="32"/>
        <v>394412.92800972617</v>
      </c>
      <c r="CE120" s="140">
        <f t="shared" si="33"/>
        <v>1087228.3317074839</v>
      </c>
      <c r="CF120" s="1">
        <v>1</v>
      </c>
    </row>
    <row r="121" spans="1:84" x14ac:dyDescent="0.25">
      <c r="A121" s="3">
        <v>43435</v>
      </c>
      <c r="B121" s="4">
        <f t="shared" si="34"/>
        <v>2018</v>
      </c>
      <c r="C121" s="4">
        <f t="shared" si="18"/>
        <v>12</v>
      </c>
      <c r="D121" s="2">
        <v>39584700.53548865</v>
      </c>
      <c r="E121" s="12">
        <f>VLOOKUP('Monthly Data'!$B121,CDM!$P$4:$V$15,2,FALSE)/12</f>
        <v>1764571.8361737065</v>
      </c>
      <c r="F121" s="12">
        <f t="shared" si="19"/>
        <v>41349272.371662356</v>
      </c>
      <c r="G121" s="12">
        <v>42982</v>
      </c>
      <c r="H121" s="2">
        <v>12890088.073693393</v>
      </c>
      <c r="I121" s="12">
        <f>VLOOKUP('Monthly Data'!$B121,CDM!$P$4:$V$15,3,FALSE)/12</f>
        <v>660551.53430846462</v>
      </c>
      <c r="J121" s="12">
        <f t="shared" si="20"/>
        <v>13550639.608001858</v>
      </c>
      <c r="K121" s="12">
        <v>4146</v>
      </c>
      <c r="L121" s="2">
        <v>32533317.938790657</v>
      </c>
      <c r="M121" s="12">
        <f>VLOOKUP('Monthly Data'!$B121,CDM!$P$4:$V$15,4,FALSE)/12</f>
        <v>1840446.9254294422</v>
      </c>
      <c r="N121" s="12">
        <f t="shared" si="21"/>
        <v>34373764.864220098</v>
      </c>
      <c r="O121" s="2">
        <v>80048.309722363003</v>
      </c>
      <c r="P121" s="12">
        <f>VLOOKUP('Monthly Data'!$B121,CDM!$P$21:$S$32,2,FALSE)/12</f>
        <v>2967.869868762542</v>
      </c>
      <c r="Q121" s="12">
        <f t="shared" si="22"/>
        <v>83016.179591125547</v>
      </c>
      <c r="R121" s="12">
        <v>498</v>
      </c>
      <c r="S121" s="2">
        <v>827759.66793168883</v>
      </c>
      <c r="T121" s="12">
        <f>VLOOKUP('Monthly Data'!$B121,CDM!$P$4:$V$15,7,FALSE)/12</f>
        <v>6357.3881033333337</v>
      </c>
      <c r="U121" s="12">
        <f t="shared" si="23"/>
        <v>834117.05603502213</v>
      </c>
      <c r="V121" s="2">
        <v>1744.1032220447689</v>
      </c>
      <c r="W121" s="12">
        <f>VLOOKUP('Monthly Data'!$B121,CDM!$P$21:$S$32,4,FALSE)/12</f>
        <v>10.633433930000001</v>
      </c>
      <c r="X121" s="12">
        <f t="shared" si="24"/>
        <v>1754.7366559747688</v>
      </c>
      <c r="Y121" s="11">
        <v>9886</v>
      </c>
      <c r="Z121" s="2">
        <v>31845.559772296048</v>
      </c>
      <c r="AA121" s="12">
        <f>VLOOKUP('Monthly Data'!$B121,CDM!$P$4:$V$15,6,FALSE)/12</f>
        <v>946.09116666666671</v>
      </c>
      <c r="AB121" s="12">
        <f t="shared" si="25"/>
        <v>32791.650938962717</v>
      </c>
      <c r="AC121" s="13">
        <v>90.473149394347246</v>
      </c>
      <c r="AD121" s="12">
        <f>VLOOKUP('Monthly Data'!$B121,CDM!$P$21:$S$32,3,FALSE)/12</f>
        <v>1.4960000000000002</v>
      </c>
      <c r="AE121" s="12">
        <f t="shared" si="26"/>
        <v>91.969149394347241</v>
      </c>
      <c r="AF121" s="12">
        <v>363</v>
      </c>
      <c r="AG121" s="2">
        <v>95769.022770399009</v>
      </c>
      <c r="AH121" s="5">
        <v>290</v>
      </c>
      <c r="AI121" s="1">
        <f>Weather!C241</f>
        <v>808.80000000000007</v>
      </c>
      <c r="AJ121" s="1">
        <f>Weather!D241</f>
        <v>0</v>
      </c>
      <c r="AK121" s="1">
        <f>Weather!E241</f>
        <v>28</v>
      </c>
      <c r="AL121" s="1">
        <f>Weather!F241</f>
        <v>251.6</v>
      </c>
      <c r="AM121" s="1">
        <f t="shared" si="27"/>
        <v>654157.44000000006</v>
      </c>
      <c r="AN121" s="128">
        <f t="shared" si="28"/>
        <v>0</v>
      </c>
      <c r="AO121" s="1">
        <f>Weather!G241</f>
        <v>746.80000000000007</v>
      </c>
      <c r="AP121" s="1">
        <f>Weather!H241</f>
        <v>0</v>
      </c>
      <c r="AQ121" s="1">
        <f t="shared" si="29"/>
        <v>557710.24000000011</v>
      </c>
      <c r="AR121" s="1">
        <f t="shared" si="30"/>
        <v>0</v>
      </c>
      <c r="AS121" s="1">
        <f>Weather!I241</f>
        <v>560.79999999999995</v>
      </c>
      <c r="AT121" s="1">
        <f>Weather!J241</f>
        <v>0</v>
      </c>
      <c r="AU121" s="1">
        <f>Weather!K241</f>
        <v>622.80000000000007</v>
      </c>
      <c r="AV121" s="1">
        <f>Weather!L241</f>
        <v>0</v>
      </c>
      <c r="AW121" s="1">
        <f>Weather!M241</f>
        <v>684.80000000000007</v>
      </c>
      <c r="AX121" s="1">
        <f>Weather!N241</f>
        <v>0</v>
      </c>
      <c r="AY121" s="1">
        <f>Weather!O241</f>
        <v>0</v>
      </c>
      <c r="AZ121" s="1">
        <f>Weather!P241</f>
        <v>-8.0903225806451591</v>
      </c>
      <c r="BA121" s="1">
        <f>Economic!C121</f>
        <v>7302.7</v>
      </c>
      <c r="BB121" s="1">
        <f>Economic!D121</f>
        <v>84.6</v>
      </c>
      <c r="BC121" s="1">
        <f>Economic!E121</f>
        <v>250</v>
      </c>
      <c r="BD121" s="1">
        <f>Economic!F121</f>
        <v>728363.7</v>
      </c>
      <c r="BE121" s="1">
        <f>Economic!G121</f>
        <v>6247.2</v>
      </c>
      <c r="BF121" s="1">
        <f>Economic!H121</f>
        <v>7284.2</v>
      </c>
      <c r="BG121" s="1">
        <f>Economic!I121</f>
        <v>83.2</v>
      </c>
      <c r="BH121" s="1">
        <v>120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1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>
        <v>31</v>
      </c>
      <c r="CB121">
        <v>19</v>
      </c>
      <c r="CC121" s="140">
        <f t="shared" si="31"/>
        <v>1333847.495860076</v>
      </c>
      <c r="CD121" s="140">
        <f t="shared" si="32"/>
        <v>415809.29269978689</v>
      </c>
      <c r="CE121" s="140">
        <f t="shared" si="33"/>
        <v>1108831.1246522611</v>
      </c>
      <c r="CF121" s="1">
        <v>1</v>
      </c>
    </row>
    <row r="123" spans="1:84" x14ac:dyDescent="0.25">
      <c r="H123" s="2"/>
      <c r="I123" s="2"/>
      <c r="J123" s="2"/>
      <c r="L123" s="2"/>
      <c r="M123" s="2"/>
      <c r="N123" s="2"/>
      <c r="O123" s="2"/>
      <c r="P123" s="2"/>
      <c r="Q123" s="2"/>
      <c r="S123" s="2"/>
      <c r="T123" s="2"/>
      <c r="U123" s="2"/>
      <c r="V123" s="2"/>
      <c r="W123" s="2"/>
      <c r="X123" s="2"/>
      <c r="Z123" s="2"/>
      <c r="AA123" s="2"/>
      <c r="AB123" s="2"/>
      <c r="AG123" s="2"/>
      <c r="AI123" s="2"/>
    </row>
  </sheetData>
  <pageMargins left="0.75" right="0.75" top="1" bottom="1" header="0.5" footer="0.5"/>
  <pageSetup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0ABB-D56C-4E55-8C8C-C5CAB788083B}">
  <sheetPr codeName="Sheet10"/>
  <dimension ref="A1:E18"/>
  <sheetViews>
    <sheetView workbookViewId="0">
      <selection sqref="A1:E19"/>
    </sheetView>
  </sheetViews>
  <sheetFormatPr defaultRowHeight="13.2" x14ac:dyDescent="0.25"/>
  <cols>
    <col min="1" max="1" width="22.6640625" customWidth="1"/>
    <col min="4" max="4" width="12.77734375" bestFit="1" customWidth="1"/>
  </cols>
  <sheetData>
    <row r="1" spans="1:5" x14ac:dyDescent="0.25">
      <c r="A1" t="s">
        <v>302</v>
      </c>
    </row>
    <row r="2" spans="1:5" x14ac:dyDescent="0.25">
      <c r="A2" t="s">
        <v>108</v>
      </c>
    </row>
    <row r="4" spans="1:5" x14ac:dyDescent="0.25"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 t="s">
        <v>83</v>
      </c>
      <c r="B5">
        <v>-5820981.2671159897</v>
      </c>
      <c r="C5">
        <v>2070894.4279360401</v>
      </c>
      <c r="D5">
        <v>-2.8108537009863301</v>
      </c>
      <c r="E5" s="52">
        <v>5.8177900927513402E-3</v>
      </c>
    </row>
    <row r="6" spans="1:5" x14ac:dyDescent="0.25">
      <c r="A6" t="s">
        <v>72</v>
      </c>
      <c r="B6">
        <v>-3577.2204532791202</v>
      </c>
      <c r="C6">
        <v>1156.6150845248901</v>
      </c>
      <c r="D6">
        <v>-3.0928357248155498</v>
      </c>
      <c r="E6" s="52">
        <v>2.4932928043087301E-3</v>
      </c>
    </row>
    <row r="7" spans="1:5" x14ac:dyDescent="0.25">
      <c r="A7" t="s">
        <v>48</v>
      </c>
      <c r="B7">
        <v>54043.193893023999</v>
      </c>
      <c r="C7">
        <v>19563.227103666199</v>
      </c>
      <c r="D7">
        <v>2.7624887042739599</v>
      </c>
      <c r="E7" s="52">
        <v>6.6890622519332702E-3</v>
      </c>
    </row>
    <row r="8" spans="1:5" x14ac:dyDescent="0.25">
      <c r="A8" t="s">
        <v>76</v>
      </c>
      <c r="B8">
        <v>394753.88038145902</v>
      </c>
      <c r="C8">
        <v>49583.336252533103</v>
      </c>
      <c r="D8">
        <v>7.9614223288835699</v>
      </c>
      <c r="E8" s="52">
        <v>1.3961305808993499E-12</v>
      </c>
    </row>
    <row r="9" spans="1:5" x14ac:dyDescent="0.25">
      <c r="A9" t="s">
        <v>19</v>
      </c>
      <c r="B9">
        <v>17586.518380159301</v>
      </c>
      <c r="C9">
        <v>2018.9517615065199</v>
      </c>
      <c r="D9">
        <v>8.7107174700580803</v>
      </c>
      <c r="E9" s="52">
        <v>2.73504566028023E-14</v>
      </c>
    </row>
    <row r="10" spans="1:5" x14ac:dyDescent="0.25">
      <c r="A10" t="s">
        <v>183</v>
      </c>
      <c r="B10">
        <v>5867.9702727059203</v>
      </c>
      <c r="C10">
        <v>179.54658693954801</v>
      </c>
      <c r="D10">
        <v>32.682159949281598</v>
      </c>
      <c r="E10" s="52">
        <v>9.9071700063488595E-60</v>
      </c>
    </row>
    <row r="11" spans="1:5" x14ac:dyDescent="0.25">
      <c r="E11" s="52"/>
    </row>
    <row r="12" spans="1:5" x14ac:dyDescent="0.25">
      <c r="A12" t="s">
        <v>84</v>
      </c>
      <c r="B12">
        <v>12094290.799277401</v>
      </c>
      <c r="C12" t="s">
        <v>85</v>
      </c>
      <c r="D12">
        <v>1408588.6364502599</v>
      </c>
      <c r="E12" s="52"/>
    </row>
    <row r="13" spans="1:5" x14ac:dyDescent="0.25">
      <c r="A13" t="s">
        <v>86</v>
      </c>
      <c r="B13">
        <v>21299067369614.301</v>
      </c>
      <c r="C13" t="s">
        <v>87</v>
      </c>
      <c r="D13">
        <v>432242.899646556</v>
      </c>
      <c r="E13" s="52"/>
    </row>
    <row r="14" spans="1:5" x14ac:dyDescent="0.25">
      <c r="A14" t="s">
        <v>88</v>
      </c>
      <c r="B14">
        <v>0.90979195623390297</v>
      </c>
      <c r="C14" t="s">
        <v>89</v>
      </c>
      <c r="D14">
        <v>0.90583546308626695</v>
      </c>
    </row>
    <row r="15" spans="1:5" x14ac:dyDescent="0.25">
      <c r="A15" t="s">
        <v>101</v>
      </c>
      <c r="B15">
        <v>229.94907921868699</v>
      </c>
      <c r="C15" t="s">
        <v>91</v>
      </c>
      <c r="D15" s="226">
        <v>8.1809567355736294E-58</v>
      </c>
    </row>
    <row r="16" spans="1:5" x14ac:dyDescent="0.25">
      <c r="A16" t="s">
        <v>92</v>
      </c>
      <c r="B16">
        <v>-1724.4041835509099</v>
      </c>
      <c r="C16" t="s">
        <v>93</v>
      </c>
      <c r="D16" s="52">
        <v>3460.8083671018198</v>
      </c>
    </row>
    <row r="17" spans="1:4" x14ac:dyDescent="0.25">
      <c r="A17" t="s">
        <v>94</v>
      </c>
      <c r="B17">
        <v>3477.5333175585101</v>
      </c>
      <c r="C17" t="s">
        <v>95</v>
      </c>
      <c r="D17" s="52">
        <v>3467.6004466589402</v>
      </c>
    </row>
    <row r="18" spans="1:4" x14ac:dyDescent="0.25">
      <c r="A18" t="s">
        <v>96</v>
      </c>
      <c r="B18">
        <v>-3.6190339253416599E-3</v>
      </c>
      <c r="C18" t="s">
        <v>97</v>
      </c>
      <c r="D18" s="52">
        <v>1.9673115737039799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3F3D6-9DA6-4386-9ABB-F8B2CA2B6EBA}">
  <sheetPr codeName="Sheet11"/>
  <dimension ref="A1:V146"/>
  <sheetViews>
    <sheetView topLeftCell="M1" workbookViewId="0">
      <selection activeCell="F1" sqref="F1:F121"/>
    </sheetView>
  </sheetViews>
  <sheetFormatPr defaultRowHeight="13.2" x14ac:dyDescent="0.25"/>
  <cols>
    <col min="1" max="1" width="9.33203125" style="54"/>
    <col min="4" max="4" width="19.44140625" style="33" bestFit="1" customWidth="1"/>
    <col min="11" max="11" width="10.77734375" bestFit="1" customWidth="1"/>
    <col min="15" max="15" width="11.109375" bestFit="1" customWidth="1"/>
    <col min="17" max="17" width="14.109375" bestFit="1" customWidth="1"/>
    <col min="18" max="18" width="13.77734375" bestFit="1" customWidth="1"/>
    <col min="21" max="21" width="14.77734375" bestFit="1" customWidth="1"/>
  </cols>
  <sheetData>
    <row r="1" spans="1:19" x14ac:dyDescent="0.25">
      <c r="A1" s="54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Data'!J1</f>
        <v>GS_lt_50_NoCDM</v>
      </c>
      <c r="E1" t="str">
        <f>'Monthly Data'!BH1</f>
        <v>Trend</v>
      </c>
      <c r="F1" t="str">
        <f>'Monthly Data'!BB1</f>
        <v>GSFTEs</v>
      </c>
      <c r="G1" t="str">
        <f>'Monthly Data'!CA1</f>
        <v>MonthDays</v>
      </c>
      <c r="H1" t="str">
        <f>'Monthly Data'!AJ1</f>
        <v>CDD</v>
      </c>
      <c r="I1" t="str">
        <f>'Monthly Data'!AS1</f>
        <v>HDD10</v>
      </c>
      <c r="K1" t="s">
        <v>83</v>
      </c>
      <c r="L1" t="str">
        <f>E1</f>
        <v>Trend</v>
      </c>
      <c r="M1" t="str">
        <f>F1</f>
        <v>GSFTEs</v>
      </c>
      <c r="N1" t="str">
        <f>G1</f>
        <v>MonthDays</v>
      </c>
      <c r="O1" t="str">
        <f t="shared" ref="O1:P1" si="0">H1</f>
        <v>CDD</v>
      </c>
      <c r="P1" t="str">
        <f t="shared" si="0"/>
        <v>HDD10</v>
      </c>
      <c r="Q1" t="s">
        <v>98</v>
      </c>
      <c r="R1" t="s">
        <v>99</v>
      </c>
      <c r="S1" t="s">
        <v>100</v>
      </c>
    </row>
    <row r="2" spans="1:19" x14ac:dyDescent="0.25">
      <c r="A2" s="54">
        <f>'Monthly Data'!A2</f>
        <v>39814</v>
      </c>
      <c r="B2">
        <f>'Monthly Data'!C2</f>
        <v>1</v>
      </c>
      <c r="C2">
        <f>'Monthly Data'!B2</f>
        <v>2009</v>
      </c>
      <c r="D2" s="33">
        <f>'Monthly Data'!J2</f>
        <v>16505661.651803311</v>
      </c>
      <c r="E2">
        <f>'Monthly Data'!BH2</f>
        <v>1</v>
      </c>
      <c r="F2">
        <f>'Monthly Data'!BB2</f>
        <v>83.9</v>
      </c>
      <c r="G2">
        <f>'Monthly Data'!CA2</f>
        <v>31</v>
      </c>
      <c r="H2">
        <f>'Monthly Data'!AJ2</f>
        <v>0</v>
      </c>
      <c r="I2">
        <f>'Monthly Data'!AS2</f>
        <v>798.69999999999993</v>
      </c>
      <c r="K2">
        <f>'GS&lt;50 OLS'!$B$5</f>
        <v>-5820981.2671159897</v>
      </c>
      <c r="L2">
        <f>E2*'GS&lt;50 OLS'!$B$6</f>
        <v>-3577.2204532791202</v>
      </c>
      <c r="M2">
        <f>F2*'GS&lt;50 OLS'!$B$7</f>
        <v>4534223.9676247137</v>
      </c>
      <c r="N2">
        <f>G2*'GS&lt;50 OLS'!$B$8</f>
        <v>12237370.291825229</v>
      </c>
      <c r="O2">
        <f>H2*'GS&lt;50 OLS'!$B$9</f>
        <v>0</v>
      </c>
      <c r="P2">
        <f>I2*'GS&lt;50 OLS'!$B$10</f>
        <v>4686747.8568102177</v>
      </c>
      <c r="Q2" s="32">
        <f t="shared" ref="Q2:Q33" si="1">SUM(K2:P2)</f>
        <v>15633783.628690893</v>
      </c>
      <c r="R2" s="33">
        <f t="shared" ref="R2:R33" si="2">Q2-D2</f>
        <v>-871878.02311241813</v>
      </c>
      <c r="S2" s="55">
        <f t="shared" ref="S2:S33" si="3">ABS(R2/D2)</f>
        <v>5.2822967143347561E-2</v>
      </c>
    </row>
    <row r="3" spans="1:19" x14ac:dyDescent="0.25">
      <c r="A3" s="54">
        <f>'Monthly Data'!A3</f>
        <v>39845</v>
      </c>
      <c r="B3">
        <f>'Monthly Data'!C3</f>
        <v>2</v>
      </c>
      <c r="C3">
        <f>'Monthly Data'!B3</f>
        <v>2009</v>
      </c>
      <c r="D3" s="33">
        <f>'Monthly Data'!J3</f>
        <v>12173140.692870561</v>
      </c>
      <c r="E3">
        <f>'Monthly Data'!BH3</f>
        <v>2</v>
      </c>
      <c r="F3">
        <f>'Monthly Data'!BB3</f>
        <v>81.900000000000006</v>
      </c>
      <c r="G3">
        <f>'Monthly Data'!CA3</f>
        <v>28</v>
      </c>
      <c r="H3">
        <f>'Monthly Data'!AJ3</f>
        <v>0</v>
      </c>
      <c r="I3">
        <f>'Monthly Data'!AS3</f>
        <v>566.30000000000007</v>
      </c>
      <c r="K3">
        <f>'GS&lt;50 OLS'!$B$5</f>
        <v>-5820981.2671159897</v>
      </c>
      <c r="L3">
        <f>E3*'GS&lt;50 OLS'!$B$6</f>
        <v>-7154.4409065582404</v>
      </c>
      <c r="M3">
        <f>F3*'GS&lt;50 OLS'!$B$7</f>
        <v>4426137.5798386661</v>
      </c>
      <c r="N3">
        <f>G3*'GS&lt;50 OLS'!$B$8</f>
        <v>11053108.650680853</v>
      </c>
      <c r="O3">
        <f>H3*'GS&lt;50 OLS'!$B$9</f>
        <v>0</v>
      </c>
      <c r="P3">
        <f>I3*'GS&lt;50 OLS'!$B$10</f>
        <v>3323031.565433363</v>
      </c>
      <c r="Q3" s="32">
        <f t="shared" si="1"/>
        <v>12974142.087930335</v>
      </c>
      <c r="R3" s="33">
        <f t="shared" si="2"/>
        <v>801001.3950597737</v>
      </c>
      <c r="S3" s="55">
        <f t="shared" si="3"/>
        <v>6.5800717766196185E-2</v>
      </c>
    </row>
    <row r="4" spans="1:19" x14ac:dyDescent="0.25">
      <c r="A4" s="54">
        <f>'Monthly Data'!A4</f>
        <v>39873</v>
      </c>
      <c r="B4">
        <f>'Monthly Data'!C4</f>
        <v>3</v>
      </c>
      <c r="C4">
        <f>'Monthly Data'!B4</f>
        <v>2009</v>
      </c>
      <c r="D4" s="33">
        <f>'Monthly Data'!J4</f>
        <v>14456579.960224291</v>
      </c>
      <c r="E4">
        <f>'Monthly Data'!BH4</f>
        <v>3</v>
      </c>
      <c r="F4">
        <f>'Monthly Data'!BB4</f>
        <v>81.099999999999994</v>
      </c>
      <c r="G4">
        <f>'Monthly Data'!CA4</f>
        <v>31</v>
      </c>
      <c r="H4">
        <f>'Monthly Data'!AJ4</f>
        <v>0</v>
      </c>
      <c r="I4">
        <f>'Monthly Data'!AS4</f>
        <v>448.1</v>
      </c>
      <c r="K4">
        <f>'GS&lt;50 OLS'!$B$5</f>
        <v>-5820981.2671159897</v>
      </c>
      <c r="L4">
        <f>E4*'GS&lt;50 OLS'!$B$6</f>
        <v>-10731.661359837361</v>
      </c>
      <c r="M4">
        <f>F4*'GS&lt;50 OLS'!$B$7</f>
        <v>4382903.024724246</v>
      </c>
      <c r="N4">
        <f>G4*'GS&lt;50 OLS'!$B$8</f>
        <v>12237370.291825229</v>
      </c>
      <c r="O4">
        <f>H4*'GS&lt;50 OLS'!$B$9</f>
        <v>0</v>
      </c>
      <c r="P4">
        <f>I4*'GS&lt;50 OLS'!$B$10</f>
        <v>2629437.4791995231</v>
      </c>
      <c r="Q4" s="32">
        <f t="shared" si="1"/>
        <v>13417997.867273172</v>
      </c>
      <c r="R4" s="33">
        <f t="shared" si="2"/>
        <v>-1038582.0929511189</v>
      </c>
      <c r="S4" s="55">
        <f t="shared" si="3"/>
        <v>7.1841479506817296E-2</v>
      </c>
    </row>
    <row r="5" spans="1:19" x14ac:dyDescent="0.25">
      <c r="A5" s="54">
        <f>'Monthly Data'!A5</f>
        <v>39904</v>
      </c>
      <c r="B5">
        <f>'Monthly Data'!C5</f>
        <v>4</v>
      </c>
      <c r="C5">
        <f>'Monthly Data'!B5</f>
        <v>2009</v>
      </c>
      <c r="D5" s="33">
        <f>'Monthly Data'!J5</f>
        <v>10500951.52001169</v>
      </c>
      <c r="E5">
        <f>'Monthly Data'!BH5</f>
        <v>4</v>
      </c>
      <c r="F5">
        <f>'Monthly Data'!BB5</f>
        <v>79.8</v>
      </c>
      <c r="G5">
        <f>'Monthly Data'!CA5</f>
        <v>30</v>
      </c>
      <c r="H5">
        <f>'Monthly Data'!AJ5</f>
        <v>0</v>
      </c>
      <c r="I5">
        <f>'Monthly Data'!AS5</f>
        <v>198.20000000000005</v>
      </c>
      <c r="K5">
        <f>'GS&lt;50 OLS'!$B$5</f>
        <v>-5820981.2671159897</v>
      </c>
      <c r="L5">
        <f>E5*'GS&lt;50 OLS'!$B$6</f>
        <v>-14308.881813116481</v>
      </c>
      <c r="M5">
        <f>F5*'GS&lt;50 OLS'!$B$7</f>
        <v>4312646.8726633154</v>
      </c>
      <c r="N5">
        <f>G5*'GS&lt;50 OLS'!$B$8</f>
        <v>11842616.41144377</v>
      </c>
      <c r="O5">
        <f>H5*'GS&lt;50 OLS'!$B$9</f>
        <v>0</v>
      </c>
      <c r="P5">
        <f>I5*'GS&lt;50 OLS'!$B$10</f>
        <v>1163031.7080503136</v>
      </c>
      <c r="Q5" s="32">
        <f t="shared" si="1"/>
        <v>11483004.843228294</v>
      </c>
      <c r="R5" s="33">
        <f t="shared" si="2"/>
        <v>982053.32321660407</v>
      </c>
      <c r="S5" s="55">
        <f t="shared" si="3"/>
        <v>9.3520413016392148E-2</v>
      </c>
    </row>
    <row r="6" spans="1:19" x14ac:dyDescent="0.25">
      <c r="A6" s="54">
        <f>'Monthly Data'!A6</f>
        <v>39934</v>
      </c>
      <c r="B6">
        <f>'Monthly Data'!C6</f>
        <v>5</v>
      </c>
      <c r="C6">
        <f>'Monthly Data'!B6</f>
        <v>2009</v>
      </c>
      <c r="D6" s="33">
        <f>'Monthly Data'!J6</f>
        <v>11512634.861346183</v>
      </c>
      <c r="E6">
        <f>'Monthly Data'!BH6</f>
        <v>5</v>
      </c>
      <c r="F6">
        <f>'Monthly Data'!BB6</f>
        <v>81</v>
      </c>
      <c r="G6">
        <f>'Monthly Data'!CA6</f>
        <v>31</v>
      </c>
      <c r="H6">
        <f>'Monthly Data'!AJ6</f>
        <v>0.6</v>
      </c>
      <c r="I6">
        <f>'Monthly Data'!AS6</f>
        <v>51.300000000000004</v>
      </c>
      <c r="K6">
        <f>'GS&lt;50 OLS'!$B$5</f>
        <v>-5820981.2671159897</v>
      </c>
      <c r="L6">
        <f>E6*'GS&lt;50 OLS'!$B$6</f>
        <v>-17886.102266395603</v>
      </c>
      <c r="M6">
        <f>F6*'GS&lt;50 OLS'!$B$7</f>
        <v>4377498.7053349437</v>
      </c>
      <c r="N6">
        <f>G6*'GS&lt;50 OLS'!$B$8</f>
        <v>12237370.291825229</v>
      </c>
      <c r="O6">
        <f>H6*'GS&lt;50 OLS'!$B$9</f>
        <v>10551.911028095581</v>
      </c>
      <c r="P6">
        <f>I6*'GS&lt;50 OLS'!$B$10</f>
        <v>301026.87498981372</v>
      </c>
      <c r="Q6" s="32">
        <f t="shared" si="1"/>
        <v>11087580.413795698</v>
      </c>
      <c r="R6" s="33">
        <f t="shared" si="2"/>
        <v>-425054.44755048491</v>
      </c>
      <c r="S6" s="55">
        <f t="shared" si="3"/>
        <v>3.6920692149944805E-2</v>
      </c>
    </row>
    <row r="7" spans="1:19" x14ac:dyDescent="0.25">
      <c r="A7" s="54">
        <f>'Monthly Data'!A7</f>
        <v>39965</v>
      </c>
      <c r="B7">
        <f>'Monthly Data'!C7</f>
        <v>6</v>
      </c>
      <c r="C7">
        <f>'Monthly Data'!B7</f>
        <v>2009</v>
      </c>
      <c r="D7" s="33">
        <f>'Monthly Data'!J7</f>
        <v>12030576.64000044</v>
      </c>
      <c r="E7">
        <f>'Monthly Data'!BH7</f>
        <v>6</v>
      </c>
      <c r="F7">
        <f>'Monthly Data'!BB7</f>
        <v>81.099999999999994</v>
      </c>
      <c r="G7">
        <f>'Monthly Data'!CA7</f>
        <v>30</v>
      </c>
      <c r="H7">
        <f>'Monthly Data'!AJ7</f>
        <v>35.799999999999997</v>
      </c>
      <c r="I7">
        <f>'Monthly Data'!AS7</f>
        <v>5.7000000000000011</v>
      </c>
      <c r="K7">
        <f>'GS&lt;50 OLS'!$B$5</f>
        <v>-5820981.2671159897</v>
      </c>
      <c r="L7">
        <f>E7*'GS&lt;50 OLS'!$B$6</f>
        <v>-21463.322719674721</v>
      </c>
      <c r="M7">
        <f>F7*'GS&lt;50 OLS'!$B$7</f>
        <v>4382903.024724246</v>
      </c>
      <c r="N7">
        <f>G7*'GS&lt;50 OLS'!$B$8</f>
        <v>11842616.41144377</v>
      </c>
      <c r="O7">
        <f>H7*'GS&lt;50 OLS'!$B$9</f>
        <v>629597.35800970288</v>
      </c>
      <c r="P7">
        <f>I7*'GS&lt;50 OLS'!$B$10</f>
        <v>33447.43055442375</v>
      </c>
      <c r="Q7" s="32">
        <f t="shared" si="1"/>
        <v>11046119.63489648</v>
      </c>
      <c r="R7" s="33">
        <f t="shared" si="2"/>
        <v>-984457.00510396063</v>
      </c>
      <c r="S7" s="55">
        <f t="shared" si="3"/>
        <v>8.1829577630613437E-2</v>
      </c>
    </row>
    <row r="8" spans="1:19" x14ac:dyDescent="0.25">
      <c r="A8" s="54">
        <f>'Monthly Data'!A8</f>
        <v>39995</v>
      </c>
      <c r="B8">
        <f>'Monthly Data'!C8</f>
        <v>7</v>
      </c>
      <c r="C8">
        <f>'Monthly Data'!B8</f>
        <v>2009</v>
      </c>
      <c r="D8" s="33">
        <f>'Monthly Data'!J8</f>
        <v>10337242.980438421</v>
      </c>
      <c r="E8">
        <f>'Monthly Data'!BH8</f>
        <v>7</v>
      </c>
      <c r="F8">
        <f>'Monthly Data'!BB8</f>
        <v>81.099999999999994</v>
      </c>
      <c r="G8">
        <f>'Monthly Data'!CA8</f>
        <v>31</v>
      </c>
      <c r="H8">
        <f>'Monthly Data'!AJ8</f>
        <v>8.8000000000000007</v>
      </c>
      <c r="I8">
        <f>'Monthly Data'!AS8</f>
        <v>0</v>
      </c>
      <c r="K8">
        <f>'GS&lt;50 OLS'!$B$5</f>
        <v>-5820981.2671159897</v>
      </c>
      <c r="L8">
        <f>E8*'GS&lt;50 OLS'!$B$6</f>
        <v>-25040.54317295384</v>
      </c>
      <c r="M8">
        <f>F8*'GS&lt;50 OLS'!$B$7</f>
        <v>4382903.024724246</v>
      </c>
      <c r="N8">
        <f>G8*'GS&lt;50 OLS'!$B$8</f>
        <v>12237370.291825229</v>
      </c>
      <c r="O8">
        <f>H8*'GS&lt;50 OLS'!$B$9</f>
        <v>154761.36174540187</v>
      </c>
      <c r="P8">
        <f>I8*'GS&lt;50 OLS'!$B$10</f>
        <v>0</v>
      </c>
      <c r="Q8" s="32">
        <f t="shared" si="1"/>
        <v>10929012.868005935</v>
      </c>
      <c r="R8" s="33">
        <f t="shared" si="2"/>
        <v>591769.88756751455</v>
      </c>
      <c r="S8" s="55">
        <f t="shared" si="3"/>
        <v>5.7246394293656869E-2</v>
      </c>
    </row>
    <row r="9" spans="1:19" x14ac:dyDescent="0.25">
      <c r="A9" s="54">
        <f>'Monthly Data'!A9</f>
        <v>40026</v>
      </c>
      <c r="B9">
        <f>'Monthly Data'!C9</f>
        <v>8</v>
      </c>
      <c r="C9">
        <f>'Monthly Data'!B9</f>
        <v>2009</v>
      </c>
      <c r="D9" s="33">
        <f>'Monthly Data'!J9</f>
        <v>11588322.567869706</v>
      </c>
      <c r="E9">
        <f>'Monthly Data'!BH9</f>
        <v>8</v>
      </c>
      <c r="F9">
        <f>'Monthly Data'!BB9</f>
        <v>80.5</v>
      </c>
      <c r="G9">
        <f>'Monthly Data'!CA9</f>
        <v>31</v>
      </c>
      <c r="H9">
        <f>'Monthly Data'!AJ9</f>
        <v>34</v>
      </c>
      <c r="I9">
        <f>'Monthly Data'!AS9</f>
        <v>0</v>
      </c>
      <c r="K9">
        <f>'GS&lt;50 OLS'!$B$5</f>
        <v>-5820981.2671159897</v>
      </c>
      <c r="L9">
        <f>E9*'GS&lt;50 OLS'!$B$6</f>
        <v>-28617.763626232962</v>
      </c>
      <c r="M9">
        <f>F9*'GS&lt;50 OLS'!$B$7</f>
        <v>4350477.1083884323</v>
      </c>
      <c r="N9">
        <f>G9*'GS&lt;50 OLS'!$B$8</f>
        <v>12237370.291825229</v>
      </c>
      <c r="O9">
        <f>H9*'GS&lt;50 OLS'!$B$9</f>
        <v>597941.6249254162</v>
      </c>
      <c r="P9">
        <f>I9*'GS&lt;50 OLS'!$B$10</f>
        <v>0</v>
      </c>
      <c r="Q9" s="32">
        <f t="shared" si="1"/>
        <v>11336189.994396854</v>
      </c>
      <c r="R9" s="33">
        <f t="shared" si="2"/>
        <v>-252132.57347285189</v>
      </c>
      <c r="S9" s="55">
        <f t="shared" si="3"/>
        <v>2.1757469383181113E-2</v>
      </c>
    </row>
    <row r="10" spans="1:19" x14ac:dyDescent="0.25">
      <c r="A10" s="54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Data'!J10</f>
        <v>9973423.0140061881</v>
      </c>
      <c r="E10">
        <f>'Monthly Data'!BH10</f>
        <v>9</v>
      </c>
      <c r="F10">
        <f>'Monthly Data'!BB10</f>
        <v>79.2</v>
      </c>
      <c r="G10">
        <f>'Monthly Data'!CA10</f>
        <v>30</v>
      </c>
      <c r="H10">
        <f>'Monthly Data'!AJ10</f>
        <v>6.8000000000000007</v>
      </c>
      <c r="I10">
        <f>'Monthly Data'!AS10</f>
        <v>12.3</v>
      </c>
      <c r="K10">
        <f>'GS&lt;50 OLS'!$B$5</f>
        <v>-5820981.2671159897</v>
      </c>
      <c r="L10">
        <f>E10*'GS&lt;50 OLS'!$B$6</f>
        <v>-32194.984079512084</v>
      </c>
      <c r="M10">
        <f>F10*'GS&lt;50 OLS'!$B$7</f>
        <v>4280220.9563275008</v>
      </c>
      <c r="N10">
        <f>G10*'GS&lt;50 OLS'!$B$8</f>
        <v>11842616.41144377</v>
      </c>
      <c r="O10">
        <f>H10*'GS&lt;50 OLS'!$B$9</f>
        <v>119588.32498508327</v>
      </c>
      <c r="P10">
        <f>I10*'GS&lt;50 OLS'!$B$10</f>
        <v>72176.03435428282</v>
      </c>
      <c r="Q10" s="32">
        <f t="shared" si="1"/>
        <v>10461425.475915136</v>
      </c>
      <c r="R10" s="33">
        <f t="shared" si="2"/>
        <v>488002.46190894768</v>
      </c>
      <c r="S10" s="55">
        <f t="shared" si="3"/>
        <v>4.8930288149176153E-2</v>
      </c>
    </row>
    <row r="11" spans="1:19" x14ac:dyDescent="0.25">
      <c r="A11" s="54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Data'!J11</f>
        <v>11722419.92169649</v>
      </c>
      <c r="E11">
        <f>'Monthly Data'!BH11</f>
        <v>10</v>
      </c>
      <c r="F11">
        <f>'Monthly Data'!BB11</f>
        <v>78.7</v>
      </c>
      <c r="G11">
        <f>'Monthly Data'!CA11</f>
        <v>31</v>
      </c>
      <c r="H11">
        <f>'Monthly Data'!AJ11</f>
        <v>0</v>
      </c>
      <c r="I11">
        <f>'Monthly Data'!AS11</f>
        <v>171.6</v>
      </c>
      <c r="K11">
        <f>'GS&lt;50 OLS'!$B$5</f>
        <v>-5820981.2671159897</v>
      </c>
      <c r="L11">
        <f>E11*'GS&lt;50 OLS'!$B$6</f>
        <v>-35772.204532791206</v>
      </c>
      <c r="M11">
        <f>F11*'GS&lt;50 OLS'!$B$7</f>
        <v>4253199.3593809893</v>
      </c>
      <c r="N11">
        <f>G11*'GS&lt;50 OLS'!$B$8</f>
        <v>12237370.291825229</v>
      </c>
      <c r="O11">
        <f>H11*'GS&lt;50 OLS'!$B$9</f>
        <v>0</v>
      </c>
      <c r="P11">
        <f>I11*'GS&lt;50 OLS'!$B$10</f>
        <v>1006943.6987963358</v>
      </c>
      <c r="Q11" s="32">
        <f t="shared" si="1"/>
        <v>11640759.878353775</v>
      </c>
      <c r="R11" s="33">
        <f t="shared" si="2"/>
        <v>-81660.043342715129</v>
      </c>
      <c r="S11" s="55">
        <f t="shared" si="3"/>
        <v>6.9661421351724737E-3</v>
      </c>
    </row>
    <row r="12" spans="1:19" x14ac:dyDescent="0.25">
      <c r="A12" s="54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Data'!J12</f>
        <v>9938161.3173134234</v>
      </c>
      <c r="E12">
        <f>'Monthly Data'!BH12</f>
        <v>11</v>
      </c>
      <c r="F12">
        <f>'Monthly Data'!BB12</f>
        <v>77.8</v>
      </c>
      <c r="G12">
        <f>'Monthly Data'!CA12</f>
        <v>30</v>
      </c>
      <c r="H12">
        <f>'Monthly Data'!AJ12</f>
        <v>0</v>
      </c>
      <c r="I12">
        <f>'Monthly Data'!AS12</f>
        <v>213.29999999999998</v>
      </c>
      <c r="K12">
        <f>'GS&lt;50 OLS'!$B$5</f>
        <v>-5820981.2671159897</v>
      </c>
      <c r="L12">
        <f>E12*'GS&lt;50 OLS'!$B$6</f>
        <v>-39349.42498607032</v>
      </c>
      <c r="M12">
        <f>F12*'GS&lt;50 OLS'!$B$7</f>
        <v>4204560.4848772669</v>
      </c>
      <c r="N12">
        <f>G12*'GS&lt;50 OLS'!$B$8</f>
        <v>11842616.41144377</v>
      </c>
      <c r="O12">
        <f>H12*'GS&lt;50 OLS'!$B$9</f>
        <v>0</v>
      </c>
      <c r="P12">
        <f>I12*'GS&lt;50 OLS'!$B$10</f>
        <v>1251638.0591681728</v>
      </c>
      <c r="Q12" s="32">
        <f t="shared" si="1"/>
        <v>11438484.263387149</v>
      </c>
      <c r="R12" s="33">
        <f t="shared" si="2"/>
        <v>1500322.9460737258</v>
      </c>
      <c r="S12" s="55">
        <f t="shared" si="3"/>
        <v>0.15096584752151188</v>
      </c>
    </row>
    <row r="13" spans="1:19" x14ac:dyDescent="0.25">
      <c r="A13" s="54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Data'!J13</f>
        <v>13604961.667078922</v>
      </c>
      <c r="E13">
        <f>'Monthly Data'!BH13</f>
        <v>12</v>
      </c>
      <c r="F13">
        <f>'Monthly Data'!BB13</f>
        <v>77.8</v>
      </c>
      <c r="G13">
        <f>'Monthly Data'!CA13</f>
        <v>31</v>
      </c>
      <c r="H13">
        <f>'Monthly Data'!AJ13</f>
        <v>0</v>
      </c>
      <c r="I13">
        <f>'Monthly Data'!AS13</f>
        <v>578.49999999999989</v>
      </c>
      <c r="K13">
        <f>'GS&lt;50 OLS'!$B$5</f>
        <v>-5820981.2671159897</v>
      </c>
      <c r="L13">
        <f>E13*'GS&lt;50 OLS'!$B$6</f>
        <v>-42926.645439349442</v>
      </c>
      <c r="M13">
        <f>F13*'GS&lt;50 OLS'!$B$7</f>
        <v>4204560.4848772669</v>
      </c>
      <c r="N13">
        <f>G13*'GS&lt;50 OLS'!$B$8</f>
        <v>12237370.291825229</v>
      </c>
      <c r="O13">
        <f>H13*'GS&lt;50 OLS'!$B$9</f>
        <v>0</v>
      </c>
      <c r="P13">
        <f>I13*'GS&lt;50 OLS'!$B$10</f>
        <v>3394620.8027603743</v>
      </c>
      <c r="Q13" s="32">
        <f t="shared" si="1"/>
        <v>13972643.66690753</v>
      </c>
      <c r="R13" s="33">
        <f t="shared" si="2"/>
        <v>367681.99982860871</v>
      </c>
      <c r="S13" s="55">
        <f t="shared" si="3"/>
        <v>2.7025581462557149E-2</v>
      </c>
    </row>
    <row r="14" spans="1:19" x14ac:dyDescent="0.25">
      <c r="A14" s="54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Data'!J14</f>
        <v>14376590.431643624</v>
      </c>
      <c r="E14">
        <f>'Monthly Data'!BH14</f>
        <v>13</v>
      </c>
      <c r="F14">
        <f>'Monthly Data'!BB14</f>
        <v>77</v>
      </c>
      <c r="G14">
        <f>'Monthly Data'!CA14</f>
        <v>31</v>
      </c>
      <c r="H14">
        <f>'Monthly Data'!AJ14</f>
        <v>0</v>
      </c>
      <c r="I14">
        <f>'Monthly Data'!AS14</f>
        <v>630.79999999999995</v>
      </c>
      <c r="K14">
        <f>'GS&lt;50 OLS'!$B$5</f>
        <v>-5820981.2671159897</v>
      </c>
      <c r="L14">
        <f>E14*'GS&lt;50 OLS'!$B$6</f>
        <v>-46503.865892628564</v>
      </c>
      <c r="M14">
        <f>F14*'GS&lt;50 OLS'!$B$7</f>
        <v>4161325.9297628477</v>
      </c>
      <c r="N14">
        <f>G14*'GS&lt;50 OLS'!$B$8</f>
        <v>12237370.291825229</v>
      </c>
      <c r="O14">
        <f>H14*'GS&lt;50 OLS'!$B$9</f>
        <v>0</v>
      </c>
      <c r="P14">
        <f>I14*'GS&lt;50 OLS'!$B$10</f>
        <v>3701515.6480228943</v>
      </c>
      <c r="Q14" s="32">
        <f t="shared" si="1"/>
        <v>14232726.736602353</v>
      </c>
      <c r="R14" s="33">
        <f t="shared" si="2"/>
        <v>-143863.69504127093</v>
      </c>
      <c r="S14" s="55">
        <f t="shared" si="3"/>
        <v>1.0006802080458482E-2</v>
      </c>
    </row>
    <row r="15" spans="1:19" x14ac:dyDescent="0.25">
      <c r="A15" s="54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Data'!J15</f>
        <v>12942730.013512963</v>
      </c>
      <c r="E15">
        <f>'Monthly Data'!BH15</f>
        <v>14</v>
      </c>
      <c r="F15">
        <f>'Monthly Data'!BB15</f>
        <v>75.7</v>
      </c>
      <c r="G15">
        <f>'Monthly Data'!CA15</f>
        <v>28</v>
      </c>
      <c r="H15">
        <f>'Monthly Data'!AJ15</f>
        <v>0</v>
      </c>
      <c r="I15">
        <f>'Monthly Data'!AS15</f>
        <v>526.69999999999993</v>
      </c>
      <c r="K15">
        <f>'GS&lt;50 OLS'!$B$5</f>
        <v>-5820981.2671159897</v>
      </c>
      <c r="L15">
        <f>E15*'GS&lt;50 OLS'!$B$6</f>
        <v>-50081.086345907679</v>
      </c>
      <c r="M15">
        <f>F15*'GS&lt;50 OLS'!$B$7</f>
        <v>4091069.7777019171</v>
      </c>
      <c r="N15">
        <f>G15*'GS&lt;50 OLS'!$B$8</f>
        <v>11053108.650680853</v>
      </c>
      <c r="O15">
        <f>H15*'GS&lt;50 OLS'!$B$9</f>
        <v>0</v>
      </c>
      <c r="P15">
        <f>I15*'GS&lt;50 OLS'!$B$10</f>
        <v>3090659.9426342077</v>
      </c>
      <c r="Q15" s="32">
        <f t="shared" si="1"/>
        <v>12363776.017555082</v>
      </c>
      <c r="R15" s="33">
        <f t="shared" si="2"/>
        <v>-578953.99595788121</v>
      </c>
      <c r="S15" s="55">
        <f t="shared" si="3"/>
        <v>4.4731984315010784E-2</v>
      </c>
    </row>
    <row r="16" spans="1:19" x14ac:dyDescent="0.25">
      <c r="A16" s="54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Data'!J16</f>
        <v>11809189.649065601</v>
      </c>
      <c r="E16">
        <f>'Monthly Data'!BH16</f>
        <v>15</v>
      </c>
      <c r="F16">
        <f>'Monthly Data'!BB16</f>
        <v>75.5</v>
      </c>
      <c r="G16">
        <f>'Monthly Data'!CA16</f>
        <v>31</v>
      </c>
      <c r="H16">
        <f>'Monthly Data'!AJ16</f>
        <v>0</v>
      </c>
      <c r="I16">
        <f>'Monthly Data'!AS16</f>
        <v>254.89999999999995</v>
      </c>
      <c r="K16">
        <f>'GS&lt;50 OLS'!$B$5</f>
        <v>-5820981.2671159897</v>
      </c>
      <c r="L16">
        <f>E16*'GS&lt;50 OLS'!$B$6</f>
        <v>-53658.306799186801</v>
      </c>
      <c r="M16">
        <f>F16*'GS&lt;50 OLS'!$B$7</f>
        <v>4080261.1389233121</v>
      </c>
      <c r="N16">
        <f>G16*'GS&lt;50 OLS'!$B$8</f>
        <v>12237370.291825229</v>
      </c>
      <c r="O16">
        <f>H16*'GS&lt;50 OLS'!$B$9</f>
        <v>0</v>
      </c>
      <c r="P16">
        <f>I16*'GS&lt;50 OLS'!$B$10</f>
        <v>1495745.6225127387</v>
      </c>
      <c r="Q16" s="32">
        <f t="shared" si="1"/>
        <v>11938737.479346104</v>
      </c>
      <c r="R16" s="33">
        <f t="shared" si="2"/>
        <v>129547.83028050326</v>
      </c>
      <c r="S16" s="55">
        <f t="shared" si="3"/>
        <v>1.0970086359037658E-2</v>
      </c>
    </row>
    <row r="17" spans="1:19" x14ac:dyDescent="0.25">
      <c r="A17" s="54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Data'!J17</f>
        <v>9742114.065297965</v>
      </c>
      <c r="E17">
        <f>'Monthly Data'!BH17</f>
        <v>16</v>
      </c>
      <c r="F17">
        <f>'Monthly Data'!BB17</f>
        <v>76.8</v>
      </c>
      <c r="G17">
        <f>'Monthly Data'!CA17</f>
        <v>30</v>
      </c>
      <c r="H17">
        <f>'Monthly Data'!AJ17</f>
        <v>0</v>
      </c>
      <c r="I17">
        <f>'Monthly Data'!AS17</f>
        <v>107.4</v>
      </c>
      <c r="K17">
        <f>'GS&lt;50 OLS'!$B$5</f>
        <v>-5820981.2671159897</v>
      </c>
      <c r="L17">
        <f>E17*'GS&lt;50 OLS'!$B$6</f>
        <v>-57235.527252465923</v>
      </c>
      <c r="M17">
        <f>F17*'GS&lt;50 OLS'!$B$7</f>
        <v>4150517.2909842432</v>
      </c>
      <c r="N17">
        <f>G17*'GS&lt;50 OLS'!$B$8</f>
        <v>11842616.41144377</v>
      </c>
      <c r="O17">
        <f>H17*'GS&lt;50 OLS'!$B$9</f>
        <v>0</v>
      </c>
      <c r="P17">
        <f>I17*'GS&lt;50 OLS'!$B$10</f>
        <v>630220.00728861592</v>
      </c>
      <c r="Q17" s="32">
        <f t="shared" si="1"/>
        <v>10745136.915348174</v>
      </c>
      <c r="R17" s="33">
        <f t="shared" si="2"/>
        <v>1003022.8500502091</v>
      </c>
      <c r="S17" s="55">
        <f t="shared" si="3"/>
        <v>0.10295741184380511</v>
      </c>
    </row>
    <row r="18" spans="1:19" x14ac:dyDescent="0.25">
      <c r="A18" s="54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Data'!J18</f>
        <v>11214553.101461688</v>
      </c>
      <c r="E18">
        <f>'Monthly Data'!BH18</f>
        <v>17</v>
      </c>
      <c r="F18">
        <f>'Monthly Data'!BB18</f>
        <v>79.7</v>
      </c>
      <c r="G18">
        <f>'Monthly Data'!CA18</f>
        <v>31</v>
      </c>
      <c r="H18">
        <f>'Monthly Data'!AJ18</f>
        <v>33.099999999999994</v>
      </c>
      <c r="I18">
        <f>'Monthly Data'!AS18</f>
        <v>34.400000000000006</v>
      </c>
      <c r="K18">
        <f>'GS&lt;50 OLS'!$B$5</f>
        <v>-5820981.2671159897</v>
      </c>
      <c r="L18">
        <f>E18*'GS&lt;50 OLS'!$B$6</f>
        <v>-60812.747705745045</v>
      </c>
      <c r="M18">
        <f>F18*'GS&lt;50 OLS'!$B$7</f>
        <v>4307242.5532740131</v>
      </c>
      <c r="N18">
        <f>G18*'GS&lt;50 OLS'!$B$8</f>
        <v>12237370.291825229</v>
      </c>
      <c r="O18">
        <f>H18*'GS&lt;50 OLS'!$B$9</f>
        <v>582113.7583832728</v>
      </c>
      <c r="P18">
        <f>I18*'GS&lt;50 OLS'!$B$10</f>
        <v>201858.17738108369</v>
      </c>
      <c r="Q18" s="32">
        <f t="shared" si="1"/>
        <v>11446790.766041864</v>
      </c>
      <c r="R18" s="33">
        <f t="shared" si="2"/>
        <v>232237.66458017565</v>
      </c>
      <c r="S18" s="55">
        <f t="shared" si="3"/>
        <v>2.0708597344811373E-2</v>
      </c>
    </row>
    <row r="19" spans="1:19" x14ac:dyDescent="0.25">
      <c r="A19" s="54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Data'!J19</f>
        <v>10647192.427127725</v>
      </c>
      <c r="E19">
        <f>'Monthly Data'!BH19</f>
        <v>18</v>
      </c>
      <c r="F19">
        <f>'Monthly Data'!BB19</f>
        <v>82.7</v>
      </c>
      <c r="G19">
        <f>'Monthly Data'!CA19</f>
        <v>30</v>
      </c>
      <c r="H19">
        <f>'Monthly Data'!AJ19</f>
        <v>9.1</v>
      </c>
      <c r="I19">
        <f>'Monthly Data'!AS19</f>
        <v>0</v>
      </c>
      <c r="K19">
        <f>'GS&lt;50 OLS'!$B$5</f>
        <v>-5820981.2671159897</v>
      </c>
      <c r="L19">
        <f>E19*'GS&lt;50 OLS'!$B$6</f>
        <v>-64389.968159024167</v>
      </c>
      <c r="M19">
        <f>F19*'GS&lt;50 OLS'!$B$7</f>
        <v>4469372.1349530853</v>
      </c>
      <c r="N19">
        <f>G19*'GS&lt;50 OLS'!$B$8</f>
        <v>11842616.41144377</v>
      </c>
      <c r="O19">
        <f>H19*'GS&lt;50 OLS'!$B$9</f>
        <v>160037.31725944963</v>
      </c>
      <c r="P19">
        <f>I19*'GS&lt;50 OLS'!$B$10</f>
        <v>0</v>
      </c>
      <c r="Q19" s="32">
        <f t="shared" si="1"/>
        <v>10586654.62838129</v>
      </c>
      <c r="R19" s="33">
        <f t="shared" si="2"/>
        <v>-60537.798746434972</v>
      </c>
      <c r="S19" s="55">
        <f t="shared" si="3"/>
        <v>5.6857992527863188E-3</v>
      </c>
    </row>
    <row r="20" spans="1:19" x14ac:dyDescent="0.25">
      <c r="A20" s="54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Data'!J20</f>
        <v>13008010.936970579</v>
      </c>
      <c r="E20">
        <f>'Monthly Data'!BH20</f>
        <v>19</v>
      </c>
      <c r="F20">
        <f>'Monthly Data'!BB20</f>
        <v>83.8</v>
      </c>
      <c r="G20">
        <f>'Monthly Data'!CA20</f>
        <v>31</v>
      </c>
      <c r="H20">
        <f>'Monthly Data'!AJ20</f>
        <v>100.1</v>
      </c>
      <c r="I20">
        <f>'Monthly Data'!AS20</f>
        <v>0</v>
      </c>
      <c r="K20">
        <f>'GS&lt;50 OLS'!$B$5</f>
        <v>-5820981.2671159897</v>
      </c>
      <c r="L20">
        <f>E20*'GS&lt;50 OLS'!$B$6</f>
        <v>-67967.188612303289</v>
      </c>
      <c r="M20">
        <f>F20*'GS&lt;50 OLS'!$B$7</f>
        <v>4528819.6482354114</v>
      </c>
      <c r="N20">
        <f>G20*'GS&lt;50 OLS'!$B$8</f>
        <v>12237370.291825229</v>
      </c>
      <c r="O20">
        <f>H20*'GS&lt;50 OLS'!$B$9</f>
        <v>1760410.489853946</v>
      </c>
      <c r="P20">
        <f>I20*'GS&lt;50 OLS'!$B$10</f>
        <v>0</v>
      </c>
      <c r="Q20" s="32">
        <f t="shared" si="1"/>
        <v>12637651.974186294</v>
      </c>
      <c r="R20" s="33">
        <f t="shared" si="2"/>
        <v>-370358.96278428473</v>
      </c>
      <c r="S20" s="55">
        <f t="shared" si="3"/>
        <v>2.847160604175639E-2</v>
      </c>
    </row>
    <row r="21" spans="1:19" x14ac:dyDescent="0.25">
      <c r="A21" s="54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Data'!J21</f>
        <v>12223370.35034146</v>
      </c>
      <c r="E21">
        <f>'Monthly Data'!BH21</f>
        <v>20</v>
      </c>
      <c r="F21">
        <f>'Monthly Data'!BB21</f>
        <v>83.1</v>
      </c>
      <c r="G21">
        <f>'Monthly Data'!CA21</f>
        <v>31</v>
      </c>
      <c r="H21">
        <f>'Monthly Data'!AJ21</f>
        <v>70.700000000000017</v>
      </c>
      <c r="I21">
        <f>'Monthly Data'!AS21</f>
        <v>0</v>
      </c>
      <c r="K21">
        <f>'GS&lt;50 OLS'!$B$5</f>
        <v>-5820981.2671159897</v>
      </c>
      <c r="L21">
        <f>E21*'GS&lt;50 OLS'!$B$6</f>
        <v>-71544.409065582411</v>
      </c>
      <c r="M21">
        <f>F21*'GS&lt;50 OLS'!$B$7</f>
        <v>4490989.4125102945</v>
      </c>
      <c r="N21">
        <f>G21*'GS&lt;50 OLS'!$B$8</f>
        <v>12237370.291825229</v>
      </c>
      <c r="O21">
        <f>H21*'GS&lt;50 OLS'!$B$9</f>
        <v>1243366.8494772629</v>
      </c>
      <c r="P21">
        <f>I21*'GS&lt;50 OLS'!$B$10</f>
        <v>0</v>
      </c>
      <c r="Q21" s="32">
        <f t="shared" si="1"/>
        <v>12079200.877631215</v>
      </c>
      <c r="R21" s="33">
        <f t="shared" si="2"/>
        <v>-144169.47271024436</v>
      </c>
      <c r="S21" s="55">
        <f t="shared" si="3"/>
        <v>1.1794576174828654E-2</v>
      </c>
    </row>
    <row r="22" spans="1:19" x14ac:dyDescent="0.25">
      <c r="A22" s="54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Data'!J22</f>
        <v>10644169.04096397</v>
      </c>
      <c r="E22">
        <f>'Monthly Data'!BH22</f>
        <v>21</v>
      </c>
      <c r="F22">
        <f>'Monthly Data'!BB22</f>
        <v>82.7</v>
      </c>
      <c r="G22">
        <f>'Monthly Data'!CA22</f>
        <v>30</v>
      </c>
      <c r="H22">
        <f>'Monthly Data'!AJ22</f>
        <v>8.5</v>
      </c>
      <c r="I22">
        <f>'Monthly Data'!AS22</f>
        <v>11.2</v>
      </c>
      <c r="K22">
        <f>'GS&lt;50 OLS'!$B$5</f>
        <v>-5820981.2671159897</v>
      </c>
      <c r="L22">
        <f>E22*'GS&lt;50 OLS'!$B$6</f>
        <v>-75121.629518861519</v>
      </c>
      <c r="M22">
        <f>F22*'GS&lt;50 OLS'!$B$7</f>
        <v>4469372.1349530853</v>
      </c>
      <c r="N22">
        <f>G22*'GS&lt;50 OLS'!$B$8</f>
        <v>11842616.41144377</v>
      </c>
      <c r="O22">
        <f>H22*'GS&lt;50 OLS'!$B$9</f>
        <v>149485.40623135405</v>
      </c>
      <c r="P22">
        <f>I22*'GS&lt;50 OLS'!$B$10</f>
        <v>65721.2670543063</v>
      </c>
      <c r="Q22" s="32">
        <f t="shared" si="1"/>
        <v>10631092.323047666</v>
      </c>
      <c r="R22" s="33">
        <f t="shared" si="2"/>
        <v>-13076.717916304246</v>
      </c>
      <c r="S22" s="55">
        <f t="shared" si="3"/>
        <v>1.2285334689799304E-3</v>
      </c>
    </row>
    <row r="23" spans="1:19" x14ac:dyDescent="0.25">
      <c r="A23" s="54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Data'!J23</f>
        <v>10897174.504115809</v>
      </c>
      <c r="E23">
        <f>'Monthly Data'!BH23</f>
        <v>22</v>
      </c>
      <c r="F23">
        <f>'Monthly Data'!BB23</f>
        <v>82.6</v>
      </c>
      <c r="G23">
        <f>'Monthly Data'!CA23</f>
        <v>31</v>
      </c>
      <c r="H23">
        <f>'Monthly Data'!AJ23</f>
        <v>0</v>
      </c>
      <c r="I23">
        <f>'Monthly Data'!AS23</f>
        <v>126.39999999999999</v>
      </c>
      <c r="K23">
        <f>'GS&lt;50 OLS'!$B$5</f>
        <v>-5820981.2671159897</v>
      </c>
      <c r="L23">
        <f>E23*'GS&lt;50 OLS'!$B$6</f>
        <v>-78698.849972140641</v>
      </c>
      <c r="M23">
        <f>F23*'GS&lt;50 OLS'!$B$7</f>
        <v>4463967.8155637821</v>
      </c>
      <c r="N23">
        <f>G23*'GS&lt;50 OLS'!$B$8</f>
        <v>12237370.291825229</v>
      </c>
      <c r="O23">
        <f>H23*'GS&lt;50 OLS'!$B$9</f>
        <v>0</v>
      </c>
      <c r="P23">
        <f>I23*'GS&lt;50 OLS'!$B$10</f>
        <v>741711.4424700283</v>
      </c>
      <c r="Q23" s="32">
        <f t="shared" si="1"/>
        <v>11543369.43277091</v>
      </c>
      <c r="R23" s="33">
        <f t="shared" si="2"/>
        <v>646194.92865510099</v>
      </c>
      <c r="S23" s="55">
        <f t="shared" si="3"/>
        <v>5.9299309964343176E-2</v>
      </c>
    </row>
    <row r="24" spans="1:19" x14ac:dyDescent="0.25">
      <c r="A24" s="54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Data'!J24</f>
        <v>11603417.384082088</v>
      </c>
      <c r="E24">
        <f>'Monthly Data'!BH24</f>
        <v>23</v>
      </c>
      <c r="F24">
        <f>'Monthly Data'!BB24</f>
        <v>83.1</v>
      </c>
      <c r="G24">
        <f>'Monthly Data'!CA24</f>
        <v>30</v>
      </c>
      <c r="H24">
        <f>'Monthly Data'!AJ24</f>
        <v>0</v>
      </c>
      <c r="I24">
        <f>'Monthly Data'!AS24</f>
        <v>281.89999999999998</v>
      </c>
      <c r="K24">
        <f>'GS&lt;50 OLS'!$B$5</f>
        <v>-5820981.2671159897</v>
      </c>
      <c r="L24">
        <f>E24*'GS&lt;50 OLS'!$B$6</f>
        <v>-82276.070425419763</v>
      </c>
      <c r="M24">
        <f>F24*'GS&lt;50 OLS'!$B$7</f>
        <v>4490989.4125102945</v>
      </c>
      <c r="N24">
        <f>G24*'GS&lt;50 OLS'!$B$8</f>
        <v>11842616.41144377</v>
      </c>
      <c r="O24">
        <f>H24*'GS&lt;50 OLS'!$B$9</f>
        <v>0</v>
      </c>
      <c r="P24">
        <f>I24*'GS&lt;50 OLS'!$B$10</f>
        <v>1654180.8198757989</v>
      </c>
      <c r="Q24" s="32">
        <f t="shared" si="1"/>
        <v>12084529.306288455</v>
      </c>
      <c r="R24" s="33">
        <f t="shared" si="2"/>
        <v>481111.92220636643</v>
      </c>
      <c r="S24" s="55">
        <f t="shared" si="3"/>
        <v>4.1462950636109157E-2</v>
      </c>
    </row>
    <row r="25" spans="1:19" x14ac:dyDescent="0.25">
      <c r="A25" s="54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Data'!J25</f>
        <v>14409237.388933923</v>
      </c>
      <c r="E25">
        <f>'Monthly Data'!BH25</f>
        <v>24</v>
      </c>
      <c r="F25">
        <f>'Monthly Data'!BB25</f>
        <v>82</v>
      </c>
      <c r="G25">
        <f>'Monthly Data'!CA25</f>
        <v>31</v>
      </c>
      <c r="H25">
        <f>'Monthly Data'!AJ25</f>
        <v>0</v>
      </c>
      <c r="I25">
        <f>'Monthly Data'!AS25</f>
        <v>556.9000000000002</v>
      </c>
      <c r="K25">
        <f>'GS&lt;50 OLS'!$B$5</f>
        <v>-5820981.2671159897</v>
      </c>
      <c r="L25">
        <f>E25*'GS&lt;50 OLS'!$B$6</f>
        <v>-85853.290878698885</v>
      </c>
      <c r="M25">
        <f>F25*'GS&lt;50 OLS'!$B$7</f>
        <v>4431541.8992279675</v>
      </c>
      <c r="N25">
        <f>G25*'GS&lt;50 OLS'!$B$8</f>
        <v>12237370.291825229</v>
      </c>
      <c r="O25">
        <f>H25*'GS&lt;50 OLS'!$B$9</f>
        <v>0</v>
      </c>
      <c r="P25">
        <f>I25*'GS&lt;50 OLS'!$B$10</f>
        <v>3267872.6448699282</v>
      </c>
      <c r="Q25" s="32">
        <f t="shared" si="1"/>
        <v>14029950.277928434</v>
      </c>
      <c r="R25" s="33">
        <f t="shared" si="2"/>
        <v>-379287.11100548878</v>
      </c>
      <c r="S25" s="55">
        <f t="shared" si="3"/>
        <v>2.6322497212571121E-2</v>
      </c>
    </row>
    <row r="26" spans="1:19" x14ac:dyDescent="0.25">
      <c r="A26" s="54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Data'!J26</f>
        <v>15534902.41548775</v>
      </c>
      <c r="E26">
        <f>'Monthly Data'!BH26</f>
        <v>25</v>
      </c>
      <c r="F26">
        <f>'Monthly Data'!BB26</f>
        <v>81.3</v>
      </c>
      <c r="G26">
        <f>'Monthly Data'!CA26</f>
        <v>31</v>
      </c>
      <c r="H26">
        <f>'Monthly Data'!AJ26</f>
        <v>0</v>
      </c>
      <c r="I26">
        <f>'Monthly Data'!AS26</f>
        <v>757.1</v>
      </c>
      <c r="K26">
        <f>'GS&lt;50 OLS'!$B$5</f>
        <v>-5820981.2671159897</v>
      </c>
      <c r="L26">
        <f>E26*'GS&lt;50 OLS'!$B$6</f>
        <v>-89430.511331978007</v>
      </c>
      <c r="M26">
        <f>F26*'GS&lt;50 OLS'!$B$7</f>
        <v>4393711.6635028506</v>
      </c>
      <c r="N26">
        <f>G26*'GS&lt;50 OLS'!$B$8</f>
        <v>12237370.291825229</v>
      </c>
      <c r="O26">
        <f>H26*'GS&lt;50 OLS'!$B$9</f>
        <v>0</v>
      </c>
      <c r="P26">
        <f>I26*'GS&lt;50 OLS'!$B$10</f>
        <v>4442640.2934656525</v>
      </c>
      <c r="Q26" s="32">
        <f t="shared" si="1"/>
        <v>15163310.470345765</v>
      </c>
      <c r="R26" s="33">
        <f t="shared" si="2"/>
        <v>-371591.94514198415</v>
      </c>
      <c r="S26" s="55">
        <f t="shared" si="3"/>
        <v>2.3919811995183188E-2</v>
      </c>
    </row>
    <row r="27" spans="1:19" x14ac:dyDescent="0.25">
      <c r="A27" s="54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Data'!J27</f>
        <v>12313373.447293675</v>
      </c>
      <c r="E27">
        <f>'Monthly Data'!BH27</f>
        <v>26</v>
      </c>
      <c r="F27">
        <f>'Monthly Data'!BB27</f>
        <v>80.400000000000006</v>
      </c>
      <c r="G27">
        <f>'Monthly Data'!CA27</f>
        <v>28</v>
      </c>
      <c r="H27">
        <f>'Monthly Data'!AJ27</f>
        <v>0</v>
      </c>
      <c r="I27">
        <f>'Monthly Data'!AS27</f>
        <v>573.20000000000005</v>
      </c>
      <c r="K27">
        <f>'GS&lt;50 OLS'!$B$5</f>
        <v>-5820981.2671159897</v>
      </c>
      <c r="L27">
        <f>E27*'GS&lt;50 OLS'!$B$6</f>
        <v>-93007.731785257129</v>
      </c>
      <c r="M27">
        <f>F27*'GS&lt;50 OLS'!$B$7</f>
        <v>4345072.78899913</v>
      </c>
      <c r="N27">
        <f>G27*'GS&lt;50 OLS'!$B$8</f>
        <v>11053108.650680853</v>
      </c>
      <c r="O27">
        <f>H27*'GS&lt;50 OLS'!$B$9</f>
        <v>0</v>
      </c>
      <c r="P27">
        <f>I27*'GS&lt;50 OLS'!$B$10</f>
        <v>3363520.5603150339</v>
      </c>
      <c r="Q27" s="32">
        <f t="shared" si="1"/>
        <v>12847713.001093769</v>
      </c>
      <c r="R27" s="33">
        <f t="shared" si="2"/>
        <v>534339.55380009487</v>
      </c>
      <c r="S27" s="55">
        <f t="shared" si="3"/>
        <v>4.3395057908970996E-2</v>
      </c>
    </row>
    <row r="28" spans="1:19" x14ac:dyDescent="0.25">
      <c r="A28" s="54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Data'!J28</f>
        <v>13809116.363420734</v>
      </c>
      <c r="E28">
        <f>'Monthly Data'!BH28</f>
        <v>27</v>
      </c>
      <c r="F28">
        <f>'Monthly Data'!BB28</f>
        <v>79.7</v>
      </c>
      <c r="G28">
        <f>'Monthly Data'!CA28</f>
        <v>31</v>
      </c>
      <c r="H28">
        <f>'Monthly Data'!AJ28</f>
        <v>0</v>
      </c>
      <c r="I28">
        <f>'Monthly Data'!AS28</f>
        <v>504.70000000000005</v>
      </c>
      <c r="K28">
        <f>'GS&lt;50 OLS'!$B$5</f>
        <v>-5820981.2671159897</v>
      </c>
      <c r="L28">
        <f>E28*'GS&lt;50 OLS'!$B$6</f>
        <v>-96584.952238536251</v>
      </c>
      <c r="M28">
        <f>F28*'GS&lt;50 OLS'!$B$7</f>
        <v>4307242.5532740131</v>
      </c>
      <c r="N28">
        <f>G28*'GS&lt;50 OLS'!$B$8</f>
        <v>12237370.291825229</v>
      </c>
      <c r="O28">
        <f>H28*'GS&lt;50 OLS'!$B$9</f>
        <v>0</v>
      </c>
      <c r="P28">
        <f>I28*'GS&lt;50 OLS'!$B$10</f>
        <v>2961564.5966346781</v>
      </c>
      <c r="Q28" s="32">
        <f t="shared" si="1"/>
        <v>13588611.222379394</v>
      </c>
      <c r="R28" s="33">
        <f t="shared" si="2"/>
        <v>-220505.14104134031</v>
      </c>
      <c r="S28" s="55">
        <f t="shared" si="3"/>
        <v>1.5968084795450137E-2</v>
      </c>
    </row>
    <row r="29" spans="1:19" x14ac:dyDescent="0.25">
      <c r="A29" s="54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Data'!J29</f>
        <v>11326331.986515308</v>
      </c>
      <c r="E29">
        <f>'Monthly Data'!BH29</f>
        <v>28</v>
      </c>
      <c r="F29">
        <f>'Monthly Data'!BB29</f>
        <v>79.7</v>
      </c>
      <c r="G29">
        <f>'Monthly Data'!CA29</f>
        <v>30</v>
      </c>
      <c r="H29">
        <f>'Monthly Data'!AJ29</f>
        <v>0</v>
      </c>
      <c r="I29">
        <f>'Monthly Data'!AS29</f>
        <v>213.00000000000006</v>
      </c>
      <c r="K29">
        <f>'GS&lt;50 OLS'!$B$5</f>
        <v>-5820981.2671159897</v>
      </c>
      <c r="L29">
        <f>E29*'GS&lt;50 OLS'!$B$6</f>
        <v>-100162.17269181536</v>
      </c>
      <c r="M29">
        <f>F29*'GS&lt;50 OLS'!$B$7</f>
        <v>4307242.5532740131</v>
      </c>
      <c r="N29">
        <f>G29*'GS&lt;50 OLS'!$B$8</f>
        <v>11842616.41144377</v>
      </c>
      <c r="O29">
        <f>H29*'GS&lt;50 OLS'!$B$9</f>
        <v>0</v>
      </c>
      <c r="P29">
        <f>I29*'GS&lt;50 OLS'!$B$10</f>
        <v>1249877.6680863614</v>
      </c>
      <c r="Q29" s="32">
        <f t="shared" si="1"/>
        <v>11478593.192996338</v>
      </c>
      <c r="R29" s="33">
        <f t="shared" si="2"/>
        <v>152261.20648103021</v>
      </c>
      <c r="S29" s="55">
        <f t="shared" si="3"/>
        <v>1.3443117035798218E-2</v>
      </c>
    </row>
    <row r="30" spans="1:19" x14ac:dyDescent="0.25">
      <c r="A30" s="54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Data'!J30</f>
        <v>10570837.687807994</v>
      </c>
      <c r="E30">
        <f>'Monthly Data'!BH30</f>
        <v>29</v>
      </c>
      <c r="F30">
        <f>'Monthly Data'!BB30</f>
        <v>80.599999999999994</v>
      </c>
      <c r="G30">
        <f>'Monthly Data'!CA30</f>
        <v>31</v>
      </c>
      <c r="H30">
        <f>'Monthly Data'!AJ30</f>
        <v>4.9000000000000004</v>
      </c>
      <c r="I30">
        <f>'Monthly Data'!AS30</f>
        <v>28.1</v>
      </c>
      <c r="K30">
        <f>'GS&lt;50 OLS'!$B$5</f>
        <v>-5820981.2671159897</v>
      </c>
      <c r="L30">
        <f>E30*'GS&lt;50 OLS'!$B$6</f>
        <v>-103739.39314509448</v>
      </c>
      <c r="M30">
        <f>F30*'GS&lt;50 OLS'!$B$7</f>
        <v>4355881.4277777337</v>
      </c>
      <c r="N30">
        <f>G30*'GS&lt;50 OLS'!$B$8</f>
        <v>12237370.291825229</v>
      </c>
      <c r="O30">
        <f>H30*'GS&lt;50 OLS'!$B$9</f>
        <v>86173.940062780588</v>
      </c>
      <c r="P30">
        <f>I30*'GS&lt;50 OLS'!$B$10</f>
        <v>164889.96466303637</v>
      </c>
      <c r="Q30" s="32">
        <f t="shared" si="1"/>
        <v>10919594.964067694</v>
      </c>
      <c r="R30" s="33">
        <f t="shared" si="2"/>
        <v>348757.27625969984</v>
      </c>
      <c r="S30" s="55">
        <f t="shared" si="3"/>
        <v>3.2992397249836061E-2</v>
      </c>
    </row>
    <row r="31" spans="1:19" x14ac:dyDescent="0.25">
      <c r="A31" s="54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Data'!J31</f>
        <v>11139418.153461859</v>
      </c>
      <c r="E31">
        <f>'Monthly Data'!BH31</f>
        <v>30</v>
      </c>
      <c r="F31">
        <f>'Monthly Data'!BB31</f>
        <v>82.1</v>
      </c>
      <c r="G31">
        <f>'Monthly Data'!CA31</f>
        <v>30</v>
      </c>
      <c r="H31">
        <f>'Monthly Data'!AJ31</f>
        <v>14.9</v>
      </c>
      <c r="I31">
        <f>'Monthly Data'!AS31</f>
        <v>9.9999999999999645E-2</v>
      </c>
      <c r="K31">
        <f>'GS&lt;50 OLS'!$B$5</f>
        <v>-5820981.2671159897</v>
      </c>
      <c r="L31">
        <f>E31*'GS&lt;50 OLS'!$B$6</f>
        <v>-107316.6135983736</v>
      </c>
      <c r="M31">
        <f>F31*'GS&lt;50 OLS'!$B$7</f>
        <v>4436946.2186172698</v>
      </c>
      <c r="N31">
        <f>G31*'GS&lt;50 OLS'!$B$8</f>
        <v>11842616.41144377</v>
      </c>
      <c r="O31">
        <f>H31*'GS&lt;50 OLS'!$B$9</f>
        <v>262039.1238643736</v>
      </c>
      <c r="P31">
        <f>I31*'GS&lt;50 OLS'!$B$10</f>
        <v>586.79702727058998</v>
      </c>
      <c r="Q31" s="32">
        <f t="shared" si="1"/>
        <v>10613890.670238322</v>
      </c>
      <c r="R31" s="33">
        <f t="shared" si="2"/>
        <v>-525527.48322353698</v>
      </c>
      <c r="S31" s="55">
        <f t="shared" si="3"/>
        <v>4.7177283048685618E-2</v>
      </c>
    </row>
    <row r="32" spans="1:19" x14ac:dyDescent="0.25">
      <c r="A32" s="54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Data'!J32</f>
        <v>12726159.870376468</v>
      </c>
      <c r="E32">
        <f>'Monthly Data'!BH32</f>
        <v>31</v>
      </c>
      <c r="F32">
        <f>'Monthly Data'!BB32</f>
        <v>83.4</v>
      </c>
      <c r="G32">
        <f>'Monthly Data'!CA32</f>
        <v>31</v>
      </c>
      <c r="H32">
        <f>'Monthly Data'!AJ32</f>
        <v>104.60000000000001</v>
      </c>
      <c r="I32">
        <f>'Monthly Data'!AS32</f>
        <v>0</v>
      </c>
      <c r="K32">
        <f>'GS&lt;50 OLS'!$B$5</f>
        <v>-5820981.2671159897</v>
      </c>
      <c r="L32">
        <f>E32*'GS&lt;50 OLS'!$B$6</f>
        <v>-110893.83405165272</v>
      </c>
      <c r="M32">
        <f>F32*'GS&lt;50 OLS'!$B$7</f>
        <v>4507202.3706782022</v>
      </c>
      <c r="N32">
        <f>G32*'GS&lt;50 OLS'!$B$8</f>
        <v>12237370.291825229</v>
      </c>
      <c r="O32">
        <f>H32*'GS&lt;50 OLS'!$B$9</f>
        <v>1839549.8225646631</v>
      </c>
      <c r="P32">
        <f>I32*'GS&lt;50 OLS'!$B$10</f>
        <v>0</v>
      </c>
      <c r="Q32" s="32">
        <f t="shared" si="1"/>
        <v>12652247.383900452</v>
      </c>
      <c r="R32" s="33">
        <f t="shared" si="2"/>
        <v>-73912.4864760153</v>
      </c>
      <c r="S32" s="55">
        <f t="shared" si="3"/>
        <v>5.8079174887678674E-3</v>
      </c>
    </row>
    <row r="33" spans="1:19" x14ac:dyDescent="0.25">
      <c r="A33" s="54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Data'!J33</f>
        <v>12209687.83561725</v>
      </c>
      <c r="E33">
        <f>'Monthly Data'!BH33</f>
        <v>32</v>
      </c>
      <c r="F33">
        <f>'Monthly Data'!BB33</f>
        <v>84.1</v>
      </c>
      <c r="G33">
        <f>'Monthly Data'!CA33</f>
        <v>31</v>
      </c>
      <c r="H33">
        <f>'Monthly Data'!AJ33</f>
        <v>49.79999999999999</v>
      </c>
      <c r="I33">
        <f>'Monthly Data'!AS33</f>
        <v>0</v>
      </c>
      <c r="K33">
        <f>'GS&lt;50 OLS'!$B$5</f>
        <v>-5820981.2671159897</v>
      </c>
      <c r="L33">
        <f>E33*'GS&lt;50 OLS'!$B$6</f>
        <v>-114471.05450493185</v>
      </c>
      <c r="M33">
        <f>F33*'GS&lt;50 OLS'!$B$7</f>
        <v>4545032.6064033182</v>
      </c>
      <c r="N33">
        <f>G33*'GS&lt;50 OLS'!$B$8</f>
        <v>12237370.291825229</v>
      </c>
      <c r="O33">
        <f>H33*'GS&lt;50 OLS'!$B$9</f>
        <v>875808.61533193302</v>
      </c>
      <c r="P33">
        <f>I33*'GS&lt;50 OLS'!$B$10</f>
        <v>0</v>
      </c>
      <c r="Q33" s="32">
        <f t="shared" si="1"/>
        <v>11722759.191939559</v>
      </c>
      <c r="R33" s="33">
        <f t="shared" si="2"/>
        <v>-486928.643677691</v>
      </c>
      <c r="S33" s="55">
        <f t="shared" si="3"/>
        <v>3.9880515393461304E-2</v>
      </c>
    </row>
    <row r="34" spans="1:19" x14ac:dyDescent="0.25">
      <c r="A34" s="54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Data'!J34</f>
        <v>10212065.561585609</v>
      </c>
      <c r="E34">
        <f>'Monthly Data'!BH34</f>
        <v>33</v>
      </c>
      <c r="F34">
        <f>'Monthly Data'!BB34</f>
        <v>84</v>
      </c>
      <c r="G34">
        <f>'Monthly Data'!CA34</f>
        <v>30</v>
      </c>
      <c r="H34">
        <f>'Monthly Data'!AJ34</f>
        <v>16.2</v>
      </c>
      <c r="I34">
        <f>'Monthly Data'!AS34</f>
        <v>17</v>
      </c>
      <c r="K34">
        <f>'GS&lt;50 OLS'!$B$5</f>
        <v>-5820981.2671159897</v>
      </c>
      <c r="L34">
        <f>E34*'GS&lt;50 OLS'!$B$6</f>
        <v>-118048.27495821097</v>
      </c>
      <c r="M34">
        <f>F34*'GS&lt;50 OLS'!$B$7</f>
        <v>4539628.287014016</v>
      </c>
      <c r="N34">
        <f>G34*'GS&lt;50 OLS'!$B$8</f>
        <v>11842616.41144377</v>
      </c>
      <c r="O34">
        <f>H34*'GS&lt;50 OLS'!$B$9</f>
        <v>284901.59775858064</v>
      </c>
      <c r="P34">
        <f>I34*'GS&lt;50 OLS'!$B$10</f>
        <v>99755.494636000643</v>
      </c>
      <c r="Q34" s="32">
        <f t="shared" ref="Q34:Q65" si="4">SUM(K34:P34)</f>
        <v>10827872.248778166</v>
      </c>
      <c r="R34" s="33">
        <f t="shared" ref="R34:R65" si="5">Q34-D34</f>
        <v>615806.68719255738</v>
      </c>
      <c r="S34" s="55">
        <f t="shared" ref="S34:S65" si="6">ABS(R34/D34)</f>
        <v>6.0301873649246551E-2</v>
      </c>
    </row>
    <row r="35" spans="1:19" x14ac:dyDescent="0.25">
      <c r="A35" s="54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Data'!J35</f>
        <v>10860786.089750024</v>
      </c>
      <c r="E35">
        <f>'Monthly Data'!BH35</f>
        <v>34</v>
      </c>
      <c r="F35">
        <f>'Monthly Data'!BB35</f>
        <v>84</v>
      </c>
      <c r="G35">
        <f>'Monthly Data'!CA35</f>
        <v>31</v>
      </c>
      <c r="H35">
        <f>'Monthly Data'!AJ35</f>
        <v>0.5</v>
      </c>
      <c r="I35">
        <f>'Monthly Data'!AS35</f>
        <v>110.00000000000001</v>
      </c>
      <c r="K35">
        <f>'GS&lt;50 OLS'!$B$5</f>
        <v>-5820981.2671159897</v>
      </c>
      <c r="L35">
        <f>E35*'GS&lt;50 OLS'!$B$6</f>
        <v>-121625.49541149009</v>
      </c>
      <c r="M35">
        <f>F35*'GS&lt;50 OLS'!$B$7</f>
        <v>4539628.287014016</v>
      </c>
      <c r="N35">
        <f>G35*'GS&lt;50 OLS'!$B$8</f>
        <v>12237370.291825229</v>
      </c>
      <c r="O35">
        <f>H35*'GS&lt;50 OLS'!$B$9</f>
        <v>8793.2591900796506</v>
      </c>
      <c r="P35">
        <f>I35*'GS&lt;50 OLS'!$B$10</f>
        <v>645476.7299976513</v>
      </c>
      <c r="Q35" s="32">
        <f t="shared" si="4"/>
        <v>11488661.805499496</v>
      </c>
      <c r="R35" s="33">
        <f t="shared" si="5"/>
        <v>627875.71574947238</v>
      </c>
      <c r="S35" s="55">
        <f t="shared" si="6"/>
        <v>5.7811258831626966E-2</v>
      </c>
    </row>
    <row r="36" spans="1:19" x14ac:dyDescent="0.25">
      <c r="A36" s="54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Data'!J36</f>
        <v>10784056.569037311</v>
      </c>
      <c r="E36">
        <f>'Monthly Data'!BH36</f>
        <v>35</v>
      </c>
      <c r="F36">
        <f>'Monthly Data'!BB36</f>
        <v>83</v>
      </c>
      <c r="G36">
        <f>'Monthly Data'!CA36</f>
        <v>30</v>
      </c>
      <c r="H36">
        <f>'Monthly Data'!AJ36</f>
        <v>0</v>
      </c>
      <c r="I36">
        <f>'Monthly Data'!AS36</f>
        <v>241.39999999999995</v>
      </c>
      <c r="K36">
        <f>'GS&lt;50 OLS'!$B$5</f>
        <v>-5820981.2671159897</v>
      </c>
      <c r="L36">
        <f>E36*'GS&lt;50 OLS'!$B$6</f>
        <v>-125202.71586476921</v>
      </c>
      <c r="M36">
        <f>F36*'GS&lt;50 OLS'!$B$7</f>
        <v>4485585.0931209922</v>
      </c>
      <c r="N36">
        <f>G36*'GS&lt;50 OLS'!$B$8</f>
        <v>11842616.41144377</v>
      </c>
      <c r="O36">
        <f>H36*'GS&lt;50 OLS'!$B$9</f>
        <v>0</v>
      </c>
      <c r="P36">
        <f>I36*'GS&lt;50 OLS'!$B$10</f>
        <v>1416528.0238312089</v>
      </c>
      <c r="Q36" s="32">
        <f t="shared" si="4"/>
        <v>11798545.545415213</v>
      </c>
      <c r="R36" s="33">
        <f t="shared" si="5"/>
        <v>1014488.9763779026</v>
      </c>
      <c r="S36" s="55">
        <f t="shared" si="6"/>
        <v>9.4073039202210496E-2</v>
      </c>
    </row>
    <row r="37" spans="1:19" x14ac:dyDescent="0.25">
      <c r="A37" s="54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Data'!J37</f>
        <v>13801835.162590191</v>
      </c>
      <c r="E37">
        <f>'Monthly Data'!BH37</f>
        <v>36</v>
      </c>
      <c r="F37">
        <f>'Monthly Data'!BB37</f>
        <v>82.4</v>
      </c>
      <c r="G37">
        <f>'Monthly Data'!CA37</f>
        <v>31</v>
      </c>
      <c r="H37">
        <f>'Monthly Data'!AJ37</f>
        <v>0</v>
      </c>
      <c r="I37">
        <f>'Monthly Data'!AS37</f>
        <v>504.90000000000003</v>
      </c>
      <c r="K37">
        <f>'GS&lt;50 OLS'!$B$5</f>
        <v>-5820981.2671159897</v>
      </c>
      <c r="L37">
        <f>E37*'GS&lt;50 OLS'!$B$6</f>
        <v>-128779.93631804833</v>
      </c>
      <c r="M37">
        <f>F37*'GS&lt;50 OLS'!$B$7</f>
        <v>4453159.1767851776</v>
      </c>
      <c r="N37">
        <f>G37*'GS&lt;50 OLS'!$B$8</f>
        <v>12237370.291825229</v>
      </c>
      <c r="O37">
        <f>H37*'GS&lt;50 OLS'!$B$9</f>
        <v>0</v>
      </c>
      <c r="P37">
        <f>I37*'GS&lt;50 OLS'!$B$10</f>
        <v>2962738.1906892192</v>
      </c>
      <c r="Q37" s="32">
        <f t="shared" si="4"/>
        <v>13703506.455865588</v>
      </c>
      <c r="R37" s="33">
        <f t="shared" si="5"/>
        <v>-98328.706724602729</v>
      </c>
      <c r="S37" s="55">
        <f t="shared" si="6"/>
        <v>7.1243211910777069E-3</v>
      </c>
    </row>
    <row r="38" spans="1:19" x14ac:dyDescent="0.25">
      <c r="A38" s="54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Data'!J38</f>
        <v>13849581.205475114</v>
      </c>
      <c r="E38">
        <f>'Monthly Data'!BH38</f>
        <v>37</v>
      </c>
      <c r="F38">
        <f>'Monthly Data'!BB38</f>
        <v>80.5</v>
      </c>
      <c r="G38">
        <f>'Monthly Data'!CA38</f>
        <v>31</v>
      </c>
      <c r="H38">
        <f>'Monthly Data'!AJ38</f>
        <v>0</v>
      </c>
      <c r="I38">
        <f>'Monthly Data'!AS38</f>
        <v>613.5</v>
      </c>
      <c r="K38">
        <f>'GS&lt;50 OLS'!$B$5</f>
        <v>-5820981.2671159897</v>
      </c>
      <c r="L38">
        <f>E38*'GS&lt;50 OLS'!$B$6</f>
        <v>-132357.15677132746</v>
      </c>
      <c r="M38">
        <f>F38*'GS&lt;50 OLS'!$B$7</f>
        <v>4350477.1083884323</v>
      </c>
      <c r="N38">
        <f>G38*'GS&lt;50 OLS'!$B$8</f>
        <v>12237370.291825229</v>
      </c>
      <c r="O38">
        <f>H38*'GS&lt;50 OLS'!$B$9</f>
        <v>0</v>
      </c>
      <c r="P38">
        <f>I38*'GS&lt;50 OLS'!$B$10</f>
        <v>3599999.7623050823</v>
      </c>
      <c r="Q38" s="32">
        <f t="shared" si="4"/>
        <v>14234508.738631427</v>
      </c>
      <c r="R38" s="33">
        <f t="shared" si="5"/>
        <v>384927.533156313</v>
      </c>
      <c r="S38" s="55">
        <f t="shared" si="6"/>
        <v>2.7793442086475564E-2</v>
      </c>
    </row>
    <row r="39" spans="1:19" x14ac:dyDescent="0.25">
      <c r="A39" s="54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Data'!J39</f>
        <v>12775993.368311312</v>
      </c>
      <c r="E39">
        <f>'Monthly Data'!BH39</f>
        <v>38</v>
      </c>
      <c r="F39">
        <f>'Monthly Data'!BB39</f>
        <v>79.8</v>
      </c>
      <c r="G39">
        <f>'Monthly Data'!CA39</f>
        <v>29</v>
      </c>
      <c r="H39">
        <f>'Monthly Data'!AJ39</f>
        <v>0</v>
      </c>
      <c r="I39">
        <f>'Monthly Data'!AS39</f>
        <v>488.2000000000001</v>
      </c>
      <c r="K39">
        <f>'GS&lt;50 OLS'!$B$5</f>
        <v>-5820981.2671159897</v>
      </c>
      <c r="L39">
        <f>E39*'GS&lt;50 OLS'!$B$6</f>
        <v>-135934.37722460658</v>
      </c>
      <c r="M39">
        <f>F39*'GS&lt;50 OLS'!$B$7</f>
        <v>4312646.8726633154</v>
      </c>
      <c r="N39">
        <f>G39*'GS&lt;50 OLS'!$B$8</f>
        <v>11447862.531062312</v>
      </c>
      <c r="O39">
        <f>H39*'GS&lt;50 OLS'!$B$9</f>
        <v>0</v>
      </c>
      <c r="P39">
        <f>I39*'GS&lt;50 OLS'!$B$10</f>
        <v>2864743.0871350309</v>
      </c>
      <c r="Q39" s="32">
        <f t="shared" si="4"/>
        <v>12668336.846520063</v>
      </c>
      <c r="R39" s="33">
        <f t="shared" si="5"/>
        <v>-107656.52179124951</v>
      </c>
      <c r="S39" s="55">
        <f t="shared" si="6"/>
        <v>8.4264697615038901E-3</v>
      </c>
    </row>
    <row r="40" spans="1:19" x14ac:dyDescent="0.25">
      <c r="A40" s="54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Data'!J40</f>
        <v>12628925.022461139</v>
      </c>
      <c r="E40">
        <f>'Monthly Data'!BH40</f>
        <v>39</v>
      </c>
      <c r="F40">
        <f>'Monthly Data'!BB40</f>
        <v>79.099999999999994</v>
      </c>
      <c r="G40">
        <f>'Monthly Data'!CA40</f>
        <v>31</v>
      </c>
      <c r="H40">
        <f>'Monthly Data'!AJ40</f>
        <v>0</v>
      </c>
      <c r="I40">
        <f>'Monthly Data'!AS40</f>
        <v>299.90000000000003</v>
      </c>
      <c r="K40">
        <f>'GS&lt;50 OLS'!$B$5</f>
        <v>-5820981.2671159897</v>
      </c>
      <c r="L40">
        <f>E40*'GS&lt;50 OLS'!$B$6</f>
        <v>-139511.5976778857</v>
      </c>
      <c r="M40">
        <f>F40*'GS&lt;50 OLS'!$B$7</f>
        <v>4274816.6369381985</v>
      </c>
      <c r="N40">
        <f>G40*'GS&lt;50 OLS'!$B$8</f>
        <v>12237370.291825229</v>
      </c>
      <c r="O40">
        <f>H40*'GS&lt;50 OLS'!$B$9</f>
        <v>0</v>
      </c>
      <c r="P40">
        <f>I40*'GS&lt;50 OLS'!$B$10</f>
        <v>1759804.2847845056</v>
      </c>
      <c r="Q40" s="32">
        <f t="shared" si="4"/>
        <v>12311498.348754058</v>
      </c>
      <c r="R40" s="33">
        <f t="shared" si="5"/>
        <v>-317426.673707081</v>
      </c>
      <c r="S40" s="55">
        <f t="shared" si="6"/>
        <v>2.5134892569440605E-2</v>
      </c>
    </row>
    <row r="41" spans="1:19" x14ac:dyDescent="0.25">
      <c r="A41" s="54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Data'!J41</f>
        <v>11381463.885049833</v>
      </c>
      <c r="E41">
        <f>'Monthly Data'!BH41</f>
        <v>40</v>
      </c>
      <c r="F41">
        <f>'Monthly Data'!BB41</f>
        <v>80.2</v>
      </c>
      <c r="G41">
        <f>'Monthly Data'!CA41</f>
        <v>30</v>
      </c>
      <c r="H41">
        <f>'Monthly Data'!AJ41</f>
        <v>0</v>
      </c>
      <c r="I41">
        <f>'Monthly Data'!AS41</f>
        <v>181.99999999999997</v>
      </c>
      <c r="K41">
        <f>'GS&lt;50 OLS'!$B$5</f>
        <v>-5820981.2671159897</v>
      </c>
      <c r="L41">
        <f>E41*'GS&lt;50 OLS'!$B$6</f>
        <v>-143088.81813116482</v>
      </c>
      <c r="M41">
        <f>F41*'GS&lt;50 OLS'!$B$7</f>
        <v>4334264.1502205245</v>
      </c>
      <c r="N41">
        <f>G41*'GS&lt;50 OLS'!$B$8</f>
        <v>11842616.41144377</v>
      </c>
      <c r="O41">
        <f>H41*'GS&lt;50 OLS'!$B$9</f>
        <v>0</v>
      </c>
      <c r="P41">
        <f>I41*'GS&lt;50 OLS'!$B$10</f>
        <v>1067970.5896324774</v>
      </c>
      <c r="Q41" s="32">
        <f t="shared" si="4"/>
        <v>11280781.066049617</v>
      </c>
      <c r="R41" s="33">
        <f t="shared" si="5"/>
        <v>-100682.8190002162</v>
      </c>
      <c r="S41" s="55">
        <f t="shared" si="6"/>
        <v>8.846209944264596E-3</v>
      </c>
    </row>
    <row r="42" spans="1:19" x14ac:dyDescent="0.25">
      <c r="A42" s="54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Data'!J42</f>
        <v>11290422.281059798</v>
      </c>
      <c r="E42">
        <f>'Monthly Data'!BH42</f>
        <v>41</v>
      </c>
      <c r="F42">
        <f>'Monthly Data'!BB42</f>
        <v>81.900000000000006</v>
      </c>
      <c r="G42">
        <f>'Monthly Data'!CA42</f>
        <v>31</v>
      </c>
      <c r="H42">
        <f>'Monthly Data'!AJ42</f>
        <v>11.1</v>
      </c>
      <c r="I42">
        <f>'Monthly Data'!AS42</f>
        <v>10.1</v>
      </c>
      <c r="K42">
        <f>'GS&lt;50 OLS'!$B$5</f>
        <v>-5820981.2671159897</v>
      </c>
      <c r="L42">
        <f>E42*'GS&lt;50 OLS'!$B$6</f>
        <v>-146666.03858444392</v>
      </c>
      <c r="M42">
        <f>F42*'GS&lt;50 OLS'!$B$7</f>
        <v>4426137.5798386661</v>
      </c>
      <c r="N42">
        <f>G42*'GS&lt;50 OLS'!$B$8</f>
        <v>12237370.291825229</v>
      </c>
      <c r="O42">
        <f>H42*'GS&lt;50 OLS'!$B$9</f>
        <v>195210.35401976825</v>
      </c>
      <c r="P42">
        <f>I42*'GS&lt;50 OLS'!$B$10</f>
        <v>59266.499754329794</v>
      </c>
      <c r="Q42" s="32">
        <f t="shared" si="4"/>
        <v>10950337.419737561</v>
      </c>
      <c r="R42" s="33">
        <f t="shared" si="5"/>
        <v>-340084.86132223718</v>
      </c>
      <c r="S42" s="55">
        <f t="shared" si="6"/>
        <v>3.0121536011345224E-2</v>
      </c>
    </row>
    <row r="43" spans="1:19" x14ac:dyDescent="0.25">
      <c r="A43" s="54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Data'!J43</f>
        <v>11226399.171586309</v>
      </c>
      <c r="E43">
        <f>'Monthly Data'!BH43</f>
        <v>42</v>
      </c>
      <c r="F43">
        <f>'Monthly Data'!BB43</f>
        <v>82.9</v>
      </c>
      <c r="G43">
        <f>'Monthly Data'!CA43</f>
        <v>30</v>
      </c>
      <c r="H43">
        <f>'Monthly Data'!AJ43</f>
        <v>45.5</v>
      </c>
      <c r="I43">
        <f>'Monthly Data'!AS43</f>
        <v>0</v>
      </c>
      <c r="K43">
        <f>'GS&lt;50 OLS'!$B$5</f>
        <v>-5820981.2671159897</v>
      </c>
      <c r="L43">
        <f>E43*'GS&lt;50 OLS'!$B$6</f>
        <v>-150243.25903772304</v>
      </c>
      <c r="M43">
        <f>F43*'GS&lt;50 OLS'!$B$7</f>
        <v>4480180.7737316899</v>
      </c>
      <c r="N43">
        <f>G43*'GS&lt;50 OLS'!$B$8</f>
        <v>11842616.41144377</v>
      </c>
      <c r="O43">
        <f>H43*'GS&lt;50 OLS'!$B$9</f>
        <v>800186.58629724826</v>
      </c>
      <c r="P43">
        <f>I43*'GS&lt;50 OLS'!$B$10</f>
        <v>0</v>
      </c>
      <c r="Q43" s="32">
        <f t="shared" si="4"/>
        <v>11151759.245318994</v>
      </c>
      <c r="R43" s="33">
        <f t="shared" si="5"/>
        <v>-74639.926267314702</v>
      </c>
      <c r="S43" s="55">
        <f t="shared" si="6"/>
        <v>6.6486079041467002E-3</v>
      </c>
    </row>
    <row r="44" spans="1:19" x14ac:dyDescent="0.25">
      <c r="A44" s="54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Data'!J44</f>
        <v>11843448.09544499</v>
      </c>
      <c r="E44">
        <f>'Monthly Data'!BH44</f>
        <v>43</v>
      </c>
      <c r="F44">
        <f>'Monthly Data'!BB44</f>
        <v>83</v>
      </c>
      <c r="G44">
        <f>'Monthly Data'!CA44</f>
        <v>31</v>
      </c>
      <c r="H44">
        <f>'Monthly Data'!AJ44</f>
        <v>94.299999999999969</v>
      </c>
      <c r="I44">
        <f>'Monthly Data'!AS44</f>
        <v>0</v>
      </c>
      <c r="K44">
        <f>'GS&lt;50 OLS'!$B$5</f>
        <v>-5820981.2671159897</v>
      </c>
      <c r="L44">
        <f>E44*'GS&lt;50 OLS'!$B$6</f>
        <v>-153820.47949100216</v>
      </c>
      <c r="M44">
        <f>F44*'GS&lt;50 OLS'!$B$7</f>
        <v>4485585.0931209922</v>
      </c>
      <c r="N44">
        <f>G44*'GS&lt;50 OLS'!$B$8</f>
        <v>12237370.291825229</v>
      </c>
      <c r="O44">
        <f>H44*'GS&lt;50 OLS'!$B$9</f>
        <v>1658408.6832490216</v>
      </c>
      <c r="P44">
        <f>I44*'GS&lt;50 OLS'!$B$10</f>
        <v>0</v>
      </c>
      <c r="Q44" s="32">
        <f t="shared" si="4"/>
        <v>12406562.32158825</v>
      </c>
      <c r="R44" s="33">
        <f t="shared" si="5"/>
        <v>563114.22614325956</v>
      </c>
      <c r="S44" s="55">
        <f t="shared" si="6"/>
        <v>4.7546476465737557E-2</v>
      </c>
    </row>
    <row r="45" spans="1:19" x14ac:dyDescent="0.25">
      <c r="A45" s="54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Data'!J45</f>
        <v>11519475.563926255</v>
      </c>
      <c r="E45">
        <f>'Monthly Data'!BH45</f>
        <v>44</v>
      </c>
      <c r="F45">
        <f>'Monthly Data'!BB45</f>
        <v>81.2</v>
      </c>
      <c r="G45">
        <f>'Monthly Data'!CA45</f>
        <v>31</v>
      </c>
      <c r="H45">
        <f>'Monthly Data'!AJ45</f>
        <v>47.399999999999991</v>
      </c>
      <c r="I45">
        <f>'Monthly Data'!AS45</f>
        <v>0</v>
      </c>
      <c r="K45">
        <f>'GS&lt;50 OLS'!$B$5</f>
        <v>-5820981.2671159897</v>
      </c>
      <c r="L45">
        <f>E45*'GS&lt;50 OLS'!$B$6</f>
        <v>-157397.69994428128</v>
      </c>
      <c r="M45">
        <f>F45*'GS&lt;50 OLS'!$B$7</f>
        <v>4388307.3441135492</v>
      </c>
      <c r="N45">
        <f>G45*'GS&lt;50 OLS'!$B$8</f>
        <v>12237370.291825229</v>
      </c>
      <c r="O45">
        <f>H45*'GS&lt;50 OLS'!$B$9</f>
        <v>833600.9712195507</v>
      </c>
      <c r="P45">
        <f>I45*'GS&lt;50 OLS'!$B$10</f>
        <v>0</v>
      </c>
      <c r="Q45" s="32">
        <f t="shared" si="4"/>
        <v>11480899.640098058</v>
      </c>
      <c r="R45" s="33">
        <f t="shared" si="5"/>
        <v>-38575.923828197643</v>
      </c>
      <c r="S45" s="55">
        <f t="shared" si="6"/>
        <v>3.348756947668681E-3</v>
      </c>
    </row>
    <row r="46" spans="1:19" x14ac:dyDescent="0.25">
      <c r="A46" s="54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Data'!J46</f>
        <v>10880365.74627059</v>
      </c>
      <c r="E46">
        <f>'Monthly Data'!BH46</f>
        <v>45</v>
      </c>
      <c r="F46">
        <f>'Monthly Data'!BB46</f>
        <v>79.5</v>
      </c>
      <c r="G46">
        <f>'Monthly Data'!CA46</f>
        <v>30</v>
      </c>
      <c r="H46">
        <f>'Monthly Data'!AJ46</f>
        <v>11.8</v>
      </c>
      <c r="I46">
        <f>'Monthly Data'!AS46</f>
        <v>19.400000000000002</v>
      </c>
      <c r="K46">
        <f>'GS&lt;50 OLS'!$B$5</f>
        <v>-5820981.2671159897</v>
      </c>
      <c r="L46">
        <f>E46*'GS&lt;50 OLS'!$B$6</f>
        <v>-160974.9203975604</v>
      </c>
      <c r="M46">
        <f>F46*'GS&lt;50 OLS'!$B$7</f>
        <v>4296433.9144954076</v>
      </c>
      <c r="N46">
        <f>G46*'GS&lt;50 OLS'!$B$8</f>
        <v>11842616.41144377</v>
      </c>
      <c r="O46">
        <f>H46*'GS&lt;50 OLS'!$B$9</f>
        <v>207520.91688587976</v>
      </c>
      <c r="P46">
        <f>I46*'GS&lt;50 OLS'!$B$10</f>
        <v>113838.62329049487</v>
      </c>
      <c r="Q46" s="32">
        <f t="shared" si="4"/>
        <v>10478453.678602001</v>
      </c>
      <c r="R46" s="33">
        <f t="shared" si="5"/>
        <v>-401912.06766858883</v>
      </c>
      <c r="S46" s="55">
        <f t="shared" si="6"/>
        <v>3.6939205633445757E-2</v>
      </c>
    </row>
    <row r="47" spans="1:19" x14ac:dyDescent="0.25">
      <c r="A47" s="54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Data'!J47</f>
        <v>11556483.034374658</v>
      </c>
      <c r="E47">
        <f>'Monthly Data'!BH47</f>
        <v>46</v>
      </c>
      <c r="F47">
        <f>'Monthly Data'!BB47</f>
        <v>78.599999999999994</v>
      </c>
      <c r="G47">
        <f>'Monthly Data'!CA47</f>
        <v>31</v>
      </c>
      <c r="H47">
        <f>'Monthly Data'!AJ47</f>
        <v>0</v>
      </c>
      <c r="I47">
        <f>'Monthly Data'!AS47</f>
        <v>126.00000000000001</v>
      </c>
      <c r="K47">
        <f>'GS&lt;50 OLS'!$B$5</f>
        <v>-5820981.2671159897</v>
      </c>
      <c r="L47">
        <f>E47*'GS&lt;50 OLS'!$B$6</f>
        <v>-164552.14085083953</v>
      </c>
      <c r="M47">
        <f>F47*'GS&lt;50 OLS'!$B$7</f>
        <v>4247795.0399916861</v>
      </c>
      <c r="N47">
        <f>G47*'GS&lt;50 OLS'!$B$8</f>
        <v>12237370.291825229</v>
      </c>
      <c r="O47">
        <f>H47*'GS&lt;50 OLS'!$B$9</f>
        <v>0</v>
      </c>
      <c r="P47">
        <f>I47*'GS&lt;50 OLS'!$B$10</f>
        <v>739364.25436094601</v>
      </c>
      <c r="Q47" s="32">
        <f t="shared" si="4"/>
        <v>11238996.178211031</v>
      </c>
      <c r="R47" s="33">
        <f t="shared" si="5"/>
        <v>-317486.85616362654</v>
      </c>
      <c r="S47" s="55">
        <f t="shared" si="6"/>
        <v>2.7472619067519473E-2</v>
      </c>
    </row>
    <row r="48" spans="1:19" x14ac:dyDescent="0.25">
      <c r="A48" s="54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Data'!J48</f>
        <v>12209599.160541633</v>
      </c>
      <c r="E48">
        <f>'Monthly Data'!BH48</f>
        <v>47</v>
      </c>
      <c r="F48">
        <f>'Monthly Data'!BB48</f>
        <v>79.7</v>
      </c>
      <c r="G48">
        <f>'Monthly Data'!CA48</f>
        <v>30</v>
      </c>
      <c r="H48">
        <f>'Monthly Data'!AJ48</f>
        <v>0</v>
      </c>
      <c r="I48">
        <f>'Monthly Data'!AS48</f>
        <v>331.40000000000003</v>
      </c>
      <c r="K48">
        <f>'GS&lt;50 OLS'!$B$5</f>
        <v>-5820981.2671159897</v>
      </c>
      <c r="L48">
        <f>E48*'GS&lt;50 OLS'!$B$6</f>
        <v>-168129.36130411865</v>
      </c>
      <c r="M48">
        <f>F48*'GS&lt;50 OLS'!$B$7</f>
        <v>4307242.5532740131</v>
      </c>
      <c r="N48">
        <f>G48*'GS&lt;50 OLS'!$B$8</f>
        <v>11842616.41144377</v>
      </c>
      <c r="O48">
        <f>H48*'GS&lt;50 OLS'!$B$9</f>
        <v>0</v>
      </c>
      <c r="P48">
        <f>I48*'GS&lt;50 OLS'!$B$10</f>
        <v>1944645.3483747421</v>
      </c>
      <c r="Q48" s="32">
        <f t="shared" si="4"/>
        <v>12105393.684672419</v>
      </c>
      <c r="R48" s="33">
        <f t="shared" si="5"/>
        <v>-104205.47586921416</v>
      </c>
      <c r="S48" s="55">
        <f t="shared" si="6"/>
        <v>8.534717192516866E-3</v>
      </c>
    </row>
    <row r="49" spans="1:19" x14ac:dyDescent="0.25">
      <c r="A49" s="54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Data'!J49</f>
        <v>13600582.120685941</v>
      </c>
      <c r="E49">
        <f>'Monthly Data'!BH49</f>
        <v>48</v>
      </c>
      <c r="F49">
        <f>'Monthly Data'!BB49</f>
        <v>81.7</v>
      </c>
      <c r="G49">
        <f>'Monthly Data'!CA49</f>
        <v>31</v>
      </c>
      <c r="H49">
        <f>'Monthly Data'!AJ49</f>
        <v>0</v>
      </c>
      <c r="I49">
        <f>'Monthly Data'!AS49</f>
        <v>527.80000000000007</v>
      </c>
      <c r="K49">
        <f>'GS&lt;50 OLS'!$B$5</f>
        <v>-5820981.2671159897</v>
      </c>
      <c r="L49">
        <f>E49*'GS&lt;50 OLS'!$B$6</f>
        <v>-171706.58175739777</v>
      </c>
      <c r="M49">
        <f>F49*'GS&lt;50 OLS'!$B$7</f>
        <v>4415328.9410600606</v>
      </c>
      <c r="N49">
        <f>G49*'GS&lt;50 OLS'!$B$8</f>
        <v>12237370.291825229</v>
      </c>
      <c r="O49">
        <f>H49*'GS&lt;50 OLS'!$B$9</f>
        <v>0</v>
      </c>
      <c r="P49">
        <f>I49*'GS&lt;50 OLS'!$B$10</f>
        <v>3097114.7099341853</v>
      </c>
      <c r="Q49" s="32">
        <f t="shared" si="4"/>
        <v>13757126.093946088</v>
      </c>
      <c r="R49" s="33">
        <f t="shared" si="5"/>
        <v>156543.9732601475</v>
      </c>
      <c r="S49" s="55">
        <f t="shared" si="6"/>
        <v>1.1510093602688549E-2</v>
      </c>
    </row>
    <row r="50" spans="1:19" x14ac:dyDescent="0.25">
      <c r="A50" s="54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Data'!J50</f>
        <v>14752050.959102102</v>
      </c>
      <c r="E50">
        <f>'Monthly Data'!BH50</f>
        <v>49</v>
      </c>
      <c r="F50">
        <f>'Monthly Data'!BB50</f>
        <v>82.1</v>
      </c>
      <c r="G50">
        <f>'Monthly Data'!CA50</f>
        <v>31</v>
      </c>
      <c r="H50">
        <f>'Monthly Data'!AJ50</f>
        <v>0</v>
      </c>
      <c r="I50">
        <f>'Monthly Data'!AS50</f>
        <v>666.40000000000009</v>
      </c>
      <c r="K50">
        <f>'GS&lt;50 OLS'!$B$5</f>
        <v>-5820981.2671159897</v>
      </c>
      <c r="L50">
        <f>E50*'GS&lt;50 OLS'!$B$6</f>
        <v>-175283.80221067689</v>
      </c>
      <c r="M50">
        <f>F50*'GS&lt;50 OLS'!$B$7</f>
        <v>4436946.2186172698</v>
      </c>
      <c r="N50">
        <f>G50*'GS&lt;50 OLS'!$B$8</f>
        <v>12237370.291825229</v>
      </c>
      <c r="O50">
        <f>H50*'GS&lt;50 OLS'!$B$9</f>
        <v>0</v>
      </c>
      <c r="P50">
        <f>I50*'GS&lt;50 OLS'!$B$10</f>
        <v>3910415.3897312256</v>
      </c>
      <c r="Q50" s="32">
        <f t="shared" si="4"/>
        <v>14588466.830847058</v>
      </c>
      <c r="R50" s="33">
        <f t="shared" si="5"/>
        <v>-163584.12825504318</v>
      </c>
      <c r="S50" s="55">
        <f t="shared" si="6"/>
        <v>1.1088907481987162E-2</v>
      </c>
    </row>
    <row r="51" spans="1:19" x14ac:dyDescent="0.25">
      <c r="A51" s="54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Data'!J51</f>
        <v>13265262.095388774</v>
      </c>
      <c r="E51">
        <f>'Monthly Data'!BH51</f>
        <v>50</v>
      </c>
      <c r="F51">
        <f>'Monthly Data'!BB51</f>
        <v>81.7</v>
      </c>
      <c r="G51">
        <f>'Monthly Data'!CA51</f>
        <v>28</v>
      </c>
      <c r="H51">
        <f>'Monthly Data'!AJ51</f>
        <v>0</v>
      </c>
      <c r="I51">
        <f>'Monthly Data'!AS51</f>
        <v>587.19999999999993</v>
      </c>
      <c r="K51">
        <f>'GS&lt;50 OLS'!$B$5</f>
        <v>-5820981.2671159897</v>
      </c>
      <c r="L51">
        <f>E51*'GS&lt;50 OLS'!$B$6</f>
        <v>-178861.02266395601</v>
      </c>
      <c r="M51">
        <f>F51*'GS&lt;50 OLS'!$B$7</f>
        <v>4415328.9410600606</v>
      </c>
      <c r="N51">
        <f>G51*'GS&lt;50 OLS'!$B$8</f>
        <v>11053108.650680853</v>
      </c>
      <c r="O51">
        <f>H51*'GS&lt;50 OLS'!$B$9</f>
        <v>0</v>
      </c>
      <c r="P51">
        <f>I51*'GS&lt;50 OLS'!$B$10</f>
        <v>3445672.1441329159</v>
      </c>
      <c r="Q51" s="32">
        <f t="shared" si="4"/>
        <v>12914267.446093883</v>
      </c>
      <c r="R51" s="33">
        <f t="shared" si="5"/>
        <v>-350994.64929489046</v>
      </c>
      <c r="S51" s="55">
        <f t="shared" si="6"/>
        <v>2.6459684457866992E-2</v>
      </c>
    </row>
    <row r="52" spans="1:19" x14ac:dyDescent="0.25">
      <c r="A52" s="54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Data'!J52</f>
        <v>13562320.697166633</v>
      </c>
      <c r="E52">
        <f>'Monthly Data'!BH52</f>
        <v>51</v>
      </c>
      <c r="F52">
        <f>'Monthly Data'!BB52</f>
        <v>81.5</v>
      </c>
      <c r="G52">
        <f>'Monthly Data'!CA52</f>
        <v>31</v>
      </c>
      <c r="H52">
        <f>'Monthly Data'!AJ52</f>
        <v>0</v>
      </c>
      <c r="I52">
        <f>'Monthly Data'!AS52</f>
        <v>439.59999999999991</v>
      </c>
      <c r="K52">
        <f>'GS&lt;50 OLS'!$B$5</f>
        <v>-5820981.2671159897</v>
      </c>
      <c r="L52">
        <f>E52*'GS&lt;50 OLS'!$B$6</f>
        <v>-182438.24311723514</v>
      </c>
      <c r="M52">
        <f>F52*'GS&lt;50 OLS'!$B$7</f>
        <v>4404520.3022814561</v>
      </c>
      <c r="N52">
        <f>G52*'GS&lt;50 OLS'!$B$8</f>
        <v>12237370.291825229</v>
      </c>
      <c r="O52">
        <f>H52*'GS&lt;50 OLS'!$B$9</f>
        <v>0</v>
      </c>
      <c r="P52">
        <f>I52*'GS&lt;50 OLS'!$B$10</f>
        <v>2579559.7318815221</v>
      </c>
      <c r="Q52" s="32">
        <f t="shared" si="4"/>
        <v>13218030.815754982</v>
      </c>
      <c r="R52" s="33">
        <f t="shared" si="5"/>
        <v>-344289.88141165115</v>
      </c>
      <c r="S52" s="55">
        <f t="shared" si="6"/>
        <v>2.5385764656308294E-2</v>
      </c>
    </row>
    <row r="53" spans="1:19" x14ac:dyDescent="0.25">
      <c r="A53" s="54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Data'!J53</f>
        <v>12105346.419146534</v>
      </c>
      <c r="E53">
        <f>'Monthly Data'!BH53</f>
        <v>52</v>
      </c>
      <c r="F53">
        <f>'Monthly Data'!BB53</f>
        <v>82.3</v>
      </c>
      <c r="G53">
        <f>'Monthly Data'!CA53</f>
        <v>30</v>
      </c>
      <c r="H53">
        <f>'Monthly Data'!AJ53</f>
        <v>0</v>
      </c>
      <c r="I53">
        <f>'Monthly Data'!AS53</f>
        <v>270.10000000000008</v>
      </c>
      <c r="K53">
        <f>'GS&lt;50 OLS'!$B$5</f>
        <v>-5820981.2671159897</v>
      </c>
      <c r="L53">
        <f>E53*'GS&lt;50 OLS'!$B$6</f>
        <v>-186015.46357051426</v>
      </c>
      <c r="M53">
        <f>F53*'GS&lt;50 OLS'!$B$7</f>
        <v>4447754.8573958753</v>
      </c>
      <c r="N53">
        <f>G53*'GS&lt;50 OLS'!$B$8</f>
        <v>11842616.41144377</v>
      </c>
      <c r="O53">
        <f>H53*'GS&lt;50 OLS'!$B$9</f>
        <v>0</v>
      </c>
      <c r="P53">
        <f>I53*'GS&lt;50 OLS'!$B$10</f>
        <v>1584938.7706578695</v>
      </c>
      <c r="Q53" s="32">
        <f t="shared" si="4"/>
        <v>11868313.308811011</v>
      </c>
      <c r="R53" s="33">
        <f t="shared" si="5"/>
        <v>-237033.11033552326</v>
      </c>
      <c r="S53" s="55">
        <f t="shared" si="6"/>
        <v>1.9580861392005901E-2</v>
      </c>
    </row>
    <row r="54" spans="1:19" x14ac:dyDescent="0.25">
      <c r="A54" s="54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Data'!J54</f>
        <v>11460181.196232371</v>
      </c>
      <c r="E54">
        <f>'Monthly Data'!BH54</f>
        <v>53</v>
      </c>
      <c r="F54">
        <f>'Monthly Data'!BB54</f>
        <v>83.5</v>
      </c>
      <c r="G54">
        <f>'Monthly Data'!CA54</f>
        <v>31</v>
      </c>
      <c r="H54">
        <f>'Monthly Data'!AJ54</f>
        <v>3.8000000000000003</v>
      </c>
      <c r="I54">
        <f>'Monthly Data'!AS54</f>
        <v>46.7</v>
      </c>
      <c r="K54">
        <f>'GS&lt;50 OLS'!$B$5</f>
        <v>-5820981.2671159897</v>
      </c>
      <c r="L54">
        <f>E54*'GS&lt;50 OLS'!$B$6</f>
        <v>-189592.68402379338</v>
      </c>
      <c r="M54">
        <f>F54*'GS&lt;50 OLS'!$B$7</f>
        <v>4512606.6900675036</v>
      </c>
      <c r="N54">
        <f>G54*'GS&lt;50 OLS'!$B$8</f>
        <v>12237370.291825229</v>
      </c>
      <c r="O54">
        <f>H54*'GS&lt;50 OLS'!$B$9</f>
        <v>66828.769844605355</v>
      </c>
      <c r="P54">
        <f>I54*'GS&lt;50 OLS'!$B$10</f>
        <v>274034.21173536649</v>
      </c>
      <c r="Q54" s="32">
        <f t="shared" si="4"/>
        <v>11080266.01233292</v>
      </c>
      <c r="R54" s="33">
        <f t="shared" si="5"/>
        <v>-379915.18389945105</v>
      </c>
      <c r="S54" s="55">
        <f t="shared" si="6"/>
        <v>3.3150888052655862E-2</v>
      </c>
    </row>
    <row r="55" spans="1:19" x14ac:dyDescent="0.25">
      <c r="A55" s="54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Data'!J55</f>
        <v>11110976.50646054</v>
      </c>
      <c r="E55">
        <f>'Monthly Data'!BH55</f>
        <v>54</v>
      </c>
      <c r="F55">
        <f>'Monthly Data'!BB55</f>
        <v>83.8</v>
      </c>
      <c r="G55">
        <f>'Monthly Data'!CA55</f>
        <v>30</v>
      </c>
      <c r="H55">
        <f>'Monthly Data'!AJ55</f>
        <v>16.8</v>
      </c>
      <c r="I55">
        <f>'Monthly Data'!AS55</f>
        <v>1.1999999999999993</v>
      </c>
      <c r="K55">
        <f>'GS&lt;50 OLS'!$B$5</f>
        <v>-5820981.2671159897</v>
      </c>
      <c r="L55">
        <f>E55*'GS&lt;50 OLS'!$B$6</f>
        <v>-193169.9044770725</v>
      </c>
      <c r="M55">
        <f>F55*'GS&lt;50 OLS'!$B$7</f>
        <v>4528819.6482354114</v>
      </c>
      <c r="N55">
        <f>G55*'GS&lt;50 OLS'!$B$8</f>
        <v>11842616.41144377</v>
      </c>
      <c r="O55">
        <f>H55*'GS&lt;50 OLS'!$B$9</f>
        <v>295453.50878667628</v>
      </c>
      <c r="P55">
        <f>I55*'GS&lt;50 OLS'!$B$10</f>
        <v>7041.5643272470998</v>
      </c>
      <c r="Q55" s="32">
        <f t="shared" si="4"/>
        <v>10659779.961200042</v>
      </c>
      <c r="R55" s="33">
        <f t="shared" si="5"/>
        <v>-451196.5452604983</v>
      </c>
      <c r="S55" s="55">
        <f t="shared" si="6"/>
        <v>4.0608181017946311E-2</v>
      </c>
    </row>
    <row r="56" spans="1:19" x14ac:dyDescent="0.25">
      <c r="A56" s="54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Data'!J56</f>
        <v>11609532.358041346</v>
      </c>
      <c r="E56">
        <f>'Monthly Data'!BH56</f>
        <v>55</v>
      </c>
      <c r="F56">
        <f>'Monthly Data'!BB56</f>
        <v>83.6</v>
      </c>
      <c r="G56">
        <f>'Monthly Data'!CA56</f>
        <v>31</v>
      </c>
      <c r="H56">
        <f>'Monthly Data'!AJ56</f>
        <v>59.20000000000001</v>
      </c>
      <c r="I56">
        <f>'Monthly Data'!AS56</f>
        <v>0</v>
      </c>
      <c r="K56">
        <f>'GS&lt;50 OLS'!$B$5</f>
        <v>-5820981.2671159897</v>
      </c>
      <c r="L56">
        <f>E56*'GS&lt;50 OLS'!$B$6</f>
        <v>-196747.12493035162</v>
      </c>
      <c r="M56">
        <f>F56*'GS&lt;50 OLS'!$B$7</f>
        <v>4518011.0094568059</v>
      </c>
      <c r="N56">
        <f>G56*'GS&lt;50 OLS'!$B$8</f>
        <v>12237370.291825229</v>
      </c>
      <c r="O56">
        <f>H56*'GS&lt;50 OLS'!$B$9</f>
        <v>1041121.8881054308</v>
      </c>
      <c r="P56">
        <f>I56*'GS&lt;50 OLS'!$B$10</f>
        <v>0</v>
      </c>
      <c r="Q56" s="32">
        <f t="shared" si="4"/>
        <v>11778774.797341125</v>
      </c>
      <c r="R56" s="33">
        <f t="shared" si="5"/>
        <v>169242.43929977901</v>
      </c>
      <c r="S56" s="55">
        <f t="shared" si="6"/>
        <v>1.4577886006110589E-2</v>
      </c>
    </row>
    <row r="57" spans="1:19" x14ac:dyDescent="0.25">
      <c r="A57" s="54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Data'!J57</f>
        <v>11322662.716633953</v>
      </c>
      <c r="E57">
        <f>'Monthly Data'!BH57</f>
        <v>56</v>
      </c>
      <c r="F57">
        <f>'Monthly Data'!BB57</f>
        <v>83.8</v>
      </c>
      <c r="G57">
        <f>'Monthly Data'!CA57</f>
        <v>31</v>
      </c>
      <c r="H57">
        <f>'Monthly Data'!AJ57</f>
        <v>30.8</v>
      </c>
      <c r="I57">
        <f>'Monthly Data'!AS57</f>
        <v>0</v>
      </c>
      <c r="K57">
        <f>'GS&lt;50 OLS'!$B$5</f>
        <v>-5820981.2671159897</v>
      </c>
      <c r="L57">
        <f>E57*'GS&lt;50 OLS'!$B$6</f>
        <v>-200324.34538363072</v>
      </c>
      <c r="M57">
        <f>F57*'GS&lt;50 OLS'!$B$7</f>
        <v>4528819.6482354114</v>
      </c>
      <c r="N57">
        <f>G57*'GS&lt;50 OLS'!$B$8</f>
        <v>12237370.291825229</v>
      </c>
      <c r="O57">
        <f>H57*'GS&lt;50 OLS'!$B$9</f>
        <v>541664.76610890648</v>
      </c>
      <c r="P57">
        <f>I57*'GS&lt;50 OLS'!$B$10</f>
        <v>0</v>
      </c>
      <c r="Q57" s="32">
        <f t="shared" si="4"/>
        <v>11286549.093669927</v>
      </c>
      <c r="R57" s="33">
        <f t="shared" si="5"/>
        <v>-36113.622964026406</v>
      </c>
      <c r="S57" s="55">
        <f t="shared" si="6"/>
        <v>3.189499137068918E-3</v>
      </c>
    </row>
    <row r="58" spans="1:19" x14ac:dyDescent="0.25">
      <c r="A58" s="54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Data'!J58</f>
        <v>10755763.481713682</v>
      </c>
      <c r="E58">
        <f>'Monthly Data'!BH58</f>
        <v>57</v>
      </c>
      <c r="F58">
        <f>'Monthly Data'!BB58</f>
        <v>83.9</v>
      </c>
      <c r="G58">
        <f>'Monthly Data'!CA58</f>
        <v>30</v>
      </c>
      <c r="H58">
        <f>'Monthly Data'!AJ58</f>
        <v>1.3</v>
      </c>
      <c r="I58">
        <f>'Monthly Data'!AS58</f>
        <v>19.200000000000003</v>
      </c>
      <c r="K58">
        <f>'GS&lt;50 OLS'!$B$5</f>
        <v>-5820981.2671159897</v>
      </c>
      <c r="L58">
        <f>E58*'GS&lt;50 OLS'!$B$6</f>
        <v>-203901.56583690984</v>
      </c>
      <c r="M58">
        <f>F58*'GS&lt;50 OLS'!$B$7</f>
        <v>4534223.9676247137</v>
      </c>
      <c r="N58">
        <f>G58*'GS&lt;50 OLS'!$B$8</f>
        <v>11842616.41144377</v>
      </c>
      <c r="O58">
        <f>H58*'GS&lt;50 OLS'!$B$9</f>
        <v>22862.473894207091</v>
      </c>
      <c r="P58">
        <f>I58*'GS&lt;50 OLS'!$B$10</f>
        <v>112665.02923595368</v>
      </c>
      <c r="Q58" s="32">
        <f t="shared" si="4"/>
        <v>10487485.049245745</v>
      </c>
      <c r="R58" s="33">
        <f t="shared" si="5"/>
        <v>-268278.43246793747</v>
      </c>
      <c r="S58" s="55">
        <f t="shared" si="6"/>
        <v>2.4942760495249707E-2</v>
      </c>
    </row>
    <row r="59" spans="1:19" x14ac:dyDescent="0.25">
      <c r="A59" s="54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Data'!J59</f>
        <v>11647950.204922404</v>
      </c>
      <c r="E59">
        <f>'Monthly Data'!BH59</f>
        <v>58</v>
      </c>
      <c r="F59">
        <f>'Monthly Data'!BB59</f>
        <v>84.4</v>
      </c>
      <c r="G59">
        <f>'Monthly Data'!CA59</f>
        <v>31</v>
      </c>
      <c r="H59">
        <f>'Monthly Data'!AJ59</f>
        <v>0</v>
      </c>
      <c r="I59">
        <f>'Monthly Data'!AS59</f>
        <v>113.10000000000001</v>
      </c>
      <c r="K59">
        <f>'GS&lt;50 OLS'!$B$5</f>
        <v>-5820981.2671159897</v>
      </c>
      <c r="L59">
        <f>E59*'GS&lt;50 OLS'!$B$6</f>
        <v>-207478.78629018896</v>
      </c>
      <c r="M59">
        <f>F59*'GS&lt;50 OLS'!$B$7</f>
        <v>4561245.564571226</v>
      </c>
      <c r="N59">
        <f>G59*'GS&lt;50 OLS'!$B$8</f>
        <v>12237370.291825229</v>
      </c>
      <c r="O59">
        <f>H59*'GS&lt;50 OLS'!$B$9</f>
        <v>0</v>
      </c>
      <c r="P59">
        <f>I59*'GS&lt;50 OLS'!$B$10</f>
        <v>663667.43784303963</v>
      </c>
      <c r="Q59" s="32">
        <f t="shared" si="4"/>
        <v>11433823.240833316</v>
      </c>
      <c r="R59" s="33">
        <f t="shared" si="5"/>
        <v>-214126.96408908814</v>
      </c>
      <c r="S59" s="55">
        <f t="shared" si="6"/>
        <v>1.8383231411703532E-2</v>
      </c>
    </row>
    <row r="60" spans="1:19" x14ac:dyDescent="0.25">
      <c r="A60" s="54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Data'!J60</f>
        <v>12765555.158592951</v>
      </c>
      <c r="E60">
        <f>'Monthly Data'!BH60</f>
        <v>59</v>
      </c>
      <c r="F60">
        <f>'Monthly Data'!BB60</f>
        <v>84.4</v>
      </c>
      <c r="G60">
        <f>'Monthly Data'!CA60</f>
        <v>30</v>
      </c>
      <c r="H60">
        <f>'Monthly Data'!AJ60</f>
        <v>0</v>
      </c>
      <c r="I60">
        <f>'Monthly Data'!AS60</f>
        <v>384.2</v>
      </c>
      <c r="K60">
        <f>'GS&lt;50 OLS'!$B$5</f>
        <v>-5820981.2671159897</v>
      </c>
      <c r="L60">
        <f>E60*'GS&lt;50 OLS'!$B$6</f>
        <v>-211056.00674346808</v>
      </c>
      <c r="M60">
        <f>F60*'GS&lt;50 OLS'!$B$7</f>
        <v>4561245.564571226</v>
      </c>
      <c r="N60">
        <f>G60*'GS&lt;50 OLS'!$B$8</f>
        <v>11842616.41144377</v>
      </c>
      <c r="O60">
        <f>H60*'GS&lt;50 OLS'!$B$9</f>
        <v>0</v>
      </c>
      <c r="P60">
        <f>I60*'GS&lt;50 OLS'!$B$10</f>
        <v>2254474.1787736146</v>
      </c>
      <c r="Q60" s="32">
        <f t="shared" si="4"/>
        <v>12626298.880929153</v>
      </c>
      <c r="R60" s="33">
        <f t="shared" si="5"/>
        <v>-139256.27766379714</v>
      </c>
      <c r="S60" s="55">
        <f t="shared" si="6"/>
        <v>1.0908752179889236E-2</v>
      </c>
    </row>
    <row r="61" spans="1:19" x14ac:dyDescent="0.25">
      <c r="A61" s="54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Data'!J61</f>
        <v>14615032.406076349</v>
      </c>
      <c r="E61">
        <f>'Monthly Data'!BH61</f>
        <v>60</v>
      </c>
      <c r="F61">
        <f>'Monthly Data'!BB61</f>
        <v>84.2</v>
      </c>
      <c r="G61">
        <f>'Monthly Data'!CA61</f>
        <v>31</v>
      </c>
      <c r="H61">
        <f>'Monthly Data'!AJ61</f>
        <v>0</v>
      </c>
      <c r="I61">
        <f>'Monthly Data'!AS61</f>
        <v>737</v>
      </c>
      <c r="K61">
        <f>'GS&lt;50 OLS'!$B$5</f>
        <v>-5820981.2671159897</v>
      </c>
      <c r="L61">
        <f>E61*'GS&lt;50 OLS'!$B$6</f>
        <v>-214633.2271967472</v>
      </c>
      <c r="M61">
        <f>F61*'GS&lt;50 OLS'!$B$7</f>
        <v>4550436.9257926205</v>
      </c>
      <c r="N61">
        <f>G61*'GS&lt;50 OLS'!$B$8</f>
        <v>12237370.291825229</v>
      </c>
      <c r="O61">
        <f>H61*'GS&lt;50 OLS'!$B$9</f>
        <v>0</v>
      </c>
      <c r="P61">
        <f>I61*'GS&lt;50 OLS'!$B$10</f>
        <v>4324694.0909842635</v>
      </c>
      <c r="Q61" s="32">
        <f t="shared" si="4"/>
        <v>15076886.814289376</v>
      </c>
      <c r="R61" s="33">
        <f t="shared" si="5"/>
        <v>461854.40821302682</v>
      </c>
      <c r="S61" s="55">
        <f t="shared" si="6"/>
        <v>3.1601326318031711E-2</v>
      </c>
    </row>
    <row r="62" spans="1:19" x14ac:dyDescent="0.25">
      <c r="A62" s="54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Data'!J62</f>
        <v>15641414.376401002</v>
      </c>
      <c r="E62">
        <f>'Monthly Data'!BH62</f>
        <v>61</v>
      </c>
      <c r="F62">
        <f>'Monthly Data'!BB62</f>
        <v>83.4</v>
      </c>
      <c r="G62">
        <f>'Monthly Data'!CA62</f>
        <v>31</v>
      </c>
      <c r="H62">
        <f>'Monthly Data'!AJ62</f>
        <v>0</v>
      </c>
      <c r="I62">
        <f>'Monthly Data'!AS62</f>
        <v>789.5</v>
      </c>
      <c r="K62">
        <f>'GS&lt;50 OLS'!$B$5</f>
        <v>-5820981.2671159897</v>
      </c>
      <c r="L62">
        <f>E62*'GS&lt;50 OLS'!$B$6</f>
        <v>-218210.44765002633</v>
      </c>
      <c r="M62">
        <f>F62*'GS&lt;50 OLS'!$B$7</f>
        <v>4507202.3706782022</v>
      </c>
      <c r="N62">
        <f>G62*'GS&lt;50 OLS'!$B$8</f>
        <v>12237370.291825229</v>
      </c>
      <c r="O62">
        <f>H62*'GS&lt;50 OLS'!$B$9</f>
        <v>0</v>
      </c>
      <c r="P62">
        <f>I62*'GS&lt;50 OLS'!$B$10</f>
        <v>4632762.5303013241</v>
      </c>
      <c r="Q62" s="32">
        <f t="shared" si="4"/>
        <v>15338143.478038739</v>
      </c>
      <c r="R62" s="33">
        <f t="shared" si="5"/>
        <v>-303270.89836226217</v>
      </c>
      <c r="S62" s="55">
        <f t="shared" si="6"/>
        <v>1.9388968993738983E-2</v>
      </c>
    </row>
    <row r="63" spans="1:19" x14ac:dyDescent="0.25">
      <c r="A63" s="54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Data'!J63</f>
        <v>13968814.024882663</v>
      </c>
      <c r="E63">
        <f>'Monthly Data'!BH63</f>
        <v>62</v>
      </c>
      <c r="F63">
        <f>'Monthly Data'!BB63</f>
        <v>82.3</v>
      </c>
      <c r="G63">
        <f>'Monthly Data'!CA63</f>
        <v>28</v>
      </c>
      <c r="H63">
        <f>'Monthly Data'!AJ63</f>
        <v>0</v>
      </c>
      <c r="I63">
        <f>'Monthly Data'!AS63</f>
        <v>662.50000000000011</v>
      </c>
      <c r="K63">
        <f>'GS&lt;50 OLS'!$B$5</f>
        <v>-5820981.2671159897</v>
      </c>
      <c r="L63">
        <f>E63*'GS&lt;50 OLS'!$B$6</f>
        <v>-221787.66810330545</v>
      </c>
      <c r="M63">
        <f>F63*'GS&lt;50 OLS'!$B$7</f>
        <v>4447754.8573958753</v>
      </c>
      <c r="N63">
        <f>G63*'GS&lt;50 OLS'!$B$8</f>
        <v>11053108.650680853</v>
      </c>
      <c r="O63">
        <f>H63*'GS&lt;50 OLS'!$B$9</f>
        <v>0</v>
      </c>
      <c r="P63">
        <f>I63*'GS&lt;50 OLS'!$B$10</f>
        <v>3887530.3056676728</v>
      </c>
      <c r="Q63" s="32">
        <f t="shared" si="4"/>
        <v>13345624.878525104</v>
      </c>
      <c r="R63" s="33">
        <f t="shared" si="5"/>
        <v>-623189.14635755867</v>
      </c>
      <c r="S63" s="55">
        <f t="shared" si="6"/>
        <v>4.4612888771192113E-2</v>
      </c>
    </row>
    <row r="64" spans="1:19" x14ac:dyDescent="0.25">
      <c r="A64" s="54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Data'!J64</f>
        <v>14253491.148133412</v>
      </c>
      <c r="E64">
        <f>'Monthly Data'!BH64</f>
        <v>63</v>
      </c>
      <c r="F64">
        <f>'Monthly Data'!BB64</f>
        <v>81.099999999999994</v>
      </c>
      <c r="G64">
        <f>'Monthly Data'!CA64</f>
        <v>31</v>
      </c>
      <c r="H64">
        <f>'Monthly Data'!AJ64</f>
        <v>0</v>
      </c>
      <c r="I64">
        <f>'Monthly Data'!AS64</f>
        <v>636.6999999999997</v>
      </c>
      <c r="K64">
        <f>'GS&lt;50 OLS'!$B$5</f>
        <v>-5820981.2671159897</v>
      </c>
      <c r="L64">
        <f>E64*'GS&lt;50 OLS'!$B$6</f>
        <v>-225364.88855658457</v>
      </c>
      <c r="M64">
        <f>F64*'GS&lt;50 OLS'!$B$7</f>
        <v>4382903.024724246</v>
      </c>
      <c r="N64">
        <f>G64*'GS&lt;50 OLS'!$B$8</f>
        <v>12237370.291825229</v>
      </c>
      <c r="O64">
        <f>H64*'GS&lt;50 OLS'!$B$9</f>
        <v>0</v>
      </c>
      <c r="P64">
        <f>I64*'GS&lt;50 OLS'!$B$10</f>
        <v>3736136.6726318579</v>
      </c>
      <c r="Q64" s="32">
        <f t="shared" si="4"/>
        <v>14310063.833508758</v>
      </c>
      <c r="R64" s="33">
        <f t="shared" si="5"/>
        <v>56572.685375345871</v>
      </c>
      <c r="S64" s="55">
        <f t="shared" si="6"/>
        <v>3.9690406222165743E-3</v>
      </c>
    </row>
    <row r="65" spans="1:19" x14ac:dyDescent="0.25">
      <c r="A65" s="54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Data'!J65</f>
        <v>12356126.298887895</v>
      </c>
      <c r="E65">
        <f>'Monthly Data'!BH65</f>
        <v>64</v>
      </c>
      <c r="F65">
        <f>'Monthly Data'!BB65</f>
        <v>80.900000000000006</v>
      </c>
      <c r="G65">
        <f>'Monthly Data'!CA65</f>
        <v>30</v>
      </c>
      <c r="H65">
        <f>'Monthly Data'!AJ65</f>
        <v>0</v>
      </c>
      <c r="I65">
        <f>'Monthly Data'!AS65</f>
        <v>258.89999999999998</v>
      </c>
      <c r="K65">
        <f>'GS&lt;50 OLS'!$B$5</f>
        <v>-5820981.2671159897</v>
      </c>
      <c r="L65">
        <f>E65*'GS&lt;50 OLS'!$B$6</f>
        <v>-228942.10900986369</v>
      </c>
      <c r="M65">
        <f>F65*'GS&lt;50 OLS'!$B$7</f>
        <v>4372094.3859456414</v>
      </c>
      <c r="N65">
        <f>G65*'GS&lt;50 OLS'!$B$8</f>
        <v>11842616.41144377</v>
      </c>
      <c r="O65">
        <f>H65*'GS&lt;50 OLS'!$B$9</f>
        <v>0</v>
      </c>
      <c r="P65">
        <f>I65*'GS&lt;50 OLS'!$B$10</f>
        <v>1519217.5036035627</v>
      </c>
      <c r="Q65" s="32">
        <f t="shared" si="4"/>
        <v>11684004.92486712</v>
      </c>
      <c r="R65" s="33">
        <f t="shared" si="5"/>
        <v>-672121.37402077578</v>
      </c>
      <c r="S65" s="55">
        <f t="shared" si="6"/>
        <v>5.4395799926492301E-2</v>
      </c>
    </row>
    <row r="66" spans="1:19" x14ac:dyDescent="0.25">
      <c r="A66" s="54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Data'!J66</f>
        <v>11507575.737847038</v>
      </c>
      <c r="E66">
        <f>'Monthly Data'!BH66</f>
        <v>65</v>
      </c>
      <c r="F66">
        <f>'Monthly Data'!BB66</f>
        <v>81.5</v>
      </c>
      <c r="G66">
        <f>'Monthly Data'!CA66</f>
        <v>31</v>
      </c>
      <c r="H66">
        <f>'Monthly Data'!AJ66</f>
        <v>2.7</v>
      </c>
      <c r="I66">
        <f>'Monthly Data'!AS66</f>
        <v>45.300000000000004</v>
      </c>
      <c r="K66">
        <f>'GS&lt;50 OLS'!$B$5</f>
        <v>-5820981.2671159897</v>
      </c>
      <c r="L66">
        <f>E66*'GS&lt;50 OLS'!$B$6</f>
        <v>-232519.32946314281</v>
      </c>
      <c r="M66">
        <f>F66*'GS&lt;50 OLS'!$B$7</f>
        <v>4404520.3022814561</v>
      </c>
      <c r="N66">
        <f>G66*'GS&lt;50 OLS'!$B$8</f>
        <v>12237370.291825229</v>
      </c>
      <c r="O66">
        <f>H66*'GS&lt;50 OLS'!$B$9</f>
        <v>47483.599626430114</v>
      </c>
      <c r="P66">
        <f>I66*'GS&lt;50 OLS'!$B$10</f>
        <v>265819.0533535782</v>
      </c>
      <c r="Q66" s="32">
        <f t="shared" ref="Q66:Q97" si="7">SUM(K66:P66)</f>
        <v>10901692.65050756</v>
      </c>
      <c r="R66" s="33">
        <f t="shared" ref="R66:R97" si="8">Q66-D66</f>
        <v>-605883.08733947761</v>
      </c>
      <c r="S66" s="55">
        <f t="shared" ref="S66:S97" si="9">ABS(R66/D66)</f>
        <v>5.2650801623386298E-2</v>
      </c>
    </row>
    <row r="67" spans="1:19" x14ac:dyDescent="0.25">
      <c r="A67" s="54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Data'!J67</f>
        <v>11015346.702855358</v>
      </c>
      <c r="E67">
        <f>'Monthly Data'!BH67</f>
        <v>66</v>
      </c>
      <c r="F67">
        <f>'Monthly Data'!BB67</f>
        <v>82.6</v>
      </c>
      <c r="G67">
        <f>'Monthly Data'!CA67</f>
        <v>30</v>
      </c>
      <c r="H67">
        <f>'Monthly Data'!AJ67</f>
        <v>20.8</v>
      </c>
      <c r="I67">
        <f>'Monthly Data'!AS67</f>
        <v>0</v>
      </c>
      <c r="K67">
        <f>'GS&lt;50 OLS'!$B$5</f>
        <v>-5820981.2671159897</v>
      </c>
      <c r="L67">
        <f>E67*'GS&lt;50 OLS'!$B$6</f>
        <v>-236096.54991642194</v>
      </c>
      <c r="M67">
        <f>F67*'GS&lt;50 OLS'!$B$7</f>
        <v>4463967.8155637821</v>
      </c>
      <c r="N67">
        <f>G67*'GS&lt;50 OLS'!$B$8</f>
        <v>11842616.41144377</v>
      </c>
      <c r="O67">
        <f>H67*'GS&lt;50 OLS'!$B$9</f>
        <v>365799.58230731345</v>
      </c>
      <c r="P67">
        <f>I67*'GS&lt;50 OLS'!$B$10</f>
        <v>0</v>
      </c>
      <c r="Q67" s="32">
        <f t="shared" si="7"/>
        <v>10615305.992282454</v>
      </c>
      <c r="R67" s="33">
        <f t="shared" si="8"/>
        <v>-400040.71057290398</v>
      </c>
      <c r="S67" s="55">
        <f t="shared" si="9"/>
        <v>3.6316669948228401E-2</v>
      </c>
    </row>
    <row r="68" spans="1:19" x14ac:dyDescent="0.25">
      <c r="A68" s="54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Data'!J68</f>
        <v>11293599.107212007</v>
      </c>
      <c r="E68">
        <f>'Monthly Data'!BH68</f>
        <v>67</v>
      </c>
      <c r="F68">
        <f>'Monthly Data'!BB68</f>
        <v>83.6</v>
      </c>
      <c r="G68">
        <f>'Monthly Data'!CA68</f>
        <v>31</v>
      </c>
      <c r="H68">
        <f>'Monthly Data'!AJ68</f>
        <v>18.3</v>
      </c>
      <c r="I68">
        <f>'Monthly Data'!AS68</f>
        <v>0</v>
      </c>
      <c r="K68">
        <f>'GS&lt;50 OLS'!$B$5</f>
        <v>-5820981.2671159897</v>
      </c>
      <c r="L68">
        <f>E68*'GS&lt;50 OLS'!$B$6</f>
        <v>-239673.77036970106</v>
      </c>
      <c r="M68">
        <f>F68*'GS&lt;50 OLS'!$B$7</f>
        <v>4518011.0094568059</v>
      </c>
      <c r="N68">
        <f>G68*'GS&lt;50 OLS'!$B$8</f>
        <v>12237370.291825229</v>
      </c>
      <c r="O68">
        <f>H68*'GS&lt;50 OLS'!$B$9</f>
        <v>321833.2863569152</v>
      </c>
      <c r="P68">
        <f>I68*'GS&lt;50 OLS'!$B$10</f>
        <v>0</v>
      </c>
      <c r="Q68" s="32">
        <f t="shared" si="7"/>
        <v>11016559.550153259</v>
      </c>
      <c r="R68" s="33">
        <f t="shared" si="8"/>
        <v>-277039.55705874786</v>
      </c>
      <c r="S68" s="55">
        <f t="shared" si="9"/>
        <v>2.4530670376092283E-2</v>
      </c>
    </row>
    <row r="69" spans="1:19" x14ac:dyDescent="0.25">
      <c r="A69" s="54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Data'!J69</f>
        <v>11197111.021434922</v>
      </c>
      <c r="E69">
        <f>'Monthly Data'!BH69</f>
        <v>68</v>
      </c>
      <c r="F69">
        <f>'Monthly Data'!BB69</f>
        <v>83.9</v>
      </c>
      <c r="G69">
        <f>'Monthly Data'!CA69</f>
        <v>31</v>
      </c>
      <c r="H69">
        <f>'Monthly Data'!AJ69</f>
        <v>21.400000000000002</v>
      </c>
      <c r="I69">
        <f>'Monthly Data'!AS69</f>
        <v>1.1999999999999993</v>
      </c>
      <c r="K69">
        <f>'GS&lt;50 OLS'!$B$5</f>
        <v>-5820981.2671159897</v>
      </c>
      <c r="L69">
        <f>E69*'GS&lt;50 OLS'!$B$6</f>
        <v>-243250.99082298018</v>
      </c>
      <c r="M69">
        <f>F69*'GS&lt;50 OLS'!$B$7</f>
        <v>4534223.9676247137</v>
      </c>
      <c r="N69">
        <f>G69*'GS&lt;50 OLS'!$B$8</f>
        <v>12237370.291825229</v>
      </c>
      <c r="O69">
        <f>H69*'GS&lt;50 OLS'!$B$9</f>
        <v>376351.49333540909</v>
      </c>
      <c r="P69">
        <f>I69*'GS&lt;50 OLS'!$B$10</f>
        <v>7041.5643272470998</v>
      </c>
      <c r="Q69" s="32">
        <f t="shared" si="7"/>
        <v>11090755.059173631</v>
      </c>
      <c r="R69" s="33">
        <f t="shared" si="8"/>
        <v>-106355.96226129122</v>
      </c>
      <c r="S69" s="55">
        <f t="shared" si="9"/>
        <v>9.4985181496987231E-3</v>
      </c>
    </row>
    <row r="70" spans="1:19" x14ac:dyDescent="0.25">
      <c r="A70" s="54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Data'!J70</f>
        <v>10735711.003900774</v>
      </c>
      <c r="E70">
        <f>'Monthly Data'!BH70</f>
        <v>69</v>
      </c>
      <c r="F70">
        <f>'Monthly Data'!BB70</f>
        <v>83.6</v>
      </c>
      <c r="G70">
        <f>'Monthly Data'!CA70</f>
        <v>30</v>
      </c>
      <c r="H70">
        <f>'Monthly Data'!AJ70</f>
        <v>4.6999999999999993</v>
      </c>
      <c r="I70">
        <f>'Monthly Data'!AS70</f>
        <v>33.299999999999997</v>
      </c>
      <c r="K70">
        <f>'GS&lt;50 OLS'!$B$5</f>
        <v>-5820981.2671159897</v>
      </c>
      <c r="L70">
        <f>E70*'GS&lt;50 OLS'!$B$6</f>
        <v>-246828.2112762593</v>
      </c>
      <c r="M70">
        <f>F70*'GS&lt;50 OLS'!$B$7</f>
        <v>4518011.0094568059</v>
      </c>
      <c r="N70">
        <f>G70*'GS&lt;50 OLS'!$B$8</f>
        <v>11842616.41144377</v>
      </c>
      <c r="O70">
        <f>H70*'GS&lt;50 OLS'!$B$9</f>
        <v>82656.636386748709</v>
      </c>
      <c r="P70">
        <f>I70*'GS&lt;50 OLS'!$B$10</f>
        <v>195403.41008110714</v>
      </c>
      <c r="Q70" s="32">
        <f t="shared" si="7"/>
        <v>10570877.988976182</v>
      </c>
      <c r="R70" s="33">
        <f t="shared" si="8"/>
        <v>-164833.01492459141</v>
      </c>
      <c r="S70" s="55">
        <f t="shared" si="9"/>
        <v>1.5353712005166687E-2</v>
      </c>
    </row>
    <row r="71" spans="1:19" x14ac:dyDescent="0.25">
      <c r="A71" s="54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Data'!J71</f>
        <v>11742092.430423632</v>
      </c>
      <c r="E71">
        <f>'Monthly Data'!BH71</f>
        <v>70</v>
      </c>
      <c r="F71">
        <f>'Monthly Data'!BB71</f>
        <v>83.6</v>
      </c>
      <c r="G71">
        <f>'Monthly Data'!CA71</f>
        <v>31</v>
      </c>
      <c r="H71">
        <f>'Monthly Data'!AJ71</f>
        <v>0</v>
      </c>
      <c r="I71">
        <f>'Monthly Data'!AS71</f>
        <v>132.1</v>
      </c>
      <c r="K71">
        <f>'GS&lt;50 OLS'!$B$5</f>
        <v>-5820981.2671159897</v>
      </c>
      <c r="L71">
        <f>E71*'GS&lt;50 OLS'!$B$6</f>
        <v>-250405.43172953842</v>
      </c>
      <c r="M71">
        <f>F71*'GS&lt;50 OLS'!$B$7</f>
        <v>4518011.0094568059</v>
      </c>
      <c r="N71">
        <f>G71*'GS&lt;50 OLS'!$B$8</f>
        <v>12237370.291825229</v>
      </c>
      <c r="O71">
        <f>H71*'GS&lt;50 OLS'!$B$9</f>
        <v>0</v>
      </c>
      <c r="P71">
        <f>I71*'GS&lt;50 OLS'!$B$10</f>
        <v>775158.87302445201</v>
      </c>
      <c r="Q71" s="32">
        <f t="shared" si="7"/>
        <v>11459153.47546096</v>
      </c>
      <c r="R71" s="33">
        <f t="shared" si="8"/>
        <v>-282938.95496267267</v>
      </c>
      <c r="S71" s="55">
        <f t="shared" si="9"/>
        <v>2.4096127384381761E-2</v>
      </c>
    </row>
    <row r="72" spans="1:19" x14ac:dyDescent="0.25">
      <c r="A72" s="54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Data'!J72</f>
        <v>12610592.239040805</v>
      </c>
      <c r="E72">
        <f>'Monthly Data'!BH72</f>
        <v>71</v>
      </c>
      <c r="F72">
        <f>'Monthly Data'!BB72</f>
        <v>84.1</v>
      </c>
      <c r="G72">
        <f>'Monthly Data'!CA72</f>
        <v>30</v>
      </c>
      <c r="H72">
        <f>'Monthly Data'!AJ72</f>
        <v>0</v>
      </c>
      <c r="I72">
        <f>'Monthly Data'!AS72</f>
        <v>435.80000000000007</v>
      </c>
      <c r="K72">
        <f>'GS&lt;50 OLS'!$B$5</f>
        <v>-5820981.2671159897</v>
      </c>
      <c r="L72">
        <f>E72*'GS&lt;50 OLS'!$B$6</f>
        <v>-253982.65218281755</v>
      </c>
      <c r="M72">
        <f>F72*'GS&lt;50 OLS'!$B$7</f>
        <v>4545032.6064033182</v>
      </c>
      <c r="N72">
        <f>G72*'GS&lt;50 OLS'!$B$8</f>
        <v>11842616.41144377</v>
      </c>
      <c r="O72">
        <f>H72*'GS&lt;50 OLS'!$B$9</f>
        <v>0</v>
      </c>
      <c r="P72">
        <f>I72*'GS&lt;50 OLS'!$B$10</f>
        <v>2557261.4448452406</v>
      </c>
      <c r="Q72" s="32">
        <f t="shared" si="7"/>
        <v>12869946.543393523</v>
      </c>
      <c r="R72" s="33">
        <f t="shared" si="8"/>
        <v>259354.30435271747</v>
      </c>
      <c r="S72" s="55">
        <f t="shared" si="9"/>
        <v>2.0566385736412063E-2</v>
      </c>
    </row>
    <row r="73" spans="1:19" x14ac:dyDescent="0.25">
      <c r="A73" s="54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Data'!J73</f>
        <v>14063102.760264246</v>
      </c>
      <c r="E73">
        <f>'Monthly Data'!BH73</f>
        <v>72</v>
      </c>
      <c r="F73">
        <f>'Monthly Data'!BB73</f>
        <v>85.2</v>
      </c>
      <c r="G73">
        <f>'Monthly Data'!CA73</f>
        <v>31</v>
      </c>
      <c r="H73">
        <f>'Monthly Data'!AJ73</f>
        <v>0</v>
      </c>
      <c r="I73">
        <f>'Monthly Data'!AS73</f>
        <v>531.20000000000005</v>
      </c>
      <c r="K73">
        <f>'GS&lt;50 OLS'!$B$5</f>
        <v>-5820981.2671159897</v>
      </c>
      <c r="L73">
        <f>E73*'GS&lt;50 OLS'!$B$6</f>
        <v>-257559.87263609667</v>
      </c>
      <c r="M73">
        <f>F73*'GS&lt;50 OLS'!$B$7</f>
        <v>4604480.1196856452</v>
      </c>
      <c r="N73">
        <f>G73*'GS&lt;50 OLS'!$B$8</f>
        <v>12237370.291825229</v>
      </c>
      <c r="O73">
        <f>H73*'GS&lt;50 OLS'!$B$9</f>
        <v>0</v>
      </c>
      <c r="P73">
        <f>I73*'GS&lt;50 OLS'!$B$10</f>
        <v>3117065.8088613851</v>
      </c>
      <c r="Q73" s="32">
        <f t="shared" si="7"/>
        <v>13880375.080620173</v>
      </c>
      <c r="R73" s="33">
        <f t="shared" si="8"/>
        <v>-182727.67964407243</v>
      </c>
      <c r="S73" s="55">
        <f t="shared" si="9"/>
        <v>1.2993411394274628E-2</v>
      </c>
    </row>
    <row r="74" spans="1:19" x14ac:dyDescent="0.25">
      <c r="A74" s="54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Data'!J74</f>
        <v>15246624.868453581</v>
      </c>
      <c r="E74">
        <f>'Monthly Data'!BH74</f>
        <v>73</v>
      </c>
      <c r="F74">
        <f>'Monthly Data'!BB74</f>
        <v>84.7</v>
      </c>
      <c r="G74">
        <f>'Monthly Data'!CA74</f>
        <v>31</v>
      </c>
      <c r="H74">
        <f>'Monthly Data'!AJ74</f>
        <v>0</v>
      </c>
      <c r="I74">
        <f>'Monthly Data'!AS74</f>
        <v>790.49999999999966</v>
      </c>
      <c r="K74">
        <f>'GS&lt;50 OLS'!$B$5</f>
        <v>-5820981.2671159897</v>
      </c>
      <c r="L74">
        <f>E74*'GS&lt;50 OLS'!$B$6</f>
        <v>-261137.09308937576</v>
      </c>
      <c r="M74">
        <f>F74*'GS&lt;50 OLS'!$B$7</f>
        <v>4577458.5227391329</v>
      </c>
      <c r="N74">
        <f>G74*'GS&lt;50 OLS'!$B$8</f>
        <v>12237370.291825229</v>
      </c>
      <c r="O74">
        <f>H74*'GS&lt;50 OLS'!$B$9</f>
        <v>0</v>
      </c>
      <c r="P74">
        <f>I74*'GS&lt;50 OLS'!$B$10</f>
        <v>4638630.5005740281</v>
      </c>
      <c r="Q74" s="32">
        <f t="shared" si="7"/>
        <v>15371340.954933025</v>
      </c>
      <c r="R74" s="33">
        <f t="shared" si="8"/>
        <v>124716.08647944406</v>
      </c>
      <c r="S74" s="55">
        <f t="shared" si="9"/>
        <v>8.179914410925861E-3</v>
      </c>
    </row>
    <row r="75" spans="1:19" x14ac:dyDescent="0.25">
      <c r="A75" s="54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Data'!J75</f>
        <v>13864371.931172915</v>
      </c>
      <c r="E75">
        <f>'Monthly Data'!BH75</f>
        <v>74</v>
      </c>
      <c r="F75">
        <f>'Monthly Data'!BB75</f>
        <v>83.2</v>
      </c>
      <c r="G75">
        <f>'Monthly Data'!CA75</f>
        <v>28</v>
      </c>
      <c r="H75">
        <f>'Monthly Data'!AJ75</f>
        <v>0</v>
      </c>
      <c r="I75">
        <f>'Monthly Data'!AS75</f>
        <v>819.49999999999977</v>
      </c>
      <c r="K75">
        <f>'GS&lt;50 OLS'!$B$5</f>
        <v>-5820981.2671159897</v>
      </c>
      <c r="L75">
        <f>E75*'GS&lt;50 OLS'!$B$6</f>
        <v>-264714.31354265491</v>
      </c>
      <c r="M75">
        <f>F75*'GS&lt;50 OLS'!$B$7</f>
        <v>4496393.7318995968</v>
      </c>
      <c r="N75">
        <f>G75*'GS&lt;50 OLS'!$B$8</f>
        <v>11053108.650680853</v>
      </c>
      <c r="O75">
        <f>H75*'GS&lt;50 OLS'!$B$9</f>
        <v>0</v>
      </c>
      <c r="P75">
        <f>I75*'GS&lt;50 OLS'!$B$10</f>
        <v>4808801.6384824999</v>
      </c>
      <c r="Q75" s="32">
        <f t="shared" si="7"/>
        <v>14272608.440404305</v>
      </c>
      <c r="R75" s="33">
        <f t="shared" si="8"/>
        <v>408236.50923139043</v>
      </c>
      <c r="S75" s="55">
        <f t="shared" si="9"/>
        <v>2.9445005605591393E-2</v>
      </c>
    </row>
    <row r="76" spans="1:19" x14ac:dyDescent="0.25">
      <c r="A76" s="54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Data'!J76</f>
        <v>13827739.695225695</v>
      </c>
      <c r="E76">
        <f>'Monthly Data'!BH76</f>
        <v>75</v>
      </c>
      <c r="F76">
        <f>'Monthly Data'!BB76</f>
        <v>82.3</v>
      </c>
      <c r="G76">
        <f>'Monthly Data'!CA76</f>
        <v>31</v>
      </c>
      <c r="H76">
        <f>'Monthly Data'!AJ76</f>
        <v>0</v>
      </c>
      <c r="I76">
        <f>'Monthly Data'!AS76</f>
        <v>539.69999999999982</v>
      </c>
      <c r="K76">
        <f>'GS&lt;50 OLS'!$B$5</f>
        <v>-5820981.2671159897</v>
      </c>
      <c r="L76">
        <f>E76*'GS&lt;50 OLS'!$B$6</f>
        <v>-268291.53399593401</v>
      </c>
      <c r="M76">
        <f>F76*'GS&lt;50 OLS'!$B$7</f>
        <v>4447754.8573958753</v>
      </c>
      <c r="N76">
        <f>G76*'GS&lt;50 OLS'!$B$8</f>
        <v>12237370.291825229</v>
      </c>
      <c r="O76">
        <f>H76*'GS&lt;50 OLS'!$B$9</f>
        <v>0</v>
      </c>
      <c r="P76">
        <f>I76*'GS&lt;50 OLS'!$B$10</f>
        <v>3166943.5561793842</v>
      </c>
      <c r="Q76" s="32">
        <f t="shared" si="7"/>
        <v>13762795.904288566</v>
      </c>
      <c r="R76" s="33">
        <f t="shared" si="8"/>
        <v>-64943.790937129408</v>
      </c>
      <c r="S76" s="55">
        <f t="shared" si="9"/>
        <v>4.6966310017791668E-3</v>
      </c>
    </row>
    <row r="77" spans="1:19" x14ac:dyDescent="0.25">
      <c r="A77" s="54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Data'!J77</f>
        <v>11913444.344052339</v>
      </c>
      <c r="E77">
        <f>'Monthly Data'!BH77</f>
        <v>76</v>
      </c>
      <c r="F77">
        <f>'Monthly Data'!BB77</f>
        <v>82.5</v>
      </c>
      <c r="G77">
        <f>'Monthly Data'!CA77</f>
        <v>30</v>
      </c>
      <c r="H77">
        <f>'Monthly Data'!AJ77</f>
        <v>0</v>
      </c>
      <c r="I77">
        <f>'Monthly Data'!AS77</f>
        <v>203.49999999999997</v>
      </c>
      <c r="K77">
        <f>'GS&lt;50 OLS'!$B$5</f>
        <v>-5820981.2671159897</v>
      </c>
      <c r="L77">
        <f>E77*'GS&lt;50 OLS'!$B$6</f>
        <v>-271868.75444921316</v>
      </c>
      <c r="M77">
        <f>F77*'GS&lt;50 OLS'!$B$7</f>
        <v>4458563.4961744798</v>
      </c>
      <c r="N77">
        <f>G77*'GS&lt;50 OLS'!$B$8</f>
        <v>11842616.41144377</v>
      </c>
      <c r="O77">
        <f>H77*'GS&lt;50 OLS'!$B$9</f>
        <v>0</v>
      </c>
      <c r="P77">
        <f>I77*'GS&lt;50 OLS'!$B$10</f>
        <v>1194131.9504956547</v>
      </c>
      <c r="Q77" s="32">
        <f t="shared" si="7"/>
        <v>11402461.836548703</v>
      </c>
      <c r="R77" s="33">
        <f t="shared" si="8"/>
        <v>-510982.50750363618</v>
      </c>
      <c r="S77" s="55">
        <f t="shared" si="9"/>
        <v>4.2891248974419288E-2</v>
      </c>
    </row>
    <row r="78" spans="1:19" x14ac:dyDescent="0.25">
      <c r="A78" s="54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Data'!J78</f>
        <v>11122475.909394417</v>
      </c>
      <c r="E78">
        <f>'Monthly Data'!BH78</f>
        <v>77</v>
      </c>
      <c r="F78">
        <f>'Monthly Data'!BB78</f>
        <v>83.4</v>
      </c>
      <c r="G78">
        <f>'Monthly Data'!CA78</f>
        <v>31</v>
      </c>
      <c r="H78">
        <f>'Monthly Data'!AJ78</f>
        <v>6.1</v>
      </c>
      <c r="I78">
        <f>'Monthly Data'!AS78</f>
        <v>23.6</v>
      </c>
      <c r="K78">
        <f>'GS&lt;50 OLS'!$B$5</f>
        <v>-5820981.2671159897</v>
      </c>
      <c r="L78">
        <f>E78*'GS&lt;50 OLS'!$B$6</f>
        <v>-275445.97490249225</v>
      </c>
      <c r="M78">
        <f>F78*'GS&lt;50 OLS'!$B$7</f>
        <v>4507202.3706782022</v>
      </c>
      <c r="N78">
        <f>G78*'GS&lt;50 OLS'!$B$8</f>
        <v>12237370.291825229</v>
      </c>
      <c r="O78">
        <f>H78*'GS&lt;50 OLS'!$B$9</f>
        <v>107277.76211897173</v>
      </c>
      <c r="P78">
        <f>I78*'GS&lt;50 OLS'!$B$10</f>
        <v>138484.09843585972</v>
      </c>
      <c r="Q78" s="32">
        <f t="shared" si="7"/>
        <v>10893907.28103978</v>
      </c>
      <c r="R78" s="33">
        <f t="shared" si="8"/>
        <v>-228568.62835463695</v>
      </c>
      <c r="S78" s="55">
        <f t="shared" si="9"/>
        <v>2.0550157196706553E-2</v>
      </c>
    </row>
    <row r="79" spans="1:19" x14ac:dyDescent="0.25">
      <c r="A79" s="54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Data'!J79</f>
        <v>10776256.413105214</v>
      </c>
      <c r="E79">
        <f>'Monthly Data'!BH79</f>
        <v>78</v>
      </c>
      <c r="F79">
        <f>'Monthly Data'!BB79</f>
        <v>84.9</v>
      </c>
      <c r="G79">
        <f>'Monthly Data'!CA79</f>
        <v>30</v>
      </c>
      <c r="H79">
        <f>'Monthly Data'!AJ79</f>
        <v>6.1000000000000005</v>
      </c>
      <c r="I79">
        <f>'Monthly Data'!AS79</f>
        <v>0</v>
      </c>
      <c r="K79">
        <f>'GS&lt;50 OLS'!$B$5</f>
        <v>-5820981.2671159897</v>
      </c>
      <c r="L79">
        <f>E79*'GS&lt;50 OLS'!$B$6</f>
        <v>-279023.1953557714</v>
      </c>
      <c r="M79">
        <f>F79*'GS&lt;50 OLS'!$B$7</f>
        <v>4588267.1615177374</v>
      </c>
      <c r="N79">
        <f>G79*'GS&lt;50 OLS'!$B$8</f>
        <v>11842616.41144377</v>
      </c>
      <c r="O79">
        <f>H79*'GS&lt;50 OLS'!$B$9</f>
        <v>107277.76211897175</v>
      </c>
      <c r="P79">
        <f>I79*'GS&lt;50 OLS'!$B$10</f>
        <v>0</v>
      </c>
      <c r="Q79" s="32">
        <f t="shared" si="7"/>
        <v>10438156.872608718</v>
      </c>
      <c r="R79" s="33">
        <f t="shared" si="8"/>
        <v>-338099.54049649648</v>
      </c>
      <c r="S79" s="55">
        <f t="shared" si="9"/>
        <v>3.1374489204370366E-2</v>
      </c>
    </row>
    <row r="80" spans="1:19" x14ac:dyDescent="0.25">
      <c r="A80" s="54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Data'!J80</f>
        <v>11376486.747101519</v>
      </c>
      <c r="E80">
        <f>'Monthly Data'!BH80</f>
        <v>79</v>
      </c>
      <c r="F80">
        <f>'Monthly Data'!BB80</f>
        <v>84.7</v>
      </c>
      <c r="G80">
        <f>'Monthly Data'!CA80</f>
        <v>31</v>
      </c>
      <c r="H80">
        <f>'Monthly Data'!AJ80</f>
        <v>55.1</v>
      </c>
      <c r="I80">
        <f>'Monthly Data'!AS80</f>
        <v>0</v>
      </c>
      <c r="K80">
        <f>'GS&lt;50 OLS'!$B$5</f>
        <v>-5820981.2671159897</v>
      </c>
      <c r="L80">
        <f>E80*'GS&lt;50 OLS'!$B$6</f>
        <v>-282600.41580905049</v>
      </c>
      <c r="M80">
        <f>F80*'GS&lt;50 OLS'!$B$7</f>
        <v>4577458.5227391329</v>
      </c>
      <c r="N80">
        <f>G80*'GS&lt;50 OLS'!$B$8</f>
        <v>12237370.291825229</v>
      </c>
      <c r="O80">
        <f>H80*'GS&lt;50 OLS'!$B$9</f>
        <v>969017.16274677753</v>
      </c>
      <c r="P80">
        <f>I80*'GS&lt;50 OLS'!$B$10</f>
        <v>0</v>
      </c>
      <c r="Q80" s="32">
        <f t="shared" si="7"/>
        <v>11680264.2943861</v>
      </c>
      <c r="R80" s="33">
        <f t="shared" si="8"/>
        <v>303777.54728458077</v>
      </c>
      <c r="S80" s="55">
        <f t="shared" si="9"/>
        <v>2.6702228380125936E-2</v>
      </c>
    </row>
    <row r="81" spans="1:19" x14ac:dyDescent="0.25">
      <c r="A81" s="54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Data'!J81</f>
        <v>11290099.830682779</v>
      </c>
      <c r="E81">
        <f>'Monthly Data'!BH81</f>
        <v>80</v>
      </c>
      <c r="F81">
        <f>'Monthly Data'!BB81</f>
        <v>84.4</v>
      </c>
      <c r="G81">
        <f>'Monthly Data'!CA81</f>
        <v>31</v>
      </c>
      <c r="H81">
        <f>'Monthly Data'!AJ81</f>
        <v>39.799999999999997</v>
      </c>
      <c r="I81">
        <f>'Monthly Data'!AS81</f>
        <v>0</v>
      </c>
      <c r="K81">
        <f>'GS&lt;50 OLS'!$B$5</f>
        <v>-5820981.2671159897</v>
      </c>
      <c r="L81">
        <f>E81*'GS&lt;50 OLS'!$B$6</f>
        <v>-286177.63626232964</v>
      </c>
      <c r="M81">
        <f>F81*'GS&lt;50 OLS'!$B$7</f>
        <v>4561245.564571226</v>
      </c>
      <c r="N81">
        <f>G81*'GS&lt;50 OLS'!$B$8</f>
        <v>12237370.291825229</v>
      </c>
      <c r="O81">
        <f>H81*'GS&lt;50 OLS'!$B$9</f>
        <v>699943.43153034011</v>
      </c>
      <c r="P81">
        <f>I81*'GS&lt;50 OLS'!$B$10</f>
        <v>0</v>
      </c>
      <c r="Q81" s="32">
        <f t="shared" si="7"/>
        <v>11391400.384548476</v>
      </c>
      <c r="R81" s="33">
        <f t="shared" si="8"/>
        <v>101300.55386569723</v>
      </c>
      <c r="S81" s="55">
        <f t="shared" si="9"/>
        <v>8.9725117921805823E-3</v>
      </c>
    </row>
    <row r="82" spans="1:19" x14ac:dyDescent="0.25">
      <c r="A82" s="54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Data'!J82</f>
        <v>10679784.992269779</v>
      </c>
      <c r="E82">
        <f>'Monthly Data'!BH82</f>
        <v>81</v>
      </c>
      <c r="F82">
        <f>'Monthly Data'!BB82</f>
        <v>82.3</v>
      </c>
      <c r="G82">
        <f>'Monthly Data'!CA82</f>
        <v>30</v>
      </c>
      <c r="H82">
        <f>'Monthly Data'!AJ82</f>
        <v>38.099999999999994</v>
      </c>
      <c r="I82">
        <f>'Monthly Data'!AS82</f>
        <v>6.2</v>
      </c>
      <c r="K82">
        <f>'GS&lt;50 OLS'!$B$5</f>
        <v>-5820981.2671159897</v>
      </c>
      <c r="L82">
        <f>E82*'GS&lt;50 OLS'!$B$6</f>
        <v>-289754.85671560874</v>
      </c>
      <c r="M82">
        <f>F82*'GS&lt;50 OLS'!$B$7</f>
        <v>4447754.8573958753</v>
      </c>
      <c r="N82">
        <f>G82*'GS&lt;50 OLS'!$B$8</f>
        <v>11842616.41144377</v>
      </c>
      <c r="O82">
        <f>H82*'GS&lt;50 OLS'!$B$9</f>
        <v>670046.35028406931</v>
      </c>
      <c r="P82">
        <f>I82*'GS&lt;50 OLS'!$B$10</f>
        <v>36381.41569077671</v>
      </c>
      <c r="Q82" s="32">
        <f t="shared" si="7"/>
        <v>10886062.910982892</v>
      </c>
      <c r="R82" s="33">
        <f t="shared" si="8"/>
        <v>206277.91871311329</v>
      </c>
      <c r="S82" s="55">
        <f t="shared" si="9"/>
        <v>1.9314800706420679E-2</v>
      </c>
    </row>
    <row r="83" spans="1:19" x14ac:dyDescent="0.25">
      <c r="A83" s="54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Data'!J83</f>
        <v>11165262.355125228</v>
      </c>
      <c r="E83">
        <f>'Monthly Data'!BH83</f>
        <v>82</v>
      </c>
      <c r="F83">
        <f>'Monthly Data'!BB83</f>
        <v>81.5</v>
      </c>
      <c r="G83">
        <f>'Monthly Data'!CA83</f>
        <v>31</v>
      </c>
      <c r="H83">
        <f>'Monthly Data'!AJ83</f>
        <v>0</v>
      </c>
      <c r="I83">
        <f>'Monthly Data'!AS83</f>
        <v>153.70000000000002</v>
      </c>
      <c r="K83">
        <f>'GS&lt;50 OLS'!$B$5</f>
        <v>-5820981.2671159897</v>
      </c>
      <c r="L83">
        <f>E83*'GS&lt;50 OLS'!$B$6</f>
        <v>-293332.07716888783</v>
      </c>
      <c r="M83">
        <f>F83*'GS&lt;50 OLS'!$B$7</f>
        <v>4404520.3022814561</v>
      </c>
      <c r="N83">
        <f>G83*'GS&lt;50 OLS'!$B$8</f>
        <v>12237370.291825229</v>
      </c>
      <c r="O83">
        <f>H83*'GS&lt;50 OLS'!$B$9</f>
        <v>0</v>
      </c>
      <c r="P83">
        <f>I83*'GS&lt;50 OLS'!$B$10</f>
        <v>901907.03091490001</v>
      </c>
      <c r="Q83" s="32">
        <f t="shared" si="7"/>
        <v>11429484.280736709</v>
      </c>
      <c r="R83" s="33">
        <f t="shared" si="8"/>
        <v>264221.92561148107</v>
      </c>
      <c r="S83" s="55">
        <f t="shared" si="9"/>
        <v>2.3664641027462682E-2</v>
      </c>
    </row>
    <row r="84" spans="1:19" x14ac:dyDescent="0.25">
      <c r="A84" s="54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Data'!J84</f>
        <v>11472596.148173824</v>
      </c>
      <c r="E84">
        <f>'Monthly Data'!BH84</f>
        <v>83</v>
      </c>
      <c r="F84">
        <f>'Monthly Data'!BB84</f>
        <v>80.3</v>
      </c>
      <c r="G84">
        <f>'Monthly Data'!CA84</f>
        <v>30</v>
      </c>
      <c r="H84">
        <f>'Monthly Data'!AJ84</f>
        <v>0</v>
      </c>
      <c r="I84">
        <f>'Monthly Data'!AS84</f>
        <v>252</v>
      </c>
      <c r="K84">
        <f>'GS&lt;50 OLS'!$B$5</f>
        <v>-5820981.2671159897</v>
      </c>
      <c r="L84">
        <f>E84*'GS&lt;50 OLS'!$B$6</f>
        <v>-296909.29762216698</v>
      </c>
      <c r="M84">
        <f>F84*'GS&lt;50 OLS'!$B$7</f>
        <v>4339668.4696098268</v>
      </c>
      <c r="N84">
        <f>G84*'GS&lt;50 OLS'!$B$8</f>
        <v>11842616.41144377</v>
      </c>
      <c r="O84">
        <f>H84*'GS&lt;50 OLS'!$B$9</f>
        <v>0</v>
      </c>
      <c r="P84">
        <f>I84*'GS&lt;50 OLS'!$B$10</f>
        <v>1478728.5087218918</v>
      </c>
      <c r="Q84" s="32">
        <f t="shared" si="7"/>
        <v>11543122.825037332</v>
      </c>
      <c r="R84" s="33">
        <f t="shared" si="8"/>
        <v>70526.676863508299</v>
      </c>
      <c r="S84" s="55">
        <f t="shared" si="9"/>
        <v>6.147403425748107E-3</v>
      </c>
    </row>
    <row r="85" spans="1:19" x14ac:dyDescent="0.25">
      <c r="A85" s="54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Data'!J85</f>
        <v>12747258.634303203</v>
      </c>
      <c r="E85">
        <f>'Monthly Data'!BH85</f>
        <v>84</v>
      </c>
      <c r="F85">
        <f>'Monthly Data'!BB85</f>
        <v>79.8</v>
      </c>
      <c r="G85">
        <f>'Monthly Data'!CA85</f>
        <v>31</v>
      </c>
      <c r="H85">
        <f>'Monthly Data'!AJ85</f>
        <v>0</v>
      </c>
      <c r="I85">
        <f>'Monthly Data'!AS85</f>
        <v>351.09999999999997</v>
      </c>
      <c r="K85">
        <f>'GS&lt;50 OLS'!$B$5</f>
        <v>-5820981.2671159897</v>
      </c>
      <c r="L85">
        <f>E85*'GS&lt;50 OLS'!$B$6</f>
        <v>-300486.51807544607</v>
      </c>
      <c r="M85">
        <f>F85*'GS&lt;50 OLS'!$B$7</f>
        <v>4312646.8726633154</v>
      </c>
      <c r="N85">
        <f>G85*'GS&lt;50 OLS'!$B$8</f>
        <v>12237370.291825229</v>
      </c>
      <c r="O85">
        <f>H85*'GS&lt;50 OLS'!$B$9</f>
        <v>0</v>
      </c>
      <c r="P85">
        <f>I85*'GS&lt;50 OLS'!$B$10</f>
        <v>2060244.3627470485</v>
      </c>
      <c r="Q85" s="32">
        <f t="shared" si="7"/>
        <v>12488793.742044158</v>
      </c>
      <c r="R85" s="33">
        <f t="shared" si="8"/>
        <v>-258464.89225904457</v>
      </c>
      <c r="S85" s="55">
        <f t="shared" si="9"/>
        <v>2.0276115804500026E-2</v>
      </c>
    </row>
    <row r="86" spans="1:19" x14ac:dyDescent="0.25">
      <c r="A86" s="54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Data'!J86</f>
        <v>13926691.068502285</v>
      </c>
      <c r="E86">
        <f>'Monthly Data'!BH86</f>
        <v>85</v>
      </c>
      <c r="F86">
        <f>'Monthly Data'!BB86</f>
        <v>78.599999999999994</v>
      </c>
      <c r="G86">
        <f>'Monthly Data'!CA86</f>
        <v>31</v>
      </c>
      <c r="H86">
        <f>'Monthly Data'!AJ86</f>
        <v>0</v>
      </c>
      <c r="I86">
        <f>'Monthly Data'!AS86</f>
        <v>636.6</v>
      </c>
      <c r="K86">
        <f>'GS&lt;50 OLS'!$B$5</f>
        <v>-5820981.2671159897</v>
      </c>
      <c r="L86">
        <f>E86*'GS&lt;50 OLS'!$B$6</f>
        <v>-304063.73852872523</v>
      </c>
      <c r="M86">
        <f>F86*'GS&lt;50 OLS'!$B$7</f>
        <v>4247795.0399916861</v>
      </c>
      <c r="N86">
        <f>G86*'GS&lt;50 OLS'!$B$8</f>
        <v>12237370.291825229</v>
      </c>
      <c r="O86">
        <f>H86*'GS&lt;50 OLS'!$B$9</f>
        <v>0</v>
      </c>
      <c r="P86">
        <f>I86*'GS&lt;50 OLS'!$B$10</f>
        <v>3735549.875604589</v>
      </c>
      <c r="Q86" s="32">
        <f t="shared" si="7"/>
        <v>14095670.20177679</v>
      </c>
      <c r="R86" s="33">
        <f t="shared" si="8"/>
        <v>168979.13327450491</v>
      </c>
      <c r="S86" s="55">
        <f t="shared" si="9"/>
        <v>1.2133473230886954E-2</v>
      </c>
    </row>
    <row r="87" spans="1:19" x14ac:dyDescent="0.25">
      <c r="A87" s="54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Data'!J87</f>
        <v>13143439.948261008</v>
      </c>
      <c r="E87">
        <f>'Monthly Data'!BH87</f>
        <v>86</v>
      </c>
      <c r="F87">
        <f>'Monthly Data'!BB87</f>
        <v>78.599999999999994</v>
      </c>
      <c r="G87">
        <f>'Monthly Data'!CA87</f>
        <v>29</v>
      </c>
      <c r="H87">
        <f>'Monthly Data'!AJ87</f>
        <v>0</v>
      </c>
      <c r="I87">
        <f>'Monthly Data'!AS87</f>
        <v>624.9</v>
      </c>
      <c r="K87">
        <f>'GS&lt;50 OLS'!$B$5</f>
        <v>-5820981.2671159897</v>
      </c>
      <c r="L87">
        <f>E87*'GS&lt;50 OLS'!$B$6</f>
        <v>-307640.95898200432</v>
      </c>
      <c r="M87">
        <f>F87*'GS&lt;50 OLS'!$B$7</f>
        <v>4247795.0399916861</v>
      </c>
      <c r="N87">
        <f>G87*'GS&lt;50 OLS'!$B$8</f>
        <v>11447862.531062312</v>
      </c>
      <c r="O87">
        <f>H87*'GS&lt;50 OLS'!$B$9</f>
        <v>0</v>
      </c>
      <c r="P87">
        <f>I87*'GS&lt;50 OLS'!$B$10</f>
        <v>3666894.6234139293</v>
      </c>
      <c r="Q87" s="32">
        <f t="shared" si="7"/>
        <v>13233929.968369935</v>
      </c>
      <c r="R87" s="33">
        <f t="shared" si="8"/>
        <v>90490.020108927041</v>
      </c>
      <c r="S87" s="55">
        <f t="shared" si="9"/>
        <v>6.8848049266508546E-3</v>
      </c>
    </row>
    <row r="88" spans="1:19" x14ac:dyDescent="0.25">
      <c r="A88" s="54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Data'!J88</f>
        <v>13180919.560376534</v>
      </c>
      <c r="E88">
        <f>'Monthly Data'!BH88</f>
        <v>87</v>
      </c>
      <c r="F88">
        <f>'Monthly Data'!BB88</f>
        <v>78.8</v>
      </c>
      <c r="G88">
        <f>'Monthly Data'!CA88</f>
        <v>31</v>
      </c>
      <c r="H88">
        <f>'Monthly Data'!AJ88</f>
        <v>0</v>
      </c>
      <c r="I88">
        <f>'Monthly Data'!AS88</f>
        <v>411.40000000000009</v>
      </c>
      <c r="K88">
        <f>'GS&lt;50 OLS'!$B$5</f>
        <v>-5820981.2671159897</v>
      </c>
      <c r="L88">
        <f>E88*'GS&lt;50 OLS'!$B$6</f>
        <v>-311218.17943528347</v>
      </c>
      <c r="M88">
        <f>F88*'GS&lt;50 OLS'!$B$7</f>
        <v>4258603.6787702907</v>
      </c>
      <c r="N88">
        <f>G88*'GS&lt;50 OLS'!$B$8</f>
        <v>12237370.291825229</v>
      </c>
      <c r="O88">
        <f>H88*'GS&lt;50 OLS'!$B$9</f>
        <v>0</v>
      </c>
      <c r="P88">
        <f>I88*'GS&lt;50 OLS'!$B$10</f>
        <v>2414082.9701912161</v>
      </c>
      <c r="Q88" s="32">
        <f t="shared" si="7"/>
        <v>12777857.494235462</v>
      </c>
      <c r="R88" s="33">
        <f t="shared" si="8"/>
        <v>-403062.06614107266</v>
      </c>
      <c r="S88" s="55">
        <f t="shared" si="9"/>
        <v>3.057920688270694E-2</v>
      </c>
    </row>
    <row r="89" spans="1:19" x14ac:dyDescent="0.25">
      <c r="A89" s="54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Data'!J89</f>
        <v>11740882.822084641</v>
      </c>
      <c r="E89">
        <f>'Monthly Data'!BH89</f>
        <v>88</v>
      </c>
      <c r="F89">
        <f>'Monthly Data'!BB89</f>
        <v>79.599999999999994</v>
      </c>
      <c r="G89">
        <f>'Monthly Data'!CA89</f>
        <v>30</v>
      </c>
      <c r="H89">
        <f>'Monthly Data'!AJ89</f>
        <v>0</v>
      </c>
      <c r="I89">
        <f>'Monthly Data'!AS89</f>
        <v>304.20000000000005</v>
      </c>
      <c r="K89">
        <f>'GS&lt;50 OLS'!$B$5</f>
        <v>-5820981.2671159897</v>
      </c>
      <c r="L89">
        <f>E89*'GS&lt;50 OLS'!$B$6</f>
        <v>-314795.39988856256</v>
      </c>
      <c r="M89">
        <f>F89*'GS&lt;50 OLS'!$B$7</f>
        <v>4301838.2338847099</v>
      </c>
      <c r="N89">
        <f>G89*'GS&lt;50 OLS'!$B$8</f>
        <v>11842616.41144377</v>
      </c>
      <c r="O89">
        <f>H89*'GS&lt;50 OLS'!$B$9</f>
        <v>0</v>
      </c>
      <c r="P89">
        <f>I89*'GS&lt;50 OLS'!$B$10</f>
        <v>1785036.5569571413</v>
      </c>
      <c r="Q89" s="32">
        <f t="shared" si="7"/>
        <v>11793714.535281068</v>
      </c>
      <c r="R89" s="33">
        <f t="shared" si="8"/>
        <v>52831.71319642663</v>
      </c>
      <c r="S89" s="55">
        <f t="shared" si="9"/>
        <v>4.4998075525504774E-3</v>
      </c>
    </row>
    <row r="90" spans="1:19" x14ac:dyDescent="0.25">
      <c r="A90" s="54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Data'!J90</f>
        <v>11119898.005725317</v>
      </c>
      <c r="E90">
        <f>'Monthly Data'!BH90</f>
        <v>89</v>
      </c>
      <c r="F90">
        <f>'Monthly Data'!BB90</f>
        <v>80.099999999999994</v>
      </c>
      <c r="G90">
        <f>'Monthly Data'!CA90</f>
        <v>31</v>
      </c>
      <c r="H90">
        <f>'Monthly Data'!AJ90</f>
        <v>12.6</v>
      </c>
      <c r="I90">
        <f>'Monthly Data'!AS90</f>
        <v>41</v>
      </c>
      <c r="K90">
        <f>'GS&lt;50 OLS'!$B$5</f>
        <v>-5820981.2671159897</v>
      </c>
      <c r="L90">
        <f>E90*'GS&lt;50 OLS'!$B$6</f>
        <v>-318372.62034184171</v>
      </c>
      <c r="M90">
        <f>F90*'GS&lt;50 OLS'!$B$7</f>
        <v>4328859.8308312222</v>
      </c>
      <c r="N90">
        <f>G90*'GS&lt;50 OLS'!$B$8</f>
        <v>12237370.291825229</v>
      </c>
      <c r="O90">
        <f>H90*'GS&lt;50 OLS'!$B$9</f>
        <v>221590.13159000719</v>
      </c>
      <c r="P90">
        <f>I90*'GS&lt;50 OLS'!$B$10</f>
        <v>240586.78118094272</v>
      </c>
      <c r="Q90" s="32">
        <f t="shared" si="7"/>
        <v>10889053.14796957</v>
      </c>
      <c r="R90" s="33">
        <f t="shared" si="8"/>
        <v>-230844.85775574669</v>
      </c>
      <c r="S90" s="55">
        <f t="shared" si="9"/>
        <v>2.0759620064580743E-2</v>
      </c>
    </row>
    <row r="91" spans="1:19" x14ac:dyDescent="0.25">
      <c r="A91" s="54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Data'!J91</f>
        <v>10888554.510610858</v>
      </c>
      <c r="E91">
        <f>'Monthly Data'!BH91</f>
        <v>90</v>
      </c>
      <c r="F91">
        <f>'Monthly Data'!BB91</f>
        <v>81.5</v>
      </c>
      <c r="G91">
        <f>'Monthly Data'!CA91</f>
        <v>30</v>
      </c>
      <c r="H91">
        <f>'Monthly Data'!AJ91</f>
        <v>31.900000000000002</v>
      </c>
      <c r="I91">
        <f>'Monthly Data'!AS91</f>
        <v>1.4000000000000004</v>
      </c>
      <c r="K91">
        <f>'GS&lt;50 OLS'!$B$5</f>
        <v>-5820981.2671159897</v>
      </c>
      <c r="L91">
        <f>E91*'GS&lt;50 OLS'!$B$6</f>
        <v>-321949.84079512081</v>
      </c>
      <c r="M91">
        <f>F91*'GS&lt;50 OLS'!$B$7</f>
        <v>4404520.3022814561</v>
      </c>
      <c r="N91">
        <f>G91*'GS&lt;50 OLS'!$B$8</f>
        <v>11842616.41144377</v>
      </c>
      <c r="O91">
        <f>H91*'GS&lt;50 OLS'!$B$9</f>
        <v>561009.93632708176</v>
      </c>
      <c r="P91">
        <f>I91*'GS&lt;50 OLS'!$B$10</f>
        <v>8215.1583817882911</v>
      </c>
      <c r="Q91" s="32">
        <f t="shared" si="7"/>
        <v>10673430.700522983</v>
      </c>
      <c r="R91" s="33">
        <f t="shared" si="8"/>
        <v>-215123.81008787453</v>
      </c>
      <c r="S91" s="55">
        <f t="shared" si="9"/>
        <v>1.9756874971626138E-2</v>
      </c>
    </row>
    <row r="92" spans="1:19" x14ac:dyDescent="0.25">
      <c r="A92" s="54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Data'!J92</f>
        <v>11547120.242828397</v>
      </c>
      <c r="E92">
        <f>'Monthly Data'!BH92</f>
        <v>91</v>
      </c>
      <c r="F92">
        <f>'Monthly Data'!BB92</f>
        <v>83.2</v>
      </c>
      <c r="G92">
        <f>'Monthly Data'!CA92</f>
        <v>31</v>
      </c>
      <c r="H92">
        <f>'Monthly Data'!AJ92</f>
        <v>72.7</v>
      </c>
      <c r="I92">
        <f>'Monthly Data'!AS92</f>
        <v>0</v>
      </c>
      <c r="K92">
        <f>'GS&lt;50 OLS'!$B$5</f>
        <v>-5820981.2671159897</v>
      </c>
      <c r="L92">
        <f>E92*'GS&lt;50 OLS'!$B$6</f>
        <v>-325527.06124839996</v>
      </c>
      <c r="M92">
        <f>F92*'GS&lt;50 OLS'!$B$7</f>
        <v>4496393.7318995968</v>
      </c>
      <c r="N92">
        <f>G92*'GS&lt;50 OLS'!$B$8</f>
        <v>12237370.291825229</v>
      </c>
      <c r="O92">
        <f>H92*'GS&lt;50 OLS'!$B$9</f>
        <v>1278539.8862375813</v>
      </c>
      <c r="P92">
        <f>I92*'GS&lt;50 OLS'!$B$10</f>
        <v>0</v>
      </c>
      <c r="Q92" s="32">
        <f t="shared" si="7"/>
        <v>11865795.581598017</v>
      </c>
      <c r="R92" s="33">
        <f t="shared" si="8"/>
        <v>318675.33876962028</v>
      </c>
      <c r="S92" s="55">
        <f t="shared" si="9"/>
        <v>2.7597819375574692E-2</v>
      </c>
    </row>
    <row r="93" spans="1:19" x14ac:dyDescent="0.25">
      <c r="A93" s="54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Data'!J93</f>
        <v>11415435.432426883</v>
      </c>
      <c r="E93">
        <f>'Monthly Data'!BH93</f>
        <v>92</v>
      </c>
      <c r="F93">
        <f>'Monthly Data'!BB93</f>
        <v>83.8</v>
      </c>
      <c r="G93">
        <f>'Monthly Data'!CA93</f>
        <v>31</v>
      </c>
      <c r="H93">
        <f>'Monthly Data'!AJ93</f>
        <v>73.299999999999983</v>
      </c>
      <c r="I93">
        <f>'Monthly Data'!AS93</f>
        <v>0</v>
      </c>
      <c r="K93">
        <f>'GS&lt;50 OLS'!$B$5</f>
        <v>-5820981.2671159897</v>
      </c>
      <c r="L93">
        <f>E93*'GS&lt;50 OLS'!$B$6</f>
        <v>-329104.28170167905</v>
      </c>
      <c r="M93">
        <f>F93*'GS&lt;50 OLS'!$B$7</f>
        <v>4528819.6482354114</v>
      </c>
      <c r="N93">
        <f>G93*'GS&lt;50 OLS'!$B$8</f>
        <v>12237370.291825229</v>
      </c>
      <c r="O93">
        <f>H93*'GS&lt;50 OLS'!$B$9</f>
        <v>1289091.7972656765</v>
      </c>
      <c r="P93">
        <f>I93*'GS&lt;50 OLS'!$B$10</f>
        <v>0</v>
      </c>
      <c r="Q93" s="32">
        <f t="shared" si="7"/>
        <v>11905196.188508648</v>
      </c>
      <c r="R93" s="33">
        <f t="shared" si="8"/>
        <v>489760.75608176552</v>
      </c>
      <c r="S93" s="55">
        <f t="shared" si="9"/>
        <v>4.2903379286833215E-2</v>
      </c>
    </row>
    <row r="94" spans="1:19" x14ac:dyDescent="0.25">
      <c r="A94" s="54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Data'!J94</f>
        <v>10563170.347429708</v>
      </c>
      <c r="E94">
        <f>'Monthly Data'!BH94</f>
        <v>93</v>
      </c>
      <c r="F94">
        <f>'Monthly Data'!BB94</f>
        <v>83.4</v>
      </c>
      <c r="G94">
        <f>'Monthly Data'!CA94</f>
        <v>30</v>
      </c>
      <c r="H94">
        <f>'Monthly Data'!AJ94</f>
        <v>10.700000000000001</v>
      </c>
      <c r="I94">
        <f>'Monthly Data'!AS94</f>
        <v>2.8999999999999986</v>
      </c>
      <c r="K94">
        <f>'GS&lt;50 OLS'!$B$5</f>
        <v>-5820981.2671159897</v>
      </c>
      <c r="L94">
        <f>E94*'GS&lt;50 OLS'!$B$6</f>
        <v>-332681.5021549582</v>
      </c>
      <c r="M94">
        <f>F94*'GS&lt;50 OLS'!$B$7</f>
        <v>4507202.3706782022</v>
      </c>
      <c r="N94">
        <f>G94*'GS&lt;50 OLS'!$B$8</f>
        <v>11842616.41144377</v>
      </c>
      <c r="O94">
        <f>H94*'GS&lt;50 OLS'!$B$9</f>
        <v>188175.74666770454</v>
      </c>
      <c r="P94">
        <f>I94*'GS&lt;50 OLS'!$B$10</f>
        <v>17017.113790847161</v>
      </c>
      <c r="Q94" s="32">
        <f t="shared" si="7"/>
        <v>10401348.873309575</v>
      </c>
      <c r="R94" s="33">
        <f t="shared" si="8"/>
        <v>-161821.47412013263</v>
      </c>
      <c r="S94" s="55">
        <f t="shared" si="9"/>
        <v>1.5319404004452884E-2</v>
      </c>
    </row>
    <row r="95" spans="1:19" x14ac:dyDescent="0.25">
      <c r="A95" s="54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Data'!J95</f>
        <v>10801896.896309191</v>
      </c>
      <c r="E95">
        <f>'Monthly Data'!BH95</f>
        <v>94</v>
      </c>
      <c r="F95">
        <f>'Monthly Data'!BB95</f>
        <v>83.6</v>
      </c>
      <c r="G95">
        <f>'Monthly Data'!CA95</f>
        <v>31</v>
      </c>
      <c r="H95">
        <f>'Monthly Data'!AJ95</f>
        <v>0.5</v>
      </c>
      <c r="I95">
        <f>'Monthly Data'!AS95</f>
        <v>121.60000000000001</v>
      </c>
      <c r="K95">
        <f>'GS&lt;50 OLS'!$B$5</f>
        <v>-5820981.2671159897</v>
      </c>
      <c r="L95">
        <f>E95*'GS&lt;50 OLS'!$B$6</f>
        <v>-336258.72260823729</v>
      </c>
      <c r="M95">
        <f>F95*'GS&lt;50 OLS'!$B$7</f>
        <v>4518011.0094568059</v>
      </c>
      <c r="N95">
        <f>G95*'GS&lt;50 OLS'!$B$8</f>
        <v>12237370.291825229</v>
      </c>
      <c r="O95">
        <f>H95*'GS&lt;50 OLS'!$B$9</f>
        <v>8793.2591900796506</v>
      </c>
      <c r="P95">
        <f>I95*'GS&lt;50 OLS'!$B$10</f>
        <v>713545.18516103993</v>
      </c>
      <c r="Q95" s="32">
        <f t="shared" si="7"/>
        <v>11320479.755908925</v>
      </c>
      <c r="R95" s="33">
        <f t="shared" si="8"/>
        <v>518582.85959973373</v>
      </c>
      <c r="S95" s="55">
        <f t="shared" si="9"/>
        <v>4.8008499301351773E-2</v>
      </c>
    </row>
    <row r="96" spans="1:19" x14ac:dyDescent="0.25">
      <c r="A96" s="54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Data'!J96</f>
        <v>11421727.552509304</v>
      </c>
      <c r="E96">
        <f>'Monthly Data'!BH96</f>
        <v>95</v>
      </c>
      <c r="F96">
        <f>'Monthly Data'!BB96</f>
        <v>83.9</v>
      </c>
      <c r="G96">
        <f>'Monthly Data'!CA96</f>
        <v>30</v>
      </c>
      <c r="H96">
        <f>'Monthly Data'!AJ96</f>
        <v>0</v>
      </c>
      <c r="I96">
        <f>'Monthly Data'!AS96</f>
        <v>225.29999999999995</v>
      </c>
      <c r="K96">
        <f>'GS&lt;50 OLS'!$B$5</f>
        <v>-5820981.2671159897</v>
      </c>
      <c r="L96">
        <f>E96*'GS&lt;50 OLS'!$B$6</f>
        <v>-339835.94306151645</v>
      </c>
      <c r="M96">
        <f>F96*'GS&lt;50 OLS'!$B$7</f>
        <v>4534223.9676247137</v>
      </c>
      <c r="N96">
        <f>G96*'GS&lt;50 OLS'!$B$8</f>
        <v>11842616.41144377</v>
      </c>
      <c r="O96">
        <f>H96*'GS&lt;50 OLS'!$B$9</f>
        <v>0</v>
      </c>
      <c r="P96">
        <f>I96*'GS&lt;50 OLS'!$B$10</f>
        <v>1322053.7024406435</v>
      </c>
      <c r="Q96" s="32">
        <f t="shared" si="7"/>
        <v>11538076.871331621</v>
      </c>
      <c r="R96" s="33">
        <f t="shared" si="8"/>
        <v>116349.31882231683</v>
      </c>
      <c r="S96" s="55">
        <f t="shared" si="9"/>
        <v>1.0186665571160063E-2</v>
      </c>
    </row>
    <row r="97" spans="1:19" x14ac:dyDescent="0.25">
      <c r="A97" s="54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Data'!J97</f>
        <v>13234706.431492141</v>
      </c>
      <c r="E97">
        <f>'Monthly Data'!BH97</f>
        <v>96</v>
      </c>
      <c r="F97">
        <f>'Monthly Data'!BB97</f>
        <v>83.1</v>
      </c>
      <c r="G97">
        <f>'Monthly Data'!CA97</f>
        <v>31</v>
      </c>
      <c r="H97">
        <f>'Monthly Data'!AJ97</f>
        <v>0</v>
      </c>
      <c r="I97">
        <f>'Monthly Data'!AS97</f>
        <v>552.00000000000011</v>
      </c>
      <c r="K97">
        <f>'GS&lt;50 OLS'!$B$5</f>
        <v>-5820981.2671159897</v>
      </c>
      <c r="L97">
        <f>E97*'GS&lt;50 OLS'!$B$6</f>
        <v>-343413.16351479554</v>
      </c>
      <c r="M97">
        <f>F97*'GS&lt;50 OLS'!$B$7</f>
        <v>4490989.4125102945</v>
      </c>
      <c r="N97">
        <f>G97*'GS&lt;50 OLS'!$B$8</f>
        <v>12237370.291825229</v>
      </c>
      <c r="O97">
        <f>H97*'GS&lt;50 OLS'!$B$9</f>
        <v>0</v>
      </c>
      <c r="P97">
        <f>I97*'GS&lt;50 OLS'!$B$10</f>
        <v>3239119.5905336686</v>
      </c>
      <c r="Q97" s="32">
        <f t="shared" si="7"/>
        <v>13803084.864238406</v>
      </c>
      <c r="R97" s="33">
        <f t="shared" si="8"/>
        <v>568378.43274626508</v>
      </c>
      <c r="S97" s="55">
        <f t="shared" si="9"/>
        <v>4.2946055183649703E-2</v>
      </c>
    </row>
    <row r="98" spans="1:19" x14ac:dyDescent="0.25">
      <c r="A98" s="54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Data'!J98</f>
        <v>13562533.572855409</v>
      </c>
      <c r="E98">
        <f>'Monthly Data'!BH98</f>
        <v>97</v>
      </c>
      <c r="F98">
        <f>'Monthly Data'!BB98</f>
        <v>81.5</v>
      </c>
      <c r="G98">
        <f>'Monthly Data'!CA98</f>
        <v>31</v>
      </c>
      <c r="H98">
        <f>'Monthly Data'!AJ98</f>
        <v>0</v>
      </c>
      <c r="I98">
        <f>'Monthly Data'!AS98</f>
        <v>547.5</v>
      </c>
      <c r="K98">
        <f>'GS&lt;50 OLS'!$B$5</f>
        <v>-5820981.2671159897</v>
      </c>
      <c r="L98">
        <f>E98*'GS&lt;50 OLS'!$B$6</f>
        <v>-346990.38396807463</v>
      </c>
      <c r="M98">
        <f>F98*'GS&lt;50 OLS'!$B$7</f>
        <v>4404520.3022814561</v>
      </c>
      <c r="N98">
        <f>G98*'GS&lt;50 OLS'!$B$8</f>
        <v>12237370.291825229</v>
      </c>
      <c r="O98">
        <f>H98*'GS&lt;50 OLS'!$B$9</f>
        <v>0</v>
      </c>
      <c r="P98">
        <f>I98*'GS&lt;50 OLS'!$B$10</f>
        <v>3212713.7243064912</v>
      </c>
      <c r="Q98" s="32">
        <f t="shared" ref="Q98:Q121" si="10">SUM(K98:P98)</f>
        <v>13686632.66732911</v>
      </c>
      <c r="R98" s="33">
        <f t="shared" ref="R98:R121" si="11">Q98-D98</f>
        <v>124099.09447370097</v>
      </c>
      <c r="S98" s="55">
        <f t="shared" ref="S98:S121" si="12">ABS(R98/D98)</f>
        <v>9.1501409974075795E-3</v>
      </c>
    </row>
    <row r="99" spans="1:19" x14ac:dyDescent="0.25">
      <c r="A99" s="54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Data'!J99</f>
        <v>12287692.656857682</v>
      </c>
      <c r="E99">
        <f>'Monthly Data'!BH99</f>
        <v>98</v>
      </c>
      <c r="F99">
        <f>'Monthly Data'!BB99</f>
        <v>80.3</v>
      </c>
      <c r="G99">
        <f>'Monthly Data'!CA99</f>
        <v>28</v>
      </c>
      <c r="H99">
        <f>'Monthly Data'!AJ99</f>
        <v>0</v>
      </c>
      <c r="I99">
        <f>'Monthly Data'!AS99</f>
        <v>491.3</v>
      </c>
      <c r="K99">
        <f>'GS&lt;50 OLS'!$B$5</f>
        <v>-5820981.2671159897</v>
      </c>
      <c r="L99">
        <f>E99*'GS&lt;50 OLS'!$B$6</f>
        <v>-350567.60442135378</v>
      </c>
      <c r="M99">
        <f>F99*'GS&lt;50 OLS'!$B$7</f>
        <v>4339668.4696098268</v>
      </c>
      <c r="N99">
        <f>G99*'GS&lt;50 OLS'!$B$8</f>
        <v>11053108.650680853</v>
      </c>
      <c r="O99">
        <f>H99*'GS&lt;50 OLS'!$B$9</f>
        <v>0</v>
      </c>
      <c r="P99">
        <f>I99*'GS&lt;50 OLS'!$B$10</f>
        <v>2882933.7949804189</v>
      </c>
      <c r="Q99" s="32">
        <f t="shared" si="10"/>
        <v>12104162.043733753</v>
      </c>
      <c r="R99" s="33">
        <f t="shared" si="11"/>
        <v>-183530.61312392913</v>
      </c>
      <c r="S99" s="55">
        <f t="shared" si="12"/>
        <v>1.4936133108887768E-2</v>
      </c>
    </row>
    <row r="100" spans="1:19" x14ac:dyDescent="0.25">
      <c r="A100" s="54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Data'!J100</f>
        <v>12941657.17700181</v>
      </c>
      <c r="E100">
        <f>'Monthly Data'!BH100</f>
        <v>99</v>
      </c>
      <c r="F100">
        <f>'Monthly Data'!BB100</f>
        <v>79.099999999999994</v>
      </c>
      <c r="G100">
        <f>'Monthly Data'!CA100</f>
        <v>31</v>
      </c>
      <c r="H100">
        <f>'Monthly Data'!AJ100</f>
        <v>0</v>
      </c>
      <c r="I100">
        <f>'Monthly Data'!AS100</f>
        <v>524.9</v>
      </c>
      <c r="K100">
        <f>'GS&lt;50 OLS'!$B$5</f>
        <v>-5820981.2671159897</v>
      </c>
      <c r="L100">
        <f>E100*'GS&lt;50 OLS'!$B$6</f>
        <v>-354144.82487463288</v>
      </c>
      <c r="M100">
        <f>F100*'GS&lt;50 OLS'!$B$7</f>
        <v>4274816.6369381985</v>
      </c>
      <c r="N100">
        <f>G100*'GS&lt;50 OLS'!$B$8</f>
        <v>12237370.291825229</v>
      </c>
      <c r="O100">
        <f>H100*'GS&lt;50 OLS'!$B$9</f>
        <v>0</v>
      </c>
      <c r="P100">
        <f>I100*'GS&lt;50 OLS'!$B$10</f>
        <v>3080097.5961433374</v>
      </c>
      <c r="Q100" s="32">
        <f t="shared" si="10"/>
        <v>13417158.432916142</v>
      </c>
      <c r="R100" s="33">
        <f t="shared" si="11"/>
        <v>475501.25591433235</v>
      </c>
      <c r="S100" s="55">
        <f t="shared" si="12"/>
        <v>3.6741914069500302E-2</v>
      </c>
    </row>
    <row r="101" spans="1:19" x14ac:dyDescent="0.25">
      <c r="A101" s="54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Data'!J101</f>
        <v>10979868.477893414</v>
      </c>
      <c r="E101">
        <f>'Monthly Data'!BH101</f>
        <v>100</v>
      </c>
      <c r="F101">
        <f>'Monthly Data'!BB101</f>
        <v>78.3</v>
      </c>
      <c r="G101">
        <f>'Monthly Data'!CA101</f>
        <v>30</v>
      </c>
      <c r="H101">
        <f>'Monthly Data'!AJ101</f>
        <v>0</v>
      </c>
      <c r="I101">
        <f>'Monthly Data'!AS101</f>
        <v>173.30000000000004</v>
      </c>
      <c r="K101">
        <f>'GS&lt;50 OLS'!$B$5</f>
        <v>-5820981.2671159897</v>
      </c>
      <c r="L101">
        <f>E101*'GS&lt;50 OLS'!$B$6</f>
        <v>-357722.04532791203</v>
      </c>
      <c r="M101">
        <f>F101*'GS&lt;50 OLS'!$B$7</f>
        <v>4231582.0818237793</v>
      </c>
      <c r="N101">
        <f>G101*'GS&lt;50 OLS'!$B$8</f>
        <v>11842616.41144377</v>
      </c>
      <c r="O101">
        <f>H101*'GS&lt;50 OLS'!$B$9</f>
        <v>0</v>
      </c>
      <c r="P101">
        <f>I101*'GS&lt;50 OLS'!$B$10</f>
        <v>1016919.2482599362</v>
      </c>
      <c r="Q101" s="32">
        <f t="shared" si="10"/>
        <v>10912414.429083582</v>
      </c>
      <c r="R101" s="33">
        <f t="shared" si="11"/>
        <v>-67454.048809831962</v>
      </c>
      <c r="S101" s="55">
        <f t="shared" si="12"/>
        <v>6.1434295816604921E-3</v>
      </c>
    </row>
    <row r="102" spans="1:19" x14ac:dyDescent="0.25">
      <c r="A102" s="54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Data'!J102</f>
        <v>10453825.91205393</v>
      </c>
      <c r="E102">
        <f>'Monthly Data'!BH102</f>
        <v>101</v>
      </c>
      <c r="F102">
        <f>'Monthly Data'!BB102</f>
        <v>78.599999999999994</v>
      </c>
      <c r="G102">
        <f>'Monthly Data'!CA102</f>
        <v>31</v>
      </c>
      <c r="H102">
        <f>'Monthly Data'!AJ102</f>
        <v>1.3</v>
      </c>
      <c r="I102">
        <f>'Monthly Data'!AS102</f>
        <v>54.4</v>
      </c>
      <c r="K102">
        <f>'GS&lt;50 OLS'!$B$5</f>
        <v>-5820981.2671159897</v>
      </c>
      <c r="L102">
        <f>E102*'GS&lt;50 OLS'!$B$6</f>
        <v>-361299.26578119112</v>
      </c>
      <c r="M102">
        <f>F102*'GS&lt;50 OLS'!$B$7</f>
        <v>4247795.0399916861</v>
      </c>
      <c r="N102">
        <f>G102*'GS&lt;50 OLS'!$B$8</f>
        <v>12237370.291825229</v>
      </c>
      <c r="O102">
        <f>H102*'GS&lt;50 OLS'!$B$9</f>
        <v>22862.473894207091</v>
      </c>
      <c r="P102">
        <f>I102*'GS&lt;50 OLS'!$B$10</f>
        <v>319217.58283520205</v>
      </c>
      <c r="Q102" s="32">
        <f t="shared" si="10"/>
        <v>10644964.855649142</v>
      </c>
      <c r="R102" s="33">
        <f t="shared" si="11"/>
        <v>191138.94359521195</v>
      </c>
      <c r="S102" s="55">
        <f t="shared" si="12"/>
        <v>1.8284113893155284E-2</v>
      </c>
    </row>
    <row r="103" spans="1:19" x14ac:dyDescent="0.25">
      <c r="A103" s="54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Data'!J103</f>
        <v>10154125.053008949</v>
      </c>
      <c r="E103">
        <f>'Monthly Data'!BH103</f>
        <v>102</v>
      </c>
      <c r="F103">
        <f>'Monthly Data'!BB103</f>
        <v>81</v>
      </c>
      <c r="G103">
        <f>'Monthly Data'!CA103</f>
        <v>30</v>
      </c>
      <c r="H103">
        <f>'Monthly Data'!AJ103</f>
        <v>11.9</v>
      </c>
      <c r="I103">
        <f>'Monthly Data'!AS103</f>
        <v>0.19999999999999929</v>
      </c>
      <c r="K103">
        <f>'GS&lt;50 OLS'!$B$5</f>
        <v>-5820981.2671159897</v>
      </c>
      <c r="L103">
        <f>E103*'GS&lt;50 OLS'!$B$6</f>
        <v>-364876.48623447027</v>
      </c>
      <c r="M103">
        <f>F103*'GS&lt;50 OLS'!$B$7</f>
        <v>4377498.7053349437</v>
      </c>
      <c r="N103">
        <f>G103*'GS&lt;50 OLS'!$B$8</f>
        <v>11842616.41144377</v>
      </c>
      <c r="O103">
        <f>H103*'GS&lt;50 OLS'!$B$9</f>
        <v>209279.5687238957</v>
      </c>
      <c r="P103">
        <f>I103*'GS&lt;50 OLS'!$B$10</f>
        <v>1173.59405454118</v>
      </c>
      <c r="Q103" s="32">
        <f t="shared" si="10"/>
        <v>10244710.526206691</v>
      </c>
      <c r="R103" s="33">
        <f t="shared" si="11"/>
        <v>90585.473197741434</v>
      </c>
      <c r="S103" s="55">
        <f t="shared" si="12"/>
        <v>8.921051565235396E-3</v>
      </c>
    </row>
    <row r="104" spans="1:19" x14ac:dyDescent="0.25">
      <c r="A104" s="54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Data'!J104</f>
        <v>11003642.679824606</v>
      </c>
      <c r="E104">
        <f>'Monthly Data'!BH104</f>
        <v>103</v>
      </c>
      <c r="F104">
        <f>'Monthly Data'!BB104</f>
        <v>82.8</v>
      </c>
      <c r="G104">
        <f>'Monthly Data'!CA104</f>
        <v>31</v>
      </c>
      <c r="H104">
        <f>'Monthly Data'!AJ104</f>
        <v>31.100000000000005</v>
      </c>
      <c r="I104">
        <f>'Monthly Data'!AS104</f>
        <v>0</v>
      </c>
      <c r="K104">
        <f>'GS&lt;50 OLS'!$B$5</f>
        <v>-5820981.2671159897</v>
      </c>
      <c r="L104">
        <f>E104*'GS&lt;50 OLS'!$B$6</f>
        <v>-368453.70668774936</v>
      </c>
      <c r="M104">
        <f>F104*'GS&lt;50 OLS'!$B$7</f>
        <v>4474776.4543423867</v>
      </c>
      <c r="N104">
        <f>G104*'GS&lt;50 OLS'!$B$8</f>
        <v>12237370.291825229</v>
      </c>
      <c r="O104">
        <f>H104*'GS&lt;50 OLS'!$B$9</f>
        <v>546940.72162295436</v>
      </c>
      <c r="P104">
        <f>I104*'GS&lt;50 OLS'!$B$10</f>
        <v>0</v>
      </c>
      <c r="Q104" s="32">
        <f t="shared" si="10"/>
        <v>11069652.493986832</v>
      </c>
      <c r="R104" s="33">
        <f t="shared" si="11"/>
        <v>66009.814162226394</v>
      </c>
      <c r="S104" s="55">
        <f t="shared" si="12"/>
        <v>5.9989056426974574E-3</v>
      </c>
    </row>
    <row r="105" spans="1:19" x14ac:dyDescent="0.25">
      <c r="A105" s="54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Data'!J105</f>
        <v>10697134.723443432</v>
      </c>
      <c r="E105">
        <f>'Monthly Data'!BH105</f>
        <v>104</v>
      </c>
      <c r="F105">
        <f>'Monthly Data'!BB105</f>
        <v>82.9</v>
      </c>
      <c r="G105">
        <f>'Monthly Data'!CA105</f>
        <v>31</v>
      </c>
      <c r="H105">
        <f>'Monthly Data'!AJ105</f>
        <v>11.6</v>
      </c>
      <c r="I105">
        <f>'Monthly Data'!AS105</f>
        <v>0.19999999999999929</v>
      </c>
      <c r="K105">
        <f>'GS&lt;50 OLS'!$B$5</f>
        <v>-5820981.2671159897</v>
      </c>
      <c r="L105">
        <f>E105*'GS&lt;50 OLS'!$B$6</f>
        <v>-372030.92714102851</v>
      </c>
      <c r="M105">
        <f>F105*'GS&lt;50 OLS'!$B$7</f>
        <v>4480180.7737316899</v>
      </c>
      <c r="N105">
        <f>G105*'GS&lt;50 OLS'!$B$8</f>
        <v>12237370.291825229</v>
      </c>
      <c r="O105">
        <f>H105*'GS&lt;50 OLS'!$B$9</f>
        <v>204003.61320984788</v>
      </c>
      <c r="P105">
        <f>I105*'GS&lt;50 OLS'!$B$10</f>
        <v>1173.59405454118</v>
      </c>
      <c r="Q105" s="32">
        <f t="shared" si="10"/>
        <v>10729716.078564288</v>
      </c>
      <c r="R105" s="33">
        <f t="shared" si="11"/>
        <v>32581.355120856315</v>
      </c>
      <c r="S105" s="55">
        <f t="shared" si="12"/>
        <v>3.0458020734704088E-3</v>
      </c>
    </row>
    <row r="106" spans="1:19" x14ac:dyDescent="0.25">
      <c r="A106" s="54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Data'!J106</f>
        <v>10397915.781045992</v>
      </c>
      <c r="E106">
        <f>'Monthly Data'!BH106</f>
        <v>105</v>
      </c>
      <c r="F106">
        <f>'Monthly Data'!BB106</f>
        <v>82.2</v>
      </c>
      <c r="G106">
        <f>'Monthly Data'!CA106</f>
        <v>30</v>
      </c>
      <c r="H106">
        <f>'Monthly Data'!AJ106</f>
        <v>34.4</v>
      </c>
      <c r="I106">
        <f>'Monthly Data'!AS106</f>
        <v>11.1</v>
      </c>
      <c r="K106">
        <f>'GS&lt;50 OLS'!$B$5</f>
        <v>-5820981.2671159897</v>
      </c>
      <c r="L106">
        <f>E106*'GS&lt;50 OLS'!$B$6</f>
        <v>-375608.14759430761</v>
      </c>
      <c r="M106">
        <f>F106*'GS&lt;50 OLS'!$B$7</f>
        <v>4442350.538006573</v>
      </c>
      <c r="N106">
        <f>G106*'GS&lt;50 OLS'!$B$8</f>
        <v>11842616.41144377</v>
      </c>
      <c r="O106">
        <f>H106*'GS&lt;50 OLS'!$B$9</f>
        <v>604976.23227747995</v>
      </c>
      <c r="P106">
        <f>I106*'GS&lt;50 OLS'!$B$10</f>
        <v>65134.470027035713</v>
      </c>
      <c r="Q106" s="32">
        <f t="shared" si="10"/>
        <v>10758488.23704456</v>
      </c>
      <c r="R106" s="33">
        <f t="shared" si="11"/>
        <v>360572.45599856786</v>
      </c>
      <c r="S106" s="55">
        <f t="shared" si="12"/>
        <v>3.4677378004526943E-2</v>
      </c>
    </row>
    <row r="107" spans="1:19" x14ac:dyDescent="0.25">
      <c r="A107" s="54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Data'!J107</f>
        <v>10814539.771960309</v>
      </c>
      <c r="E107">
        <f>'Monthly Data'!BH107</f>
        <v>106</v>
      </c>
      <c r="F107">
        <f>'Monthly Data'!BB107</f>
        <v>82.6</v>
      </c>
      <c r="G107">
        <f>'Monthly Data'!CA107</f>
        <v>31</v>
      </c>
      <c r="H107">
        <f>'Monthly Data'!AJ107</f>
        <v>0</v>
      </c>
      <c r="I107">
        <f>'Monthly Data'!AS107</f>
        <v>66.8</v>
      </c>
      <c r="K107">
        <f>'GS&lt;50 OLS'!$B$5</f>
        <v>-5820981.2671159897</v>
      </c>
      <c r="L107">
        <f>E107*'GS&lt;50 OLS'!$B$6</f>
        <v>-379185.36804758676</v>
      </c>
      <c r="M107">
        <f>F107*'GS&lt;50 OLS'!$B$7</f>
        <v>4463967.8155637821</v>
      </c>
      <c r="N107">
        <f>G107*'GS&lt;50 OLS'!$B$8</f>
        <v>12237370.291825229</v>
      </c>
      <c r="O107">
        <f>H107*'GS&lt;50 OLS'!$B$9</f>
        <v>0</v>
      </c>
      <c r="P107">
        <f>I107*'GS&lt;50 OLS'!$B$10</f>
        <v>391980.41421675548</v>
      </c>
      <c r="Q107" s="32">
        <f t="shared" si="10"/>
        <v>10893151.88644219</v>
      </c>
      <c r="R107" s="33">
        <f t="shared" si="11"/>
        <v>78612.114481881261</v>
      </c>
      <c r="S107" s="55">
        <f t="shared" si="12"/>
        <v>7.2691132622864779E-3</v>
      </c>
    </row>
    <row r="108" spans="1:19" x14ac:dyDescent="0.25">
      <c r="A108" s="54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Data'!J108</f>
        <v>12037585.657386517</v>
      </c>
      <c r="E108">
        <f>'Monthly Data'!BH108</f>
        <v>107</v>
      </c>
      <c r="F108">
        <f>'Monthly Data'!BB108</f>
        <v>83.3</v>
      </c>
      <c r="G108">
        <f>'Monthly Data'!CA108</f>
        <v>30</v>
      </c>
      <c r="H108">
        <f>'Monthly Data'!AJ108</f>
        <v>0</v>
      </c>
      <c r="I108">
        <f>'Monthly Data'!AS108</f>
        <v>379.1</v>
      </c>
      <c r="K108">
        <f>'GS&lt;50 OLS'!$B$5</f>
        <v>-5820981.2671159897</v>
      </c>
      <c r="L108">
        <f>E108*'GS&lt;50 OLS'!$B$6</f>
        <v>-382762.58850086585</v>
      </c>
      <c r="M108">
        <f>F108*'GS&lt;50 OLS'!$B$7</f>
        <v>4501798.051288899</v>
      </c>
      <c r="N108">
        <f>G108*'GS&lt;50 OLS'!$B$8</f>
        <v>11842616.41144377</v>
      </c>
      <c r="O108">
        <f>H108*'GS&lt;50 OLS'!$B$9</f>
        <v>0</v>
      </c>
      <c r="P108">
        <f>I108*'GS&lt;50 OLS'!$B$10</f>
        <v>2224547.5303828144</v>
      </c>
      <c r="Q108" s="32">
        <f t="shared" si="10"/>
        <v>12365218.137498626</v>
      </c>
      <c r="R108" s="33">
        <f t="shared" si="11"/>
        <v>327632.48011210933</v>
      </c>
      <c r="S108" s="55">
        <f t="shared" si="12"/>
        <v>2.7217457838903693E-2</v>
      </c>
    </row>
    <row r="109" spans="1:19" x14ac:dyDescent="0.25">
      <c r="A109" s="54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Data'!J109</f>
        <v>14214142.421286603</v>
      </c>
      <c r="E109">
        <f>'Monthly Data'!BH109</f>
        <v>108</v>
      </c>
      <c r="F109">
        <f>'Monthly Data'!BB109</f>
        <v>82.1</v>
      </c>
      <c r="G109">
        <f>'Monthly Data'!CA109</f>
        <v>31</v>
      </c>
      <c r="H109">
        <f>'Monthly Data'!AJ109</f>
        <v>0</v>
      </c>
      <c r="I109">
        <f>'Monthly Data'!AS109</f>
        <v>725.10000000000014</v>
      </c>
      <c r="K109">
        <f>'GS&lt;50 OLS'!$B$5</f>
        <v>-5820981.2671159897</v>
      </c>
      <c r="L109">
        <f>E109*'GS&lt;50 OLS'!$B$6</f>
        <v>-386339.808954145</v>
      </c>
      <c r="M109">
        <f>F109*'GS&lt;50 OLS'!$B$7</f>
        <v>4436946.2186172698</v>
      </c>
      <c r="N109">
        <f>G109*'GS&lt;50 OLS'!$B$8</f>
        <v>12237370.291825229</v>
      </c>
      <c r="O109">
        <f>H109*'GS&lt;50 OLS'!$B$9</f>
        <v>0</v>
      </c>
      <c r="P109">
        <f>I109*'GS&lt;50 OLS'!$B$10</f>
        <v>4254865.244739064</v>
      </c>
      <c r="Q109" s="32">
        <f t="shared" si="10"/>
        <v>14721860.679111429</v>
      </c>
      <c r="R109" s="33">
        <f t="shared" si="11"/>
        <v>507718.25782482512</v>
      </c>
      <c r="S109" s="55">
        <f t="shared" si="12"/>
        <v>3.5719232492315824E-2</v>
      </c>
    </row>
    <row r="110" spans="1:19" x14ac:dyDescent="0.25">
      <c r="A110" s="54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Data'!J110</f>
        <v>14860814.351967089</v>
      </c>
      <c r="E110">
        <f>'Monthly Data'!BH110</f>
        <v>109</v>
      </c>
      <c r="F110">
        <f>'Monthly Data'!BB110</f>
        <v>79.8</v>
      </c>
      <c r="G110">
        <f>'Monthly Data'!CA110</f>
        <v>31</v>
      </c>
      <c r="H110">
        <f>'Monthly Data'!AJ110</f>
        <v>0</v>
      </c>
      <c r="I110">
        <f>'Monthly Data'!AS110</f>
        <v>679.60000000000014</v>
      </c>
      <c r="K110">
        <f>'GS&lt;50 OLS'!$B$5</f>
        <v>-5820981.2671159897</v>
      </c>
      <c r="L110">
        <f>E110*'GS&lt;50 OLS'!$B$6</f>
        <v>-389917.0294074241</v>
      </c>
      <c r="M110">
        <f>F110*'GS&lt;50 OLS'!$B$7</f>
        <v>4312646.8726633154</v>
      </c>
      <c r="N110">
        <f>G110*'GS&lt;50 OLS'!$B$8</f>
        <v>12237370.291825229</v>
      </c>
      <c r="O110">
        <f>H110*'GS&lt;50 OLS'!$B$9</f>
        <v>0</v>
      </c>
      <c r="P110">
        <f>I110*'GS&lt;50 OLS'!$B$10</f>
        <v>3987872.5973309441</v>
      </c>
      <c r="Q110" s="32">
        <f t="shared" si="10"/>
        <v>14326991.465296077</v>
      </c>
      <c r="R110" s="33">
        <f t="shared" si="11"/>
        <v>-533822.88667101227</v>
      </c>
      <c r="S110" s="55">
        <f t="shared" si="12"/>
        <v>3.5921509684989202E-2</v>
      </c>
    </row>
    <row r="111" spans="1:19" x14ac:dyDescent="0.25">
      <c r="A111" s="54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Data'!J111</f>
        <v>12863687.709758811</v>
      </c>
      <c r="E111">
        <f>'Monthly Data'!BH111</f>
        <v>110</v>
      </c>
      <c r="F111">
        <f>'Monthly Data'!BB111</f>
        <v>78.099999999999994</v>
      </c>
      <c r="G111">
        <f>'Monthly Data'!CA111</f>
        <v>28</v>
      </c>
      <c r="H111">
        <f>'Monthly Data'!AJ111</f>
        <v>0</v>
      </c>
      <c r="I111">
        <f>'Monthly Data'!AS111</f>
        <v>556.69999999999993</v>
      </c>
      <c r="K111">
        <f>'GS&lt;50 OLS'!$B$5</f>
        <v>-5820981.2671159897</v>
      </c>
      <c r="L111">
        <f>E111*'GS&lt;50 OLS'!$B$6</f>
        <v>-393494.24986070325</v>
      </c>
      <c r="M111">
        <f>F111*'GS&lt;50 OLS'!$B$7</f>
        <v>4220773.4430451738</v>
      </c>
      <c r="N111">
        <f>G111*'GS&lt;50 OLS'!$B$8</f>
        <v>11053108.650680853</v>
      </c>
      <c r="O111">
        <f>H111*'GS&lt;50 OLS'!$B$9</f>
        <v>0</v>
      </c>
      <c r="P111">
        <f>I111*'GS&lt;50 OLS'!$B$10</f>
        <v>3266699.0508153853</v>
      </c>
      <c r="Q111" s="32">
        <f t="shared" si="10"/>
        <v>12326105.627564719</v>
      </c>
      <c r="R111" s="33">
        <f t="shared" si="11"/>
        <v>-537582.08219409175</v>
      </c>
      <c r="S111" s="55">
        <f t="shared" si="12"/>
        <v>4.1790666434343281E-2</v>
      </c>
    </row>
    <row r="112" spans="1:19" x14ac:dyDescent="0.25">
      <c r="A112" s="54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Data'!J112</f>
        <v>13090485.78510097</v>
      </c>
      <c r="E112">
        <f>'Monthly Data'!BH112</f>
        <v>111</v>
      </c>
      <c r="F112">
        <f>'Monthly Data'!BB112</f>
        <v>78</v>
      </c>
      <c r="G112">
        <f>'Monthly Data'!CA112</f>
        <v>31</v>
      </c>
      <c r="H112">
        <f>'Monthly Data'!AJ112</f>
        <v>0</v>
      </c>
      <c r="I112">
        <f>'Monthly Data'!AS112</f>
        <v>472.00000000000006</v>
      </c>
      <c r="K112">
        <f>'GS&lt;50 OLS'!$B$5</f>
        <v>-5820981.2671159897</v>
      </c>
      <c r="L112">
        <f>E112*'GS&lt;50 OLS'!$B$6</f>
        <v>-397071.47031398234</v>
      </c>
      <c r="M112">
        <f>F112*'GS&lt;50 OLS'!$B$7</f>
        <v>4215369.1236558724</v>
      </c>
      <c r="N112">
        <f>G112*'GS&lt;50 OLS'!$B$8</f>
        <v>12237370.291825229</v>
      </c>
      <c r="O112">
        <f>H112*'GS&lt;50 OLS'!$B$9</f>
        <v>0</v>
      </c>
      <c r="P112">
        <f>I112*'GS&lt;50 OLS'!$B$10</f>
        <v>2769681.9687171946</v>
      </c>
      <c r="Q112" s="32">
        <f t="shared" si="10"/>
        <v>13004368.646768324</v>
      </c>
      <c r="R112" s="33">
        <f t="shared" si="11"/>
        <v>-86117.13833264634</v>
      </c>
      <c r="S112" s="55">
        <f t="shared" si="12"/>
        <v>6.5786052363817678E-3</v>
      </c>
    </row>
    <row r="113" spans="1:22" x14ac:dyDescent="0.25">
      <c r="A113" s="54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Data'!J113</f>
        <v>11837317.286590643</v>
      </c>
      <c r="E113">
        <f>'Monthly Data'!BH113</f>
        <v>112</v>
      </c>
      <c r="F113">
        <f>'Monthly Data'!BB113</f>
        <v>78.3</v>
      </c>
      <c r="G113">
        <f>'Monthly Data'!CA113</f>
        <v>30</v>
      </c>
      <c r="H113">
        <f>'Monthly Data'!AJ113</f>
        <v>0</v>
      </c>
      <c r="I113">
        <f>'Monthly Data'!AS113</f>
        <v>351.3</v>
      </c>
      <c r="K113">
        <f>'GS&lt;50 OLS'!$B$5</f>
        <v>-5820981.2671159897</v>
      </c>
      <c r="L113">
        <f>E113*'GS&lt;50 OLS'!$B$6</f>
        <v>-400648.69076726143</v>
      </c>
      <c r="M113">
        <f>F113*'GS&lt;50 OLS'!$B$7</f>
        <v>4231582.0818237793</v>
      </c>
      <c r="N113">
        <f>G113*'GS&lt;50 OLS'!$B$8</f>
        <v>11842616.41144377</v>
      </c>
      <c r="O113">
        <f>H113*'GS&lt;50 OLS'!$B$9</f>
        <v>0</v>
      </c>
      <c r="P113">
        <f>I113*'GS&lt;50 OLS'!$B$10</f>
        <v>2061417.9568015898</v>
      </c>
      <c r="Q113" s="32">
        <f t="shared" si="10"/>
        <v>11913986.492185887</v>
      </c>
      <c r="R113" s="33">
        <f t="shared" si="11"/>
        <v>76669.205595243722</v>
      </c>
      <c r="S113" s="55">
        <f t="shared" si="12"/>
        <v>6.4769072027912001E-3</v>
      </c>
    </row>
    <row r="114" spans="1:22" x14ac:dyDescent="0.25">
      <c r="A114" s="54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Data'!J114</f>
        <v>11036148.486504091</v>
      </c>
      <c r="E114">
        <f>'Monthly Data'!BH114</f>
        <v>113</v>
      </c>
      <c r="F114">
        <f>'Monthly Data'!BB114</f>
        <v>79</v>
      </c>
      <c r="G114">
        <f>'Monthly Data'!CA114</f>
        <v>31</v>
      </c>
      <c r="H114">
        <f>'Monthly Data'!AJ114</f>
        <v>16.599999999999998</v>
      </c>
      <c r="I114">
        <f>'Monthly Data'!AS114</f>
        <v>25.099999999999994</v>
      </c>
      <c r="K114">
        <f>'GS&lt;50 OLS'!$B$5</f>
        <v>-5820981.2671159897</v>
      </c>
      <c r="L114">
        <f>E114*'GS&lt;50 OLS'!$B$6</f>
        <v>-404225.91122054058</v>
      </c>
      <c r="M114">
        <f>F114*'GS&lt;50 OLS'!$B$7</f>
        <v>4269412.3175488962</v>
      </c>
      <c r="N114">
        <f>G114*'GS&lt;50 OLS'!$B$8</f>
        <v>12237370.291825229</v>
      </c>
      <c r="O114">
        <f>H114*'GS&lt;50 OLS'!$B$9</f>
        <v>291936.20511064434</v>
      </c>
      <c r="P114">
        <f>I114*'GS&lt;50 OLS'!$B$10</f>
        <v>147286.05384491856</v>
      </c>
      <c r="Q114" s="32">
        <f t="shared" si="10"/>
        <v>10720797.68999316</v>
      </c>
      <c r="R114" s="33">
        <f t="shared" si="11"/>
        <v>-315350.7965109311</v>
      </c>
      <c r="S114" s="55">
        <f t="shared" si="12"/>
        <v>2.8574352447012466E-2</v>
      </c>
    </row>
    <row r="115" spans="1:22" x14ac:dyDescent="0.25">
      <c r="A115" s="54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Data'!J115</f>
        <v>11031637.64021685</v>
      </c>
      <c r="E115">
        <f>'Monthly Data'!BH115</f>
        <v>114</v>
      </c>
      <c r="F115">
        <f>'Monthly Data'!BB115</f>
        <v>80.8</v>
      </c>
      <c r="G115">
        <f>'Monthly Data'!CA115</f>
        <v>30</v>
      </c>
      <c r="H115">
        <f>'Monthly Data'!AJ115</f>
        <v>22.5</v>
      </c>
      <c r="I115">
        <f>'Monthly Data'!AS115</f>
        <v>2.0999999999999996</v>
      </c>
      <c r="K115">
        <f>'GS&lt;50 OLS'!$B$5</f>
        <v>-5820981.2671159897</v>
      </c>
      <c r="L115">
        <f>E115*'GS&lt;50 OLS'!$B$6</f>
        <v>-407803.13167381968</v>
      </c>
      <c r="M115">
        <f>F115*'GS&lt;50 OLS'!$B$7</f>
        <v>4366690.0665563392</v>
      </c>
      <c r="N115">
        <f>G115*'GS&lt;50 OLS'!$B$8</f>
        <v>11842616.41144377</v>
      </c>
      <c r="O115">
        <f>H115*'GS&lt;50 OLS'!$B$9</f>
        <v>395696.66355358425</v>
      </c>
      <c r="P115">
        <f>I115*'GS&lt;50 OLS'!$B$10</f>
        <v>12322.73757268243</v>
      </c>
      <c r="Q115" s="32">
        <f t="shared" si="10"/>
        <v>10388541.480336567</v>
      </c>
      <c r="R115" s="33">
        <f t="shared" si="11"/>
        <v>-643096.15988028236</v>
      </c>
      <c r="S115" s="55">
        <f t="shared" si="12"/>
        <v>5.8295620365177346E-2</v>
      </c>
    </row>
    <row r="116" spans="1:22" x14ac:dyDescent="0.25">
      <c r="A116" s="54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Data'!J116</f>
        <v>11950474.385114038</v>
      </c>
      <c r="E116">
        <f>'Monthly Data'!BH116</f>
        <v>115</v>
      </c>
      <c r="F116">
        <f>'Monthly Data'!BB116</f>
        <v>81.8</v>
      </c>
      <c r="G116">
        <f>'Monthly Data'!CA116</f>
        <v>31</v>
      </c>
      <c r="H116">
        <f>'Monthly Data'!AJ116</f>
        <v>95.5</v>
      </c>
      <c r="I116">
        <f>'Monthly Data'!AS116</f>
        <v>0</v>
      </c>
      <c r="K116">
        <f>'GS&lt;50 OLS'!$B$5</f>
        <v>-5820981.2671159897</v>
      </c>
      <c r="L116">
        <f>E116*'GS&lt;50 OLS'!$B$6</f>
        <v>-411380.35212709883</v>
      </c>
      <c r="M116">
        <f>F116*'GS&lt;50 OLS'!$B$7</f>
        <v>4420733.2604493629</v>
      </c>
      <c r="N116">
        <f>G116*'GS&lt;50 OLS'!$B$8</f>
        <v>12237370.291825229</v>
      </c>
      <c r="O116">
        <f>H116*'GS&lt;50 OLS'!$B$9</f>
        <v>1679512.5053052132</v>
      </c>
      <c r="P116">
        <f>I116*'GS&lt;50 OLS'!$B$10</f>
        <v>0</v>
      </c>
      <c r="Q116" s="32">
        <f t="shared" si="10"/>
        <v>12105254.438336717</v>
      </c>
      <c r="R116" s="33">
        <f t="shared" si="11"/>
        <v>154780.0532226786</v>
      </c>
      <c r="S116" s="55">
        <f t="shared" si="12"/>
        <v>1.2951791555277377E-2</v>
      </c>
    </row>
    <row r="117" spans="1:22" x14ac:dyDescent="0.25">
      <c r="A117" s="54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Data'!J117</f>
        <v>11571706.909955313</v>
      </c>
      <c r="E117">
        <f>'Monthly Data'!BH117</f>
        <v>116</v>
      </c>
      <c r="F117">
        <f>'Monthly Data'!BB117</f>
        <v>82.1</v>
      </c>
      <c r="G117">
        <f>'Monthly Data'!CA117</f>
        <v>31</v>
      </c>
      <c r="H117">
        <f>'Monthly Data'!AJ117</f>
        <v>61.70000000000001</v>
      </c>
      <c r="I117">
        <f>'Monthly Data'!AS117</f>
        <v>0</v>
      </c>
      <c r="K117">
        <f>'GS&lt;50 OLS'!$B$5</f>
        <v>-5820981.2671159897</v>
      </c>
      <c r="L117">
        <f>E117*'GS&lt;50 OLS'!$B$6</f>
        <v>-414957.57258037792</v>
      </c>
      <c r="M117">
        <f>F117*'GS&lt;50 OLS'!$B$7</f>
        <v>4436946.2186172698</v>
      </c>
      <c r="N117">
        <f>G117*'GS&lt;50 OLS'!$B$8</f>
        <v>12237370.291825229</v>
      </c>
      <c r="O117">
        <f>H117*'GS&lt;50 OLS'!$B$9</f>
        <v>1085088.184055829</v>
      </c>
      <c r="P117">
        <f>I117*'GS&lt;50 OLS'!$B$10</f>
        <v>0</v>
      </c>
      <c r="Q117" s="32">
        <f t="shared" si="10"/>
        <v>11523465.854801962</v>
      </c>
      <c r="R117" s="33">
        <f t="shared" si="11"/>
        <v>-48241.055153351277</v>
      </c>
      <c r="S117" s="55">
        <f t="shared" si="12"/>
        <v>4.1688797969683085E-3</v>
      </c>
    </row>
    <row r="118" spans="1:22" x14ac:dyDescent="0.25">
      <c r="A118" s="54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Data'!J118</f>
        <v>10508931.270161346</v>
      </c>
      <c r="E118">
        <f>'Monthly Data'!BH118</f>
        <v>117</v>
      </c>
      <c r="F118">
        <f>'Monthly Data'!BB118</f>
        <v>82.2</v>
      </c>
      <c r="G118">
        <f>'Monthly Data'!CA118</f>
        <v>30</v>
      </c>
      <c r="H118">
        <f>'Monthly Data'!AJ118</f>
        <v>23.500000000000004</v>
      </c>
      <c r="I118">
        <f>'Monthly Data'!AS118</f>
        <v>19.599999999999998</v>
      </c>
      <c r="K118">
        <f>'GS&lt;50 OLS'!$B$5</f>
        <v>-5820981.2671159897</v>
      </c>
      <c r="L118">
        <f>E118*'GS&lt;50 OLS'!$B$6</f>
        <v>-418534.79303365707</v>
      </c>
      <c r="M118">
        <f>F118*'GS&lt;50 OLS'!$B$7</f>
        <v>4442350.538006573</v>
      </c>
      <c r="N118">
        <f>G118*'GS&lt;50 OLS'!$B$8</f>
        <v>11842616.41144377</v>
      </c>
      <c r="O118">
        <f>H118*'GS&lt;50 OLS'!$B$9</f>
        <v>413283.18193374365</v>
      </c>
      <c r="P118">
        <f>I118*'GS&lt;50 OLS'!$B$10</f>
        <v>115012.21734503603</v>
      </c>
      <c r="Q118" s="32">
        <f t="shared" si="10"/>
        <v>10573746.288579477</v>
      </c>
      <c r="R118" s="33">
        <f t="shared" si="11"/>
        <v>64815.018418131396</v>
      </c>
      <c r="S118" s="55">
        <f t="shared" si="12"/>
        <v>6.1676127430925981E-3</v>
      </c>
    </row>
    <row r="119" spans="1:22" x14ac:dyDescent="0.25">
      <c r="A119" s="54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Data'!J119</f>
        <v>11237857.596006241</v>
      </c>
      <c r="E119">
        <f>'Monthly Data'!BH119</f>
        <v>118</v>
      </c>
      <c r="F119">
        <f>'Monthly Data'!BB119</f>
        <v>83.6</v>
      </c>
      <c r="G119">
        <f>'Monthly Data'!CA119</f>
        <v>31</v>
      </c>
      <c r="H119">
        <f>'Monthly Data'!AJ119</f>
        <v>0</v>
      </c>
      <c r="I119">
        <f>'Monthly Data'!AS119</f>
        <v>197.70000000000002</v>
      </c>
      <c r="K119">
        <f>'GS&lt;50 OLS'!$B$5</f>
        <v>-5820981.2671159897</v>
      </c>
      <c r="L119">
        <f>E119*'GS&lt;50 OLS'!$B$6</f>
        <v>-422112.01348693616</v>
      </c>
      <c r="M119">
        <f>F119*'GS&lt;50 OLS'!$B$7</f>
        <v>4518011.0094568059</v>
      </c>
      <c r="N119">
        <f>G119*'GS&lt;50 OLS'!$B$8</f>
        <v>12237370.291825229</v>
      </c>
      <c r="O119">
        <f>H119*'GS&lt;50 OLS'!$B$9</f>
        <v>0</v>
      </c>
      <c r="P119">
        <f>I119*'GS&lt;50 OLS'!$B$10</f>
        <v>1160097.7229139605</v>
      </c>
      <c r="Q119" s="32">
        <f t="shared" si="10"/>
        <v>11672385.743593069</v>
      </c>
      <c r="R119" s="33">
        <f t="shared" si="11"/>
        <v>434528.1475868281</v>
      </c>
      <c r="S119" s="55">
        <f t="shared" si="12"/>
        <v>3.8666457896855057E-2</v>
      </c>
    </row>
    <row r="120" spans="1:22" x14ac:dyDescent="0.25">
      <c r="A120" s="54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Data'!J120</f>
        <v>12492939.37460025</v>
      </c>
      <c r="E120">
        <f>'Monthly Data'!BH120</f>
        <v>119</v>
      </c>
      <c r="F120">
        <f>'Monthly Data'!BB120</f>
        <v>84.6</v>
      </c>
      <c r="G120">
        <f>'Monthly Data'!CA120</f>
        <v>30</v>
      </c>
      <c r="H120">
        <f>'Monthly Data'!AJ120</f>
        <v>0</v>
      </c>
      <c r="I120">
        <f>'Monthly Data'!AS120</f>
        <v>447</v>
      </c>
      <c r="K120">
        <f>'GS&lt;50 OLS'!$B$5</f>
        <v>-5820981.2671159897</v>
      </c>
      <c r="L120">
        <f>E120*'GS&lt;50 OLS'!$B$6</f>
        <v>-425689.23394021532</v>
      </c>
      <c r="M120">
        <f>F120*'GS&lt;50 OLS'!$B$7</f>
        <v>4572054.2033498297</v>
      </c>
      <c r="N120">
        <f>G120*'GS&lt;50 OLS'!$B$8</f>
        <v>11842616.41144377</v>
      </c>
      <c r="O120">
        <f>H120*'GS&lt;50 OLS'!$B$9</f>
        <v>0</v>
      </c>
      <c r="P120">
        <f>I120*'GS&lt;50 OLS'!$B$10</f>
        <v>2622982.7118995464</v>
      </c>
      <c r="Q120" s="32">
        <f t="shared" si="10"/>
        <v>12790982.82563694</v>
      </c>
      <c r="R120" s="33">
        <f t="shared" si="11"/>
        <v>298043.4510366898</v>
      </c>
      <c r="S120" s="55">
        <f t="shared" si="12"/>
        <v>2.385695168285619E-2</v>
      </c>
    </row>
    <row r="121" spans="1:22" x14ac:dyDescent="0.25">
      <c r="A121" s="54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Data'!J121</f>
        <v>13550639.608001858</v>
      </c>
      <c r="E121">
        <f>'Monthly Data'!BH121</f>
        <v>120</v>
      </c>
      <c r="F121">
        <f>'Monthly Data'!BB121</f>
        <v>84.6</v>
      </c>
      <c r="G121">
        <f>'Monthly Data'!CA121</f>
        <v>31</v>
      </c>
      <c r="H121">
        <f>'Monthly Data'!AJ121</f>
        <v>0</v>
      </c>
      <c r="I121">
        <f>'Monthly Data'!AS121</f>
        <v>560.79999999999995</v>
      </c>
      <c r="K121">
        <f>'GS&lt;50 OLS'!$B$5</f>
        <v>-5820981.2671159897</v>
      </c>
      <c r="L121">
        <f>E121*'GS&lt;50 OLS'!$B$6</f>
        <v>-429266.45439349441</v>
      </c>
      <c r="M121">
        <f>F121*'GS&lt;50 OLS'!$B$7</f>
        <v>4572054.2033498297</v>
      </c>
      <c r="N121">
        <f>G121*'GS&lt;50 OLS'!$B$8</f>
        <v>12237370.291825229</v>
      </c>
      <c r="O121">
        <f>H121*'GS&lt;50 OLS'!$B$9</f>
        <v>0</v>
      </c>
      <c r="P121">
        <f>I121*'GS&lt;50 OLS'!$B$10</f>
        <v>3290757.7289334796</v>
      </c>
      <c r="Q121" s="32">
        <f t="shared" si="10"/>
        <v>13849934.502599053</v>
      </c>
      <c r="R121" s="33">
        <f t="shared" si="11"/>
        <v>299294.89459719509</v>
      </c>
      <c r="S121" s="55">
        <f t="shared" si="12"/>
        <v>2.2087141511789372E-2</v>
      </c>
    </row>
    <row r="122" spans="1:22" x14ac:dyDescent="0.25">
      <c r="S122" s="58">
        <f>AVERAGE(S2:S121)</f>
        <v>2.7993067452817308E-2</v>
      </c>
    </row>
    <row r="124" spans="1:22" x14ac:dyDescent="0.25">
      <c r="T124">
        <v>1</v>
      </c>
      <c r="U124" s="32">
        <f t="shared" ref="U124:U135" si="13">SUMIF($B:$B,$T124,R:R)</f>
        <v>-1585289.7292000279</v>
      </c>
      <c r="V124" s="56">
        <f t="shared" ref="V124:V135" si="14">SUMIF($B:$B,$T124,S:S)</f>
        <v>0.21040593810540051</v>
      </c>
    </row>
    <row r="125" spans="1:22" x14ac:dyDescent="0.25">
      <c r="T125">
        <v>2</v>
      </c>
      <c r="U125" s="32">
        <f t="shared" si="13"/>
        <v>-547839.53051941469</v>
      </c>
      <c r="V125" s="56">
        <f t="shared" si="14"/>
        <v>0.3264834130562142</v>
      </c>
    </row>
    <row r="126" spans="1:22" x14ac:dyDescent="0.25">
      <c r="T126">
        <v>3</v>
      </c>
      <c r="U126" s="32">
        <f t="shared" si="13"/>
        <v>-1813305.0129518583</v>
      </c>
      <c r="V126" s="56">
        <f t="shared" si="14"/>
        <v>0.23186570569963871</v>
      </c>
    </row>
    <row r="127" spans="1:22" x14ac:dyDescent="0.25">
      <c r="T127">
        <v>4</v>
      </c>
      <c r="U127" s="32">
        <f t="shared" si="13"/>
        <v>678564.43886953034</v>
      </c>
      <c r="V127" s="56">
        <f t="shared" si="14"/>
        <v>0.35275520647017977</v>
      </c>
    </row>
    <row r="128" spans="1:22" x14ac:dyDescent="0.25">
      <c r="T128">
        <v>5</v>
      </c>
      <c r="U128" s="32">
        <f t="shared" si="13"/>
        <v>-1753567.9782978781</v>
      </c>
      <c r="V128" s="56">
        <f t="shared" si="14"/>
        <v>0.29471315603343468</v>
      </c>
    </row>
    <row r="129" spans="20:22" x14ac:dyDescent="0.25">
      <c r="T129">
        <v>6</v>
      </c>
      <c r="U129" s="32">
        <f t="shared" si="13"/>
        <v>-3602133.5064415615</v>
      </c>
      <c r="V129" s="56">
        <f t="shared" si="14"/>
        <v>0.33661415490881597</v>
      </c>
    </row>
    <row r="130" spans="20:22" x14ac:dyDescent="0.25">
      <c r="T130">
        <v>7</v>
      </c>
      <c r="U130" s="32">
        <f t="shared" si="13"/>
        <v>1446058.3001306113</v>
      </c>
      <c r="V130" s="56">
        <f t="shared" si="14"/>
        <v>0.25143169562579698</v>
      </c>
    </row>
    <row r="131" spans="20:22" x14ac:dyDescent="0.25">
      <c r="T131">
        <v>8</v>
      </c>
      <c r="U131" s="32">
        <f t="shared" si="13"/>
        <v>-488874.58899933472</v>
      </c>
      <c r="V131" s="56">
        <f t="shared" si="14"/>
        <v>0.14855990813535991</v>
      </c>
    </row>
    <row r="132" spans="20:22" x14ac:dyDescent="0.25">
      <c r="T132">
        <v>9</v>
      </c>
      <c r="U132" s="32">
        <f t="shared" si="13"/>
        <v>725552.83513376303</v>
      </c>
      <c r="V132" s="56">
        <f t="shared" si="14"/>
        <v>0.26317556885975785</v>
      </c>
    </row>
    <row r="133" spans="20:22" x14ac:dyDescent="0.25">
      <c r="T133">
        <v>10</v>
      </c>
      <c r="U133" s="32">
        <f t="shared" si="13"/>
        <v>1673802.873126395</v>
      </c>
      <c r="V133" s="56">
        <f t="shared" si="14"/>
        <v>0.31163740028270337</v>
      </c>
    </row>
    <row r="134" spans="20:22" x14ac:dyDescent="0.25">
      <c r="T134">
        <v>11</v>
      </c>
      <c r="U134" s="32">
        <f t="shared" si="13"/>
        <v>3824368.3223123252</v>
      </c>
      <c r="V134" s="56">
        <f t="shared" si="14"/>
        <v>0.39392017098731769</v>
      </c>
    </row>
    <row r="135" spans="20:22" x14ac:dyDescent="0.25">
      <c r="T135">
        <v>12</v>
      </c>
      <c r="U135" s="32">
        <f t="shared" si="13"/>
        <v>1442663.5768368598</v>
      </c>
      <c r="V135" s="56">
        <f t="shared" si="14"/>
        <v>0.23760577617345577</v>
      </c>
    </row>
    <row r="136" spans="20:22" x14ac:dyDescent="0.25">
      <c r="U136" s="32"/>
      <c r="V136" s="56"/>
    </row>
    <row r="137" spans="20:22" x14ac:dyDescent="0.25">
      <c r="T137">
        <v>2009</v>
      </c>
      <c r="U137" s="32">
        <f t="shared" ref="U137:U146" si="15">SUMIF($C:$C,$T137,R:R)</f>
        <v>1077067.8281216249</v>
      </c>
      <c r="V137" s="57">
        <f t="shared" ref="V137:V146" si="16">SUMIF($C:$C,$T137,S:S)</f>
        <v>0.71562757015856704</v>
      </c>
    </row>
    <row r="138" spans="20:22" x14ac:dyDescent="0.25">
      <c r="T138">
        <v>2010</v>
      </c>
      <c r="U138" s="32">
        <f t="shared" si="15"/>
        <v>801867.4416104462</v>
      </c>
      <c r="V138" s="57">
        <f t="shared" si="16"/>
        <v>0.36364015469449817</v>
      </c>
    </row>
    <row r="139" spans="20:22" x14ac:dyDescent="0.25">
      <c r="T139">
        <v>2011</v>
      </c>
      <c r="U139" s="32">
        <f t="shared" si="15"/>
        <v>1516735.0095755868</v>
      </c>
      <c r="V139" s="57">
        <f t="shared" si="16"/>
        <v>0.4418946777903151</v>
      </c>
    </row>
    <row r="140" spans="20:22" x14ac:dyDescent="0.25">
      <c r="T140">
        <v>2012</v>
      </c>
      <c r="U140" s="32">
        <f t="shared" si="15"/>
        <v>-698085.39305800572</v>
      </c>
      <c r="V140" s="57">
        <f t="shared" si="16"/>
        <v>0.24232302718675344</v>
      </c>
    </row>
    <row r="141" spans="20:22" x14ac:dyDescent="0.25">
      <c r="T141">
        <v>2013</v>
      </c>
      <c r="U141" s="32">
        <f t="shared" si="15"/>
        <v>-1953691.9481291007</v>
      </c>
      <c r="V141" s="57">
        <f t="shared" si="16"/>
        <v>0.25987774260682422</v>
      </c>
    </row>
    <row r="142" spans="20:22" x14ac:dyDescent="0.25">
      <c r="T142">
        <v>2014</v>
      </c>
      <c r="U142" s="32">
        <f t="shared" si="15"/>
        <v>-3302473.3957762904</v>
      </c>
      <c r="V142" s="57">
        <f t="shared" si="16"/>
        <v>0.31837299493128079</v>
      </c>
    </row>
    <row r="143" spans="20:22" x14ac:dyDescent="0.25">
      <c r="T143">
        <v>2015</v>
      </c>
      <c r="U143" s="32">
        <f t="shared" si="15"/>
        <v>77997.858498271555</v>
      </c>
      <c r="V143" s="57">
        <f t="shared" si="16"/>
        <v>0.24221514753023063</v>
      </c>
    </row>
    <row r="144" spans="20:22" x14ac:dyDescent="0.25">
      <c r="T144">
        <v>2016</v>
      </c>
      <c r="U144" s="32">
        <f t="shared" si="15"/>
        <v>1313195.3644947335</v>
      </c>
      <c r="V144" s="57">
        <f t="shared" si="16"/>
        <v>0.2815756103520245</v>
      </c>
    </row>
    <row r="145" spans="20:22" x14ac:dyDescent="0.25">
      <c r="T145">
        <v>2017</v>
      </c>
      <c r="U145" s="32">
        <f t="shared" si="15"/>
        <v>2003466.5829476919</v>
      </c>
      <c r="V145" s="57">
        <f t="shared" si="16"/>
        <v>0.20810467253004761</v>
      </c>
    </row>
    <row r="146" spans="20:22" x14ac:dyDescent="0.25">
      <c r="T146">
        <v>2018</v>
      </c>
      <c r="U146" s="32">
        <f t="shared" si="15"/>
        <v>-836079.34828554839</v>
      </c>
      <c r="V146" s="57">
        <f t="shared" si="16"/>
        <v>0.28553649655753416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7BC9-73FF-4DE0-A1D8-2A06E317F436}">
  <sheetPr codeName="Sheet12"/>
  <dimension ref="A1:E17"/>
  <sheetViews>
    <sheetView workbookViewId="0">
      <selection sqref="A1:E18"/>
    </sheetView>
  </sheetViews>
  <sheetFormatPr defaultRowHeight="13.2" x14ac:dyDescent="0.25"/>
  <cols>
    <col min="4" max="4" width="15.109375" customWidth="1"/>
  </cols>
  <sheetData>
    <row r="1" spans="1:5" x14ac:dyDescent="0.25">
      <c r="A1" t="s">
        <v>303</v>
      </c>
    </row>
    <row r="2" spans="1:5" x14ac:dyDescent="0.25">
      <c r="A2" t="s">
        <v>109</v>
      </c>
    </row>
    <row r="4" spans="1:5" x14ac:dyDescent="0.25"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 t="s">
        <v>83</v>
      </c>
      <c r="B5">
        <v>16969361.033929799</v>
      </c>
      <c r="C5">
        <v>4041942.9195209802</v>
      </c>
      <c r="D5">
        <v>4.1983178317473397</v>
      </c>
      <c r="E5" s="52">
        <v>5.3251085835039497E-5</v>
      </c>
    </row>
    <row r="6" spans="1:5" x14ac:dyDescent="0.25">
      <c r="A6" t="s">
        <v>72</v>
      </c>
      <c r="B6">
        <v>-14774.085107597801</v>
      </c>
      <c r="C6">
        <v>3068.7698194356999</v>
      </c>
      <c r="D6">
        <v>-4.8143347259308404</v>
      </c>
      <c r="E6" s="52">
        <v>4.53361105167571E-6</v>
      </c>
    </row>
    <row r="7" spans="1:5" x14ac:dyDescent="0.25">
      <c r="A7" t="s">
        <v>183</v>
      </c>
      <c r="B7">
        <v>11741.4434644128</v>
      </c>
      <c r="C7">
        <v>511.13490480690001</v>
      </c>
      <c r="D7">
        <v>22.9713200057205</v>
      </c>
      <c r="E7" s="52">
        <v>8.77040069483928E-45</v>
      </c>
    </row>
    <row r="8" spans="1:5" x14ac:dyDescent="0.25">
      <c r="A8" t="s">
        <v>189</v>
      </c>
      <c r="B8">
        <v>19845.494843539898</v>
      </c>
      <c r="C8">
        <v>3301.7577573449298</v>
      </c>
      <c r="D8">
        <v>6.0105847557691297</v>
      </c>
      <c r="E8" s="52">
        <v>2.2295779215810001E-8</v>
      </c>
    </row>
    <row r="9" spans="1:5" x14ac:dyDescent="0.25">
      <c r="A9" t="s">
        <v>76</v>
      </c>
      <c r="B9">
        <v>400878.76873868302</v>
      </c>
      <c r="C9">
        <v>132639.71455756901</v>
      </c>
      <c r="D9">
        <v>3.0223132647401201</v>
      </c>
      <c r="E9" s="52">
        <v>3.0928769242278102E-3</v>
      </c>
    </row>
    <row r="10" spans="1:5" x14ac:dyDescent="0.25">
      <c r="E10" s="52"/>
    </row>
    <row r="11" spans="1:5" x14ac:dyDescent="0.25">
      <c r="A11" t="s">
        <v>84</v>
      </c>
      <c r="B11">
        <v>31733866.4534989</v>
      </c>
      <c r="C11" t="s">
        <v>85</v>
      </c>
      <c r="D11">
        <v>2902402.8566012201</v>
      </c>
    </row>
    <row r="12" spans="1:5" x14ac:dyDescent="0.25">
      <c r="A12" t="s">
        <v>86</v>
      </c>
      <c r="B12">
        <v>155674548718349</v>
      </c>
      <c r="C12" t="s">
        <v>87</v>
      </c>
      <c r="D12">
        <v>1163482.58602595</v>
      </c>
    </row>
    <row r="13" spans="1:5" x14ac:dyDescent="0.25">
      <c r="A13" t="s">
        <v>88</v>
      </c>
      <c r="B13">
        <v>0.844705788345116</v>
      </c>
      <c r="C13" t="s">
        <v>89</v>
      </c>
      <c r="D13" s="31">
        <v>0.83930425054842395</v>
      </c>
    </row>
    <row r="14" spans="1:5" x14ac:dyDescent="0.25">
      <c r="A14" t="s">
        <v>90</v>
      </c>
      <c r="B14">
        <v>156.382463687007</v>
      </c>
      <c r="C14" t="s">
        <v>91</v>
      </c>
      <c r="D14" s="52">
        <v>1.53692246188667E-45</v>
      </c>
    </row>
    <row r="15" spans="1:5" x14ac:dyDescent="0.25">
      <c r="A15" t="s">
        <v>92</v>
      </c>
      <c r="B15">
        <v>-1843.7504424863901</v>
      </c>
      <c r="C15" t="s">
        <v>93</v>
      </c>
      <c r="D15" s="52">
        <v>3697.5008849727701</v>
      </c>
    </row>
    <row r="16" spans="1:5" x14ac:dyDescent="0.25">
      <c r="A16" t="s">
        <v>94</v>
      </c>
      <c r="B16">
        <v>3711.4383436866801</v>
      </c>
      <c r="C16" t="s">
        <v>95</v>
      </c>
      <c r="D16" s="52">
        <v>3703.1609512703699</v>
      </c>
    </row>
    <row r="17" spans="1:4" x14ac:dyDescent="0.25">
      <c r="A17" t="s">
        <v>96</v>
      </c>
      <c r="B17">
        <v>-3.2210942640648103E-2</v>
      </c>
      <c r="C17" t="s">
        <v>97</v>
      </c>
      <c r="D17">
        <v>1.98703036993452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7009-D07B-446B-8E68-BB2AA970D808}">
  <sheetPr codeName="Sheet13"/>
  <dimension ref="A1:U146"/>
  <sheetViews>
    <sheetView workbookViewId="0">
      <selection activeCell="A100" sqref="A100:XFD100"/>
    </sheetView>
  </sheetViews>
  <sheetFormatPr defaultRowHeight="13.2" x14ac:dyDescent="0.25"/>
  <cols>
    <col min="1" max="1" width="9.33203125" style="54"/>
    <col min="4" max="4" width="19.44140625" style="33" bestFit="1" customWidth="1"/>
    <col min="10" max="10" width="10.77734375" bestFit="1" customWidth="1"/>
    <col min="11" max="12" width="10.109375" bestFit="1" customWidth="1"/>
    <col min="14" max="14" width="10.109375" bestFit="1" customWidth="1"/>
    <col min="15" max="15" width="14.109375" bestFit="1" customWidth="1"/>
    <col min="16" max="16" width="13.77734375" bestFit="1" customWidth="1"/>
    <col min="19" max="19" width="14.77734375" bestFit="1" customWidth="1"/>
    <col min="21" max="21" width="14.77734375" bestFit="1" customWidth="1"/>
  </cols>
  <sheetData>
    <row r="1" spans="1:17" x14ac:dyDescent="0.25">
      <c r="A1" s="54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Data'!N1</f>
        <v>GS_gt_50_NoCDM</v>
      </c>
      <c r="E1" t="str">
        <f>'Monthly Data'!BH1</f>
        <v>Trend</v>
      </c>
      <c r="F1" t="str">
        <f>'Monthly Data'!AS1</f>
        <v>HDD10</v>
      </c>
      <c r="G1" t="str">
        <f>'Monthly Data'!AP1</f>
        <v>CDD16</v>
      </c>
      <c r="H1" t="str">
        <f>'Monthly Data'!CA1</f>
        <v>MonthDays</v>
      </c>
      <c r="J1" t="s">
        <v>83</v>
      </c>
      <c r="K1" t="str">
        <f>E1</f>
        <v>Trend</v>
      </c>
      <c r="L1" t="str">
        <f>F1</f>
        <v>HDD10</v>
      </c>
      <c r="M1" t="str">
        <f>G1</f>
        <v>CDD16</v>
      </c>
      <c r="N1" t="str">
        <f>H1</f>
        <v>MonthDays</v>
      </c>
      <c r="O1" t="s">
        <v>98</v>
      </c>
      <c r="P1" t="s">
        <v>99</v>
      </c>
      <c r="Q1" t="s">
        <v>100</v>
      </c>
    </row>
    <row r="2" spans="1:17" x14ac:dyDescent="0.25">
      <c r="A2" s="54">
        <f>'Monthly Data'!A2</f>
        <v>39814</v>
      </c>
      <c r="B2">
        <f>'Monthly Data'!C2</f>
        <v>1</v>
      </c>
      <c r="C2">
        <f>'Monthly Data'!B2</f>
        <v>2009</v>
      </c>
      <c r="D2" s="33">
        <f>'Monthly Data'!N2</f>
        <v>35292912.526157998</v>
      </c>
      <c r="E2">
        <f>'Monthly Data'!BH2</f>
        <v>1</v>
      </c>
      <c r="F2">
        <f>'Monthly Data'!AS2</f>
        <v>798.69999999999993</v>
      </c>
      <c r="G2">
        <f>'Monthly Data'!AP2</f>
        <v>0</v>
      </c>
      <c r="H2">
        <f>'Monthly Data'!CA2</f>
        <v>31</v>
      </c>
      <c r="J2">
        <f>'GS&gt;50 OLS'!$B$5</f>
        <v>16969361.033929799</v>
      </c>
      <c r="K2">
        <f>E2*'GS&gt;50 OLS'!$B$6</f>
        <v>-14774.085107597801</v>
      </c>
      <c r="L2">
        <f>F2*'GS&gt;50 OLS'!$B$7</f>
        <v>9377890.8950265031</v>
      </c>
      <c r="M2">
        <f>G2*'GS&gt;50 OLS'!$B$8</f>
        <v>0</v>
      </c>
      <c r="N2">
        <f>H2*'GS&gt;50 OLS'!$B$9</f>
        <v>12427241.830899173</v>
      </c>
      <c r="O2" s="32">
        <f>SUM(J2:N2)</f>
        <v>38759719.674747877</v>
      </c>
      <c r="P2" s="33">
        <f t="shared" ref="P2:P33" si="0">O2-D2</f>
        <v>3466807.1485898793</v>
      </c>
      <c r="Q2" s="55">
        <f t="shared" ref="Q2:Q33" si="1">ABS(P2/D2)</f>
        <v>9.8229556600645834E-2</v>
      </c>
    </row>
    <row r="3" spans="1:17" x14ac:dyDescent="0.25">
      <c r="A3" s="54">
        <f>'Monthly Data'!A3</f>
        <v>39845</v>
      </c>
      <c r="B3">
        <f>'Monthly Data'!C3</f>
        <v>2</v>
      </c>
      <c r="C3">
        <f>'Monthly Data'!B3</f>
        <v>2009</v>
      </c>
      <c r="D3" s="33">
        <f>'Monthly Data'!N3</f>
        <v>37303734.732303552</v>
      </c>
      <c r="E3">
        <f>'Monthly Data'!BH3</f>
        <v>2</v>
      </c>
      <c r="F3">
        <f>'Monthly Data'!AS3</f>
        <v>566.30000000000007</v>
      </c>
      <c r="G3">
        <f>'Monthly Data'!AP3</f>
        <v>0</v>
      </c>
      <c r="H3">
        <f>'Monthly Data'!CA3</f>
        <v>28</v>
      </c>
      <c r="J3">
        <f>'GS&gt;50 OLS'!$B$5</f>
        <v>16969361.033929799</v>
      </c>
      <c r="K3">
        <f>E3*'GS&gt;50 OLS'!$B$6</f>
        <v>-29548.170215195601</v>
      </c>
      <c r="L3">
        <f>F3*'GS&gt;50 OLS'!$B$7</f>
        <v>6649179.4338969691</v>
      </c>
      <c r="M3">
        <f>G3*'GS&gt;50 OLS'!$B$8</f>
        <v>0</v>
      </c>
      <c r="N3">
        <f>H3*'GS&gt;50 OLS'!$B$9</f>
        <v>11224605.524683125</v>
      </c>
      <c r="O3" s="32">
        <f t="shared" ref="O3:O66" si="2">SUM(J3:N3)</f>
        <v>34813597.822294697</v>
      </c>
      <c r="P3" s="33">
        <f t="shared" si="0"/>
        <v>-2490136.9100088552</v>
      </c>
      <c r="Q3" s="55">
        <f t="shared" si="1"/>
        <v>6.675301891026196E-2</v>
      </c>
    </row>
    <row r="4" spans="1:17" x14ac:dyDescent="0.25">
      <c r="A4" s="54">
        <f>'Monthly Data'!A4</f>
        <v>39873</v>
      </c>
      <c r="B4">
        <f>'Monthly Data'!C4</f>
        <v>3</v>
      </c>
      <c r="C4">
        <f>'Monthly Data'!B4</f>
        <v>2009</v>
      </c>
      <c r="D4" s="33">
        <f>'Monthly Data'!N4</f>
        <v>34466230.814833477</v>
      </c>
      <c r="E4">
        <f>'Monthly Data'!BH4</f>
        <v>3</v>
      </c>
      <c r="F4">
        <f>'Monthly Data'!AS4</f>
        <v>448.1</v>
      </c>
      <c r="G4">
        <f>'Monthly Data'!AP4</f>
        <v>0</v>
      </c>
      <c r="H4">
        <f>'Monthly Data'!CA4</f>
        <v>31</v>
      </c>
      <c r="J4">
        <f>'GS&gt;50 OLS'!$B$5</f>
        <v>16969361.033929799</v>
      </c>
      <c r="K4">
        <f>E4*'GS&gt;50 OLS'!$B$6</f>
        <v>-44322.255322793404</v>
      </c>
      <c r="L4">
        <f>F4*'GS&gt;50 OLS'!$B$7</f>
        <v>5261340.8164033759</v>
      </c>
      <c r="M4">
        <f>G4*'GS&gt;50 OLS'!$B$8</f>
        <v>0</v>
      </c>
      <c r="N4">
        <f>H4*'GS&gt;50 OLS'!$B$9</f>
        <v>12427241.830899173</v>
      </c>
      <c r="O4" s="32">
        <f t="shared" si="2"/>
        <v>34613621.425909556</v>
      </c>
      <c r="P4" s="33">
        <f t="shared" si="0"/>
        <v>147390.61107607931</v>
      </c>
      <c r="Q4" s="55">
        <f t="shared" si="1"/>
        <v>4.2763774161416503E-3</v>
      </c>
    </row>
    <row r="5" spans="1:17" x14ac:dyDescent="0.25">
      <c r="A5" s="54">
        <f>'Monthly Data'!A5</f>
        <v>39904</v>
      </c>
      <c r="B5">
        <f>'Monthly Data'!C5</f>
        <v>4</v>
      </c>
      <c r="C5">
        <f>'Monthly Data'!B5</f>
        <v>2009</v>
      </c>
      <c r="D5" s="33">
        <f>'Monthly Data'!N5</f>
        <v>34667746.052301332</v>
      </c>
      <c r="E5">
        <f>'Monthly Data'!BH5</f>
        <v>4</v>
      </c>
      <c r="F5">
        <f>'Monthly Data'!AS5</f>
        <v>198.20000000000005</v>
      </c>
      <c r="G5">
        <f>'Monthly Data'!AP5</f>
        <v>0</v>
      </c>
      <c r="H5">
        <f>'Monthly Data'!CA5</f>
        <v>30</v>
      </c>
      <c r="J5">
        <f>'GS&gt;50 OLS'!$B$5</f>
        <v>16969361.033929799</v>
      </c>
      <c r="K5">
        <f>E5*'GS&gt;50 OLS'!$B$6</f>
        <v>-59096.340430391203</v>
      </c>
      <c r="L5">
        <f>F5*'GS&gt;50 OLS'!$B$7</f>
        <v>2327154.0946466173</v>
      </c>
      <c r="M5">
        <f>G5*'GS&gt;50 OLS'!$B$8</f>
        <v>0</v>
      </c>
      <c r="N5">
        <f>H5*'GS&gt;50 OLS'!$B$9</f>
        <v>12026363.06216049</v>
      </c>
      <c r="O5" s="32">
        <f t="shared" si="2"/>
        <v>31263781.850306518</v>
      </c>
      <c r="P5" s="33">
        <f t="shared" si="0"/>
        <v>-3403964.201994814</v>
      </c>
      <c r="Q5" s="55">
        <f t="shared" si="1"/>
        <v>9.8188217857008625E-2</v>
      </c>
    </row>
    <row r="6" spans="1:17" x14ac:dyDescent="0.25">
      <c r="A6" s="54">
        <f>'Monthly Data'!A6</f>
        <v>39934</v>
      </c>
      <c r="B6">
        <f>'Monthly Data'!C6</f>
        <v>5</v>
      </c>
      <c r="C6">
        <f>'Monthly Data'!B6</f>
        <v>2009</v>
      </c>
      <c r="D6" s="33">
        <f>'Monthly Data'!N6</f>
        <v>27020529.990463268</v>
      </c>
      <c r="E6">
        <f>'Monthly Data'!BH6</f>
        <v>5</v>
      </c>
      <c r="F6">
        <f>'Monthly Data'!AS6</f>
        <v>51.300000000000004</v>
      </c>
      <c r="G6">
        <f>'Monthly Data'!AP6</f>
        <v>2.6000000000000014</v>
      </c>
      <c r="H6">
        <f>'Monthly Data'!CA6</f>
        <v>31</v>
      </c>
      <c r="J6">
        <f>'GS&gt;50 OLS'!$B$5</f>
        <v>16969361.033929799</v>
      </c>
      <c r="K6">
        <f>E6*'GS&gt;50 OLS'!$B$6</f>
        <v>-73870.425537989009</v>
      </c>
      <c r="L6">
        <f>F6*'GS&gt;50 OLS'!$B$7</f>
        <v>602336.04972437664</v>
      </c>
      <c r="M6">
        <f>G6*'GS&gt;50 OLS'!$B$8</f>
        <v>51598.28659320376</v>
      </c>
      <c r="N6">
        <f>H6*'GS&gt;50 OLS'!$B$9</f>
        <v>12427241.830899173</v>
      </c>
      <c r="O6" s="32">
        <f t="shared" si="2"/>
        <v>29976666.775608562</v>
      </c>
      <c r="P6" s="33">
        <f t="shared" si="0"/>
        <v>2956136.7851452939</v>
      </c>
      <c r="Q6" s="55">
        <f t="shared" si="1"/>
        <v>0.10940336056282554</v>
      </c>
    </row>
    <row r="7" spans="1:17" x14ac:dyDescent="0.25">
      <c r="A7" s="54">
        <f>'Monthly Data'!A7</f>
        <v>39965</v>
      </c>
      <c r="B7">
        <f>'Monthly Data'!C7</f>
        <v>6</v>
      </c>
      <c r="C7">
        <f>'Monthly Data'!B7</f>
        <v>2009</v>
      </c>
      <c r="D7" s="33">
        <f>'Monthly Data'!N7</f>
        <v>28440359.947785892</v>
      </c>
      <c r="E7">
        <f>'Monthly Data'!BH7</f>
        <v>6</v>
      </c>
      <c r="F7">
        <f>'Monthly Data'!AS7</f>
        <v>5.7000000000000011</v>
      </c>
      <c r="G7">
        <f>'Monthly Data'!AP7</f>
        <v>62.999999999999993</v>
      </c>
      <c r="H7">
        <f>'Monthly Data'!CA7</f>
        <v>30</v>
      </c>
      <c r="J7">
        <f>'GS&gt;50 OLS'!$B$5</f>
        <v>16969361.033929799</v>
      </c>
      <c r="K7">
        <f>E7*'GS&gt;50 OLS'!$B$6</f>
        <v>-88644.510645586808</v>
      </c>
      <c r="L7">
        <f>F7*'GS&gt;50 OLS'!$B$7</f>
        <v>66926.227747152967</v>
      </c>
      <c r="M7">
        <f>G7*'GS&gt;50 OLS'!$B$8</f>
        <v>1250266.1751430135</v>
      </c>
      <c r="N7">
        <f>H7*'GS&gt;50 OLS'!$B$9</f>
        <v>12026363.06216049</v>
      </c>
      <c r="O7" s="32">
        <f t="shared" si="2"/>
        <v>30224271.988334872</v>
      </c>
      <c r="P7" s="33">
        <f t="shared" si="0"/>
        <v>1783912.0405489802</v>
      </c>
      <c r="Q7" s="55">
        <f t="shared" si="1"/>
        <v>6.2724664660506857E-2</v>
      </c>
    </row>
    <row r="8" spans="1:17" x14ac:dyDescent="0.25">
      <c r="A8" s="54">
        <f>'Monthly Data'!A8</f>
        <v>39995</v>
      </c>
      <c r="B8">
        <f>'Monthly Data'!C8</f>
        <v>7</v>
      </c>
      <c r="C8">
        <f>'Monthly Data'!B8</f>
        <v>2009</v>
      </c>
      <c r="D8" s="33">
        <f>'Monthly Data'!N8</f>
        <v>31910033.230850216</v>
      </c>
      <c r="E8">
        <f>'Monthly Data'!BH8</f>
        <v>7</v>
      </c>
      <c r="F8">
        <f>'Monthly Data'!AS8</f>
        <v>0</v>
      </c>
      <c r="G8">
        <f>'Monthly Data'!AP8</f>
        <v>37.599999999999994</v>
      </c>
      <c r="H8">
        <f>'Monthly Data'!CA8</f>
        <v>31</v>
      </c>
      <c r="J8">
        <f>'GS&gt;50 OLS'!$B$5</f>
        <v>16969361.033929799</v>
      </c>
      <c r="K8">
        <f>E8*'GS&gt;50 OLS'!$B$6</f>
        <v>-103418.59575318461</v>
      </c>
      <c r="L8">
        <f>F8*'GS&gt;50 OLS'!$B$7</f>
        <v>0</v>
      </c>
      <c r="M8">
        <f>G8*'GS&gt;50 OLS'!$B$8</f>
        <v>746190.60611710011</v>
      </c>
      <c r="N8">
        <f>H8*'GS&gt;50 OLS'!$B$9</f>
        <v>12427241.830899173</v>
      </c>
      <c r="O8" s="32">
        <f t="shared" si="2"/>
        <v>30039374.875192888</v>
      </c>
      <c r="P8" s="33">
        <f t="shared" si="0"/>
        <v>-1870658.3556573279</v>
      </c>
      <c r="Q8" s="55">
        <f t="shared" si="1"/>
        <v>5.8622889613565148E-2</v>
      </c>
    </row>
    <row r="9" spans="1:17" x14ac:dyDescent="0.25">
      <c r="A9" s="54">
        <f>'Monthly Data'!A9</f>
        <v>40026</v>
      </c>
      <c r="B9">
        <f>'Monthly Data'!C9</f>
        <v>8</v>
      </c>
      <c r="C9">
        <f>'Monthly Data'!B9</f>
        <v>2009</v>
      </c>
      <c r="D9" s="33">
        <f>'Monthly Data'!N9</f>
        <v>30364962.677482277</v>
      </c>
      <c r="E9">
        <f>'Monthly Data'!BH9</f>
        <v>8</v>
      </c>
      <c r="F9">
        <f>'Monthly Data'!AS9</f>
        <v>0</v>
      </c>
      <c r="G9">
        <f>'Monthly Data'!AP9</f>
        <v>66.400000000000006</v>
      </c>
      <c r="H9">
        <f>'Monthly Data'!CA9</f>
        <v>31</v>
      </c>
      <c r="J9">
        <f>'GS&gt;50 OLS'!$B$5</f>
        <v>16969361.033929799</v>
      </c>
      <c r="K9">
        <f>E9*'GS&gt;50 OLS'!$B$6</f>
        <v>-118192.68086078241</v>
      </c>
      <c r="L9">
        <f>F9*'GS&gt;50 OLS'!$B$7</f>
        <v>0</v>
      </c>
      <c r="M9">
        <f>G9*'GS&gt;50 OLS'!$B$8</f>
        <v>1317740.8576110494</v>
      </c>
      <c r="N9">
        <f>H9*'GS&gt;50 OLS'!$B$9</f>
        <v>12427241.830899173</v>
      </c>
      <c r="O9" s="32">
        <f t="shared" si="2"/>
        <v>30596151.041579239</v>
      </c>
      <c r="P9" s="33">
        <f t="shared" si="0"/>
        <v>231188.36409696192</v>
      </c>
      <c r="Q9" s="55">
        <f t="shared" si="1"/>
        <v>7.6136554670756798E-3</v>
      </c>
    </row>
    <row r="10" spans="1:17" x14ac:dyDescent="0.25">
      <c r="A10" s="54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Data'!N10</f>
        <v>30896109.764282819</v>
      </c>
      <c r="E10">
        <f>'Monthly Data'!BH10</f>
        <v>9</v>
      </c>
      <c r="F10">
        <f>'Monthly Data'!AS10</f>
        <v>12.3</v>
      </c>
      <c r="G10">
        <f>'Monthly Data'!AP10</f>
        <v>29.100000000000005</v>
      </c>
      <c r="H10">
        <f>'Monthly Data'!CA10</f>
        <v>30</v>
      </c>
      <c r="J10">
        <f>'GS&gt;50 OLS'!$B$5</f>
        <v>16969361.033929799</v>
      </c>
      <c r="K10">
        <f>E10*'GS&gt;50 OLS'!$B$6</f>
        <v>-132966.7659683802</v>
      </c>
      <c r="L10">
        <f>F10*'GS&gt;50 OLS'!$B$7</f>
        <v>144419.75461227744</v>
      </c>
      <c r="M10">
        <f>G10*'GS&gt;50 OLS'!$B$8</f>
        <v>577503.89994701114</v>
      </c>
      <c r="N10">
        <f>H10*'GS&gt;50 OLS'!$B$9</f>
        <v>12026363.06216049</v>
      </c>
      <c r="O10" s="32">
        <f t="shared" si="2"/>
        <v>29584680.984681197</v>
      </c>
      <c r="P10" s="33">
        <f t="shared" si="0"/>
        <v>-1311428.7796016224</v>
      </c>
      <c r="Q10" s="55">
        <f t="shared" si="1"/>
        <v>4.2446404728846747E-2</v>
      </c>
    </row>
    <row r="11" spans="1:17" x14ac:dyDescent="0.25">
      <c r="A11" s="54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Data'!N11</f>
        <v>29777343.799069267</v>
      </c>
      <c r="E11">
        <f>'Monthly Data'!BH11</f>
        <v>10</v>
      </c>
      <c r="F11">
        <f>'Monthly Data'!AS11</f>
        <v>171.6</v>
      </c>
      <c r="G11">
        <f>'Monthly Data'!AP11</f>
        <v>0</v>
      </c>
      <c r="H11">
        <f>'Monthly Data'!CA11</f>
        <v>31</v>
      </c>
      <c r="J11">
        <f>'GS&gt;50 OLS'!$B$5</f>
        <v>16969361.033929799</v>
      </c>
      <c r="K11">
        <f>E11*'GS&gt;50 OLS'!$B$6</f>
        <v>-147740.85107597802</v>
      </c>
      <c r="L11">
        <f>F11*'GS&gt;50 OLS'!$B$7</f>
        <v>2014831.6984932364</v>
      </c>
      <c r="M11">
        <f>G11*'GS&gt;50 OLS'!$B$8</f>
        <v>0</v>
      </c>
      <c r="N11">
        <f>H11*'GS&gt;50 OLS'!$B$9</f>
        <v>12427241.830899173</v>
      </c>
      <c r="O11" s="32">
        <f t="shared" si="2"/>
        <v>31263693.712246232</v>
      </c>
      <c r="P11" s="33">
        <f t="shared" si="0"/>
        <v>1486349.913176965</v>
      </c>
      <c r="Q11" s="55">
        <f t="shared" si="1"/>
        <v>4.9915463353834233E-2</v>
      </c>
    </row>
    <row r="12" spans="1:17" x14ac:dyDescent="0.25">
      <c r="A12" s="54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Data'!N12</f>
        <v>33297442.20762324</v>
      </c>
      <c r="E12">
        <f>'Monthly Data'!BH12</f>
        <v>11</v>
      </c>
      <c r="F12">
        <f>'Monthly Data'!AS12</f>
        <v>213.29999999999998</v>
      </c>
      <c r="G12">
        <f>'Monthly Data'!AP12</f>
        <v>0</v>
      </c>
      <c r="H12">
        <f>'Monthly Data'!CA12</f>
        <v>30</v>
      </c>
      <c r="J12">
        <f>'GS&gt;50 OLS'!$B$5</f>
        <v>16969361.033929799</v>
      </c>
      <c r="K12">
        <f>E12*'GS&gt;50 OLS'!$B$6</f>
        <v>-162514.9361835758</v>
      </c>
      <c r="L12">
        <f>F12*'GS&gt;50 OLS'!$B$7</f>
        <v>2504449.8909592498</v>
      </c>
      <c r="M12">
        <f>G12*'GS&gt;50 OLS'!$B$8</f>
        <v>0</v>
      </c>
      <c r="N12">
        <f>H12*'GS&gt;50 OLS'!$B$9</f>
        <v>12026363.06216049</v>
      </c>
      <c r="O12" s="32">
        <f t="shared" si="2"/>
        <v>31337659.050865963</v>
      </c>
      <c r="P12" s="33">
        <f t="shared" si="0"/>
        <v>-1959783.1567572765</v>
      </c>
      <c r="Q12" s="55">
        <f t="shared" si="1"/>
        <v>5.8856867880037841E-2</v>
      </c>
    </row>
    <row r="13" spans="1:17" x14ac:dyDescent="0.25">
      <c r="A13" s="54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Data'!N13</f>
        <v>37909614.882055581</v>
      </c>
      <c r="E13">
        <f>'Monthly Data'!BH13</f>
        <v>12</v>
      </c>
      <c r="F13">
        <f>'Monthly Data'!AS13</f>
        <v>578.49999999999989</v>
      </c>
      <c r="G13">
        <f>'Monthly Data'!AP13</f>
        <v>0</v>
      </c>
      <c r="H13">
        <f>'Monthly Data'!CA13</f>
        <v>31</v>
      </c>
      <c r="J13">
        <f>'GS&gt;50 OLS'!$B$5</f>
        <v>16969361.033929799</v>
      </c>
      <c r="K13">
        <f>E13*'GS&gt;50 OLS'!$B$6</f>
        <v>-177289.02129117362</v>
      </c>
      <c r="L13">
        <f>F13*'GS&gt;50 OLS'!$B$7</f>
        <v>6792425.0441628033</v>
      </c>
      <c r="M13">
        <f>G13*'GS&gt;50 OLS'!$B$8</f>
        <v>0</v>
      </c>
      <c r="N13">
        <f>H13*'GS&gt;50 OLS'!$B$9</f>
        <v>12427241.830899173</v>
      </c>
      <c r="O13" s="32">
        <f t="shared" si="2"/>
        <v>36011738.887700602</v>
      </c>
      <c r="P13" s="33">
        <f t="shared" si="0"/>
        <v>-1897875.9943549782</v>
      </c>
      <c r="Q13" s="55">
        <f t="shared" si="1"/>
        <v>5.0063183186103345E-2</v>
      </c>
    </row>
    <row r="14" spans="1:17" x14ac:dyDescent="0.25">
      <c r="A14" s="54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Data'!N14</f>
        <v>38903419.496638983</v>
      </c>
      <c r="E14">
        <f>'Monthly Data'!BH14</f>
        <v>13</v>
      </c>
      <c r="F14">
        <f>'Monthly Data'!AS14</f>
        <v>630.79999999999995</v>
      </c>
      <c r="G14">
        <f>'Monthly Data'!AP14</f>
        <v>0</v>
      </c>
      <c r="H14">
        <f>'Monthly Data'!CA14</f>
        <v>31</v>
      </c>
      <c r="J14">
        <f>'GS&gt;50 OLS'!$B$5</f>
        <v>16969361.033929799</v>
      </c>
      <c r="K14">
        <f>E14*'GS&gt;50 OLS'!$B$6</f>
        <v>-192063.1063987714</v>
      </c>
      <c r="L14">
        <f>F14*'GS&gt;50 OLS'!$B$7</f>
        <v>7406502.5373515934</v>
      </c>
      <c r="M14">
        <f>G14*'GS&gt;50 OLS'!$B$8</f>
        <v>0</v>
      </c>
      <c r="N14">
        <f>H14*'GS&gt;50 OLS'!$B$9</f>
        <v>12427241.830899173</v>
      </c>
      <c r="O14" s="32">
        <f t="shared" si="2"/>
        <v>36611042.295781791</v>
      </c>
      <c r="P14" s="33">
        <f t="shared" si="0"/>
        <v>-2292377.2008571923</v>
      </c>
      <c r="Q14" s="55">
        <f t="shared" si="1"/>
        <v>5.8924825388555875E-2</v>
      </c>
    </row>
    <row r="15" spans="1:17" x14ac:dyDescent="0.25">
      <c r="A15" s="54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Data'!N15</f>
        <v>33863922.644018233</v>
      </c>
      <c r="E15">
        <f>'Monthly Data'!BH15</f>
        <v>14</v>
      </c>
      <c r="F15">
        <f>'Monthly Data'!AS15</f>
        <v>526.69999999999993</v>
      </c>
      <c r="G15">
        <f>'Monthly Data'!AP15</f>
        <v>0</v>
      </c>
      <c r="H15">
        <f>'Monthly Data'!CA15</f>
        <v>28</v>
      </c>
      <c r="J15">
        <f>'GS&gt;50 OLS'!$B$5</f>
        <v>16969361.033929799</v>
      </c>
      <c r="K15">
        <f>E15*'GS&gt;50 OLS'!$B$6</f>
        <v>-206837.19150636921</v>
      </c>
      <c r="L15">
        <f>F15*'GS&gt;50 OLS'!$B$7</f>
        <v>6184218.2727062209</v>
      </c>
      <c r="M15">
        <f>G15*'GS&gt;50 OLS'!$B$8</f>
        <v>0</v>
      </c>
      <c r="N15">
        <f>H15*'GS&gt;50 OLS'!$B$9</f>
        <v>11224605.524683125</v>
      </c>
      <c r="O15" s="32">
        <f t="shared" si="2"/>
        <v>34171347.639812775</v>
      </c>
      <c r="P15" s="33">
        <f t="shared" si="0"/>
        <v>307424.99579454213</v>
      </c>
      <c r="Q15" s="55">
        <f t="shared" si="1"/>
        <v>9.0782452767280367E-3</v>
      </c>
    </row>
    <row r="16" spans="1:17" x14ac:dyDescent="0.25">
      <c r="A16" s="54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Data'!N16</f>
        <v>33481657.283062913</v>
      </c>
      <c r="E16">
        <f>'Monthly Data'!BH16</f>
        <v>15</v>
      </c>
      <c r="F16">
        <f>'Monthly Data'!AS16</f>
        <v>254.89999999999995</v>
      </c>
      <c r="G16">
        <f>'Monthly Data'!AP16</f>
        <v>0</v>
      </c>
      <c r="H16">
        <f>'Monthly Data'!CA16</f>
        <v>31</v>
      </c>
      <c r="J16">
        <f>'GS&gt;50 OLS'!$B$5</f>
        <v>16969361.033929799</v>
      </c>
      <c r="K16">
        <f>E16*'GS&gt;50 OLS'!$B$6</f>
        <v>-221611.276613967</v>
      </c>
      <c r="L16">
        <f>F16*'GS&gt;50 OLS'!$B$7</f>
        <v>2992893.9390788218</v>
      </c>
      <c r="M16">
        <f>G16*'GS&gt;50 OLS'!$B$8</f>
        <v>0</v>
      </c>
      <c r="N16">
        <f>H16*'GS&gt;50 OLS'!$B$9</f>
        <v>12427241.830899173</v>
      </c>
      <c r="O16" s="32">
        <f t="shared" si="2"/>
        <v>32167885.527293824</v>
      </c>
      <c r="P16" s="33">
        <f t="shared" si="0"/>
        <v>-1313771.7557690889</v>
      </c>
      <c r="Q16" s="55">
        <f t="shared" si="1"/>
        <v>3.9238552161922867E-2</v>
      </c>
    </row>
    <row r="17" spans="1:17" x14ac:dyDescent="0.25">
      <c r="A17" s="54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Data'!N17</f>
        <v>31288806.28531779</v>
      </c>
      <c r="E17">
        <f>'Monthly Data'!BH17</f>
        <v>16</v>
      </c>
      <c r="F17">
        <f>'Monthly Data'!AS17</f>
        <v>107.4</v>
      </c>
      <c r="G17">
        <f>'Monthly Data'!AP17</f>
        <v>0</v>
      </c>
      <c r="H17">
        <f>'Monthly Data'!CA17</f>
        <v>30</v>
      </c>
      <c r="J17">
        <f>'GS&gt;50 OLS'!$B$5</f>
        <v>16969361.033929799</v>
      </c>
      <c r="K17">
        <f>E17*'GS&gt;50 OLS'!$B$6</f>
        <v>-236385.36172156481</v>
      </c>
      <c r="L17">
        <f>F17*'GS&gt;50 OLS'!$B$7</f>
        <v>1261031.0280779346</v>
      </c>
      <c r="M17">
        <f>G17*'GS&gt;50 OLS'!$B$8</f>
        <v>0</v>
      </c>
      <c r="N17">
        <f>H17*'GS&gt;50 OLS'!$B$9</f>
        <v>12026363.06216049</v>
      </c>
      <c r="O17" s="32">
        <f t="shared" si="2"/>
        <v>30020369.762446657</v>
      </c>
      <c r="P17" s="33">
        <f t="shared" si="0"/>
        <v>-1268436.5228711329</v>
      </c>
      <c r="Q17" s="55">
        <f t="shared" si="1"/>
        <v>4.053962657777533E-2</v>
      </c>
    </row>
    <row r="18" spans="1:17" x14ac:dyDescent="0.25">
      <c r="A18" s="54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Data'!N18</f>
        <v>29941140.958462249</v>
      </c>
      <c r="E18">
        <f>'Monthly Data'!BH18</f>
        <v>17</v>
      </c>
      <c r="F18">
        <f>'Monthly Data'!AS18</f>
        <v>34.400000000000006</v>
      </c>
      <c r="G18">
        <f>'Monthly Data'!AP18</f>
        <v>63.7</v>
      </c>
      <c r="H18">
        <f>'Monthly Data'!CA18</f>
        <v>31</v>
      </c>
      <c r="J18">
        <f>'GS&gt;50 OLS'!$B$5</f>
        <v>16969361.033929799</v>
      </c>
      <c r="K18">
        <f>E18*'GS&gt;50 OLS'!$B$6</f>
        <v>-251159.44682916263</v>
      </c>
      <c r="L18">
        <f>F18*'GS&gt;50 OLS'!$B$7</f>
        <v>403905.65517580038</v>
      </c>
      <c r="M18">
        <f>G18*'GS&gt;50 OLS'!$B$8</f>
        <v>1264158.0215334916</v>
      </c>
      <c r="N18">
        <f>H18*'GS&gt;50 OLS'!$B$9</f>
        <v>12427241.830899173</v>
      </c>
      <c r="O18" s="32">
        <f t="shared" si="2"/>
        <v>30813507.094709106</v>
      </c>
      <c r="P18" s="33">
        <f t="shared" si="0"/>
        <v>872366.1362468563</v>
      </c>
      <c r="Q18" s="55">
        <f t="shared" si="1"/>
        <v>2.9136035178388881E-2</v>
      </c>
    </row>
    <row r="19" spans="1:17" x14ac:dyDescent="0.25">
      <c r="A19" s="54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Data'!N19</f>
        <v>31272145.037059393</v>
      </c>
      <c r="E19">
        <f>'Monthly Data'!BH19</f>
        <v>18</v>
      </c>
      <c r="F19">
        <f>'Monthly Data'!AS19</f>
        <v>0</v>
      </c>
      <c r="G19">
        <f>'Monthly Data'!AP19</f>
        <v>33.599999999999994</v>
      </c>
      <c r="H19">
        <f>'Monthly Data'!CA19</f>
        <v>30</v>
      </c>
      <c r="J19">
        <f>'GS&gt;50 OLS'!$B$5</f>
        <v>16969361.033929799</v>
      </c>
      <c r="K19">
        <f>E19*'GS&gt;50 OLS'!$B$6</f>
        <v>-265933.53193676041</v>
      </c>
      <c r="L19">
        <f>F19*'GS&gt;50 OLS'!$B$7</f>
        <v>0</v>
      </c>
      <c r="M19">
        <f>G19*'GS&gt;50 OLS'!$B$8</f>
        <v>666808.62674294051</v>
      </c>
      <c r="N19">
        <f>H19*'GS&gt;50 OLS'!$B$9</f>
        <v>12026363.06216049</v>
      </c>
      <c r="O19" s="32">
        <f t="shared" si="2"/>
        <v>29396599.190896466</v>
      </c>
      <c r="P19" s="33">
        <f t="shared" si="0"/>
        <v>-1875545.8461629264</v>
      </c>
      <c r="Q19" s="55">
        <f t="shared" si="1"/>
        <v>5.9974966345937915E-2</v>
      </c>
    </row>
    <row r="20" spans="1:17" x14ac:dyDescent="0.25">
      <c r="A20" s="54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Data'!N20</f>
        <v>31595245.821569238</v>
      </c>
      <c r="E20">
        <f>'Monthly Data'!BH20</f>
        <v>19</v>
      </c>
      <c r="F20">
        <f>'Monthly Data'!AS20</f>
        <v>0</v>
      </c>
      <c r="G20">
        <f>'Monthly Data'!AP20</f>
        <v>156.20000000000002</v>
      </c>
      <c r="H20">
        <f>'Monthly Data'!CA20</f>
        <v>31</v>
      </c>
      <c r="J20">
        <f>'GS&gt;50 OLS'!$B$5</f>
        <v>16969361.033929799</v>
      </c>
      <c r="K20">
        <f>E20*'GS&gt;50 OLS'!$B$6</f>
        <v>-280707.61704435822</v>
      </c>
      <c r="L20">
        <f>F20*'GS&gt;50 OLS'!$B$7</f>
        <v>0</v>
      </c>
      <c r="M20">
        <f>G20*'GS&gt;50 OLS'!$B$8</f>
        <v>3099866.2945609326</v>
      </c>
      <c r="N20">
        <f>H20*'GS&gt;50 OLS'!$B$9</f>
        <v>12427241.830899173</v>
      </c>
      <c r="O20" s="32">
        <f t="shared" si="2"/>
        <v>32215761.542345546</v>
      </c>
      <c r="P20" s="33">
        <f t="shared" si="0"/>
        <v>620515.72077630833</v>
      </c>
      <c r="Q20" s="55">
        <f t="shared" si="1"/>
        <v>1.9639528183467991E-2</v>
      </c>
    </row>
    <row r="21" spans="1:17" x14ac:dyDescent="0.25">
      <c r="A21" s="54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Data'!N21</f>
        <v>32070764.409511514</v>
      </c>
      <c r="E21">
        <f>'Monthly Data'!BH21</f>
        <v>20</v>
      </c>
      <c r="F21">
        <f>'Monthly Data'!AS21</f>
        <v>0</v>
      </c>
      <c r="G21">
        <f>'Monthly Data'!AP21</f>
        <v>113.2</v>
      </c>
      <c r="H21">
        <f>'Monthly Data'!CA21</f>
        <v>31</v>
      </c>
      <c r="J21">
        <f>'GS&gt;50 OLS'!$B$5</f>
        <v>16969361.033929799</v>
      </c>
      <c r="K21">
        <f>E21*'GS&gt;50 OLS'!$B$6</f>
        <v>-295481.70215195604</v>
      </c>
      <c r="L21">
        <f>F21*'GS&gt;50 OLS'!$B$7</f>
        <v>0</v>
      </c>
      <c r="M21">
        <f>G21*'GS&gt;50 OLS'!$B$8</f>
        <v>2246510.0162887163</v>
      </c>
      <c r="N21">
        <f>H21*'GS&gt;50 OLS'!$B$9</f>
        <v>12427241.830899173</v>
      </c>
      <c r="O21" s="32">
        <f t="shared" si="2"/>
        <v>31347631.178965732</v>
      </c>
      <c r="P21" s="33">
        <f t="shared" si="0"/>
        <v>-723133.23054578155</v>
      </c>
      <c r="Q21" s="55">
        <f t="shared" si="1"/>
        <v>2.2548050969789651E-2</v>
      </c>
    </row>
    <row r="22" spans="1:17" x14ac:dyDescent="0.25">
      <c r="A22" s="54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Data'!N22</f>
        <v>28697025.497259639</v>
      </c>
      <c r="E22">
        <f>'Monthly Data'!BH22</f>
        <v>21</v>
      </c>
      <c r="F22">
        <f>'Monthly Data'!AS22</f>
        <v>11.2</v>
      </c>
      <c r="G22">
        <f>'Monthly Data'!AP22</f>
        <v>16.2</v>
      </c>
      <c r="H22">
        <f>'Monthly Data'!CA22</f>
        <v>30</v>
      </c>
      <c r="J22">
        <f>'GS&gt;50 OLS'!$B$5</f>
        <v>16969361.033929799</v>
      </c>
      <c r="K22">
        <f>E22*'GS&gt;50 OLS'!$B$6</f>
        <v>-310255.78725955379</v>
      </c>
      <c r="L22">
        <f>F22*'GS&gt;50 OLS'!$B$7</f>
        <v>131504.16680142336</v>
      </c>
      <c r="M22">
        <f>G22*'GS&gt;50 OLS'!$B$8</f>
        <v>321497.01646534633</v>
      </c>
      <c r="N22">
        <f>H22*'GS&gt;50 OLS'!$B$9</f>
        <v>12026363.06216049</v>
      </c>
      <c r="O22" s="32">
        <f t="shared" si="2"/>
        <v>29138469.492097504</v>
      </c>
      <c r="P22" s="33">
        <f t="shared" si="0"/>
        <v>441443.99483786523</v>
      </c>
      <c r="Q22" s="55">
        <f t="shared" si="1"/>
        <v>1.5382918166205762E-2</v>
      </c>
    </row>
    <row r="23" spans="1:17" x14ac:dyDescent="0.25">
      <c r="A23" s="54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Data'!N23</f>
        <v>28734265.906160805</v>
      </c>
      <c r="E23">
        <f>'Monthly Data'!BH23</f>
        <v>22</v>
      </c>
      <c r="F23">
        <f>'Monthly Data'!AS23</f>
        <v>126.39999999999999</v>
      </c>
      <c r="G23">
        <f>'Monthly Data'!AP23</f>
        <v>0</v>
      </c>
      <c r="H23">
        <f>'Monthly Data'!CA23</f>
        <v>31</v>
      </c>
      <c r="J23">
        <f>'GS&gt;50 OLS'!$B$5</f>
        <v>16969361.033929799</v>
      </c>
      <c r="K23">
        <f>E23*'GS&gt;50 OLS'!$B$6</f>
        <v>-325029.87236715161</v>
      </c>
      <c r="L23">
        <f>F23*'GS&gt;50 OLS'!$B$7</f>
        <v>1484118.4539017777</v>
      </c>
      <c r="M23">
        <f>G23*'GS&gt;50 OLS'!$B$8</f>
        <v>0</v>
      </c>
      <c r="N23">
        <f>H23*'GS&gt;50 OLS'!$B$9</f>
        <v>12427241.830899173</v>
      </c>
      <c r="O23" s="32">
        <f t="shared" si="2"/>
        <v>30555691.446363598</v>
      </c>
      <c r="P23" s="33">
        <f t="shared" si="0"/>
        <v>1821425.5402027927</v>
      </c>
      <c r="Q23" s="55">
        <f t="shared" si="1"/>
        <v>6.3388622704026273E-2</v>
      </c>
    </row>
    <row r="24" spans="1:17" x14ac:dyDescent="0.25">
      <c r="A24" s="54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Data'!N24</f>
        <v>30593931.627891105</v>
      </c>
      <c r="E24">
        <f>'Monthly Data'!BH24</f>
        <v>23</v>
      </c>
      <c r="F24">
        <f>'Monthly Data'!AS24</f>
        <v>281.89999999999998</v>
      </c>
      <c r="G24">
        <f>'Monthly Data'!AP24</f>
        <v>0</v>
      </c>
      <c r="H24">
        <f>'Monthly Data'!CA24</f>
        <v>30</v>
      </c>
      <c r="J24">
        <f>'GS&gt;50 OLS'!$B$5</f>
        <v>16969361.033929799</v>
      </c>
      <c r="K24">
        <f>E24*'GS&gt;50 OLS'!$B$6</f>
        <v>-339803.95747474942</v>
      </c>
      <c r="L24">
        <f>F24*'GS&gt;50 OLS'!$B$7</f>
        <v>3309912.9126179679</v>
      </c>
      <c r="M24">
        <f>G24*'GS&gt;50 OLS'!$B$8</f>
        <v>0</v>
      </c>
      <c r="N24">
        <f>H24*'GS&gt;50 OLS'!$B$9</f>
        <v>12026363.06216049</v>
      </c>
      <c r="O24" s="32">
        <f t="shared" si="2"/>
        <v>31965833.051233508</v>
      </c>
      <c r="P24" s="33">
        <f t="shared" si="0"/>
        <v>1371901.423342403</v>
      </c>
      <c r="Q24" s="55">
        <f t="shared" si="1"/>
        <v>4.4842272645066072E-2</v>
      </c>
    </row>
    <row r="25" spans="1:17" x14ac:dyDescent="0.25">
      <c r="A25" s="54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Data'!N25</f>
        <v>35134653.593934827</v>
      </c>
      <c r="E25">
        <f>'Monthly Data'!BH25</f>
        <v>24</v>
      </c>
      <c r="F25">
        <f>'Monthly Data'!AS25</f>
        <v>556.9000000000002</v>
      </c>
      <c r="G25">
        <f>'Monthly Data'!AP25</f>
        <v>0</v>
      </c>
      <c r="H25">
        <f>'Monthly Data'!CA25</f>
        <v>31</v>
      </c>
      <c r="J25">
        <f>'GS&gt;50 OLS'!$B$5</f>
        <v>16969361.033929799</v>
      </c>
      <c r="K25">
        <f>E25*'GS&gt;50 OLS'!$B$6</f>
        <v>-354578.04258234723</v>
      </c>
      <c r="L25">
        <f>F25*'GS&gt;50 OLS'!$B$7</f>
        <v>6538809.8653314905</v>
      </c>
      <c r="M25">
        <f>G25*'GS&gt;50 OLS'!$B$8</f>
        <v>0</v>
      </c>
      <c r="N25">
        <f>H25*'GS&gt;50 OLS'!$B$9</f>
        <v>12427241.830899173</v>
      </c>
      <c r="O25" s="32">
        <f t="shared" si="2"/>
        <v>35580834.687578112</v>
      </c>
      <c r="P25" s="33">
        <f t="shared" si="0"/>
        <v>446181.09364328533</v>
      </c>
      <c r="Q25" s="55">
        <f t="shared" si="1"/>
        <v>1.269917440484764E-2</v>
      </c>
    </row>
    <row r="26" spans="1:17" x14ac:dyDescent="0.25">
      <c r="A26" s="54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Data'!N26</f>
        <v>35982369.711172439</v>
      </c>
      <c r="E26">
        <f>'Monthly Data'!BH26</f>
        <v>25</v>
      </c>
      <c r="F26">
        <f>'Monthly Data'!AS26</f>
        <v>757.1</v>
      </c>
      <c r="G26">
        <f>'Monthly Data'!AP26</f>
        <v>0</v>
      </c>
      <c r="H26">
        <f>'Monthly Data'!CA26</f>
        <v>31</v>
      </c>
      <c r="J26">
        <f>'GS&gt;50 OLS'!$B$5</f>
        <v>16969361.033929799</v>
      </c>
      <c r="K26">
        <f>E26*'GS&gt;50 OLS'!$B$6</f>
        <v>-369352.12768994505</v>
      </c>
      <c r="L26">
        <f>F26*'GS&gt;50 OLS'!$B$7</f>
        <v>8889446.8469069302</v>
      </c>
      <c r="M26">
        <f>G26*'GS&gt;50 OLS'!$B$8</f>
        <v>0</v>
      </c>
      <c r="N26">
        <f>H26*'GS&gt;50 OLS'!$B$9</f>
        <v>12427241.830899173</v>
      </c>
      <c r="O26" s="32">
        <f t="shared" si="2"/>
        <v>37916697.584045954</v>
      </c>
      <c r="P26" s="33">
        <f t="shared" si="0"/>
        <v>1934327.8728735149</v>
      </c>
      <c r="Q26" s="55">
        <f t="shared" si="1"/>
        <v>5.3757656552367389E-2</v>
      </c>
    </row>
    <row r="27" spans="1:17" x14ac:dyDescent="0.25">
      <c r="A27" s="54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Data'!N27</f>
        <v>37828239.006029479</v>
      </c>
      <c r="E27">
        <f>'Monthly Data'!BH27</f>
        <v>26</v>
      </c>
      <c r="F27">
        <f>'Monthly Data'!AS27</f>
        <v>573.20000000000005</v>
      </c>
      <c r="G27">
        <f>'Monthly Data'!AP27</f>
        <v>0</v>
      </c>
      <c r="H27">
        <f>'Monthly Data'!CA27</f>
        <v>28</v>
      </c>
      <c r="J27">
        <f>'GS&gt;50 OLS'!$B$5</f>
        <v>16969361.033929799</v>
      </c>
      <c r="K27">
        <f>E27*'GS&gt;50 OLS'!$B$6</f>
        <v>-384126.2127975428</v>
      </c>
      <c r="L27">
        <f>F27*'GS&gt;50 OLS'!$B$7</f>
        <v>6730195.3938014172</v>
      </c>
      <c r="M27">
        <f>G27*'GS&gt;50 OLS'!$B$8</f>
        <v>0</v>
      </c>
      <c r="N27">
        <f>H27*'GS&gt;50 OLS'!$B$9</f>
        <v>11224605.524683125</v>
      </c>
      <c r="O27" s="32">
        <f t="shared" si="2"/>
        <v>34540035.739616796</v>
      </c>
      <c r="P27" s="33">
        <f t="shared" si="0"/>
        <v>-3288203.2664126828</v>
      </c>
      <c r="Q27" s="55">
        <f t="shared" si="1"/>
        <v>8.6924566218601215E-2</v>
      </c>
    </row>
    <row r="28" spans="1:17" x14ac:dyDescent="0.25">
      <c r="A28" s="54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Data'!N28</f>
        <v>34885482.563555844</v>
      </c>
      <c r="E28">
        <f>'Monthly Data'!BH28</f>
        <v>27</v>
      </c>
      <c r="F28">
        <f>'Monthly Data'!AS28</f>
        <v>504.70000000000005</v>
      </c>
      <c r="G28">
        <f>'Monthly Data'!AP28</f>
        <v>0</v>
      </c>
      <c r="H28">
        <f>'Monthly Data'!CA28</f>
        <v>31</v>
      </c>
      <c r="J28">
        <f>'GS&gt;50 OLS'!$B$5</f>
        <v>16969361.033929799</v>
      </c>
      <c r="K28">
        <f>E28*'GS&gt;50 OLS'!$B$6</f>
        <v>-398900.29790514061</v>
      </c>
      <c r="L28">
        <f>F28*'GS&gt;50 OLS'!$B$7</f>
        <v>5925906.5164891407</v>
      </c>
      <c r="M28">
        <f>G28*'GS&gt;50 OLS'!$B$8</f>
        <v>0</v>
      </c>
      <c r="N28">
        <f>H28*'GS&gt;50 OLS'!$B$9</f>
        <v>12427241.830899173</v>
      </c>
      <c r="O28" s="32">
        <f t="shared" si="2"/>
        <v>34923609.083412968</v>
      </c>
      <c r="P28" s="33">
        <f t="shared" si="0"/>
        <v>38126.519857123494</v>
      </c>
      <c r="Q28" s="55">
        <f t="shared" si="1"/>
        <v>1.0929050440297906E-3</v>
      </c>
    </row>
    <row r="29" spans="1:17" x14ac:dyDescent="0.25">
      <c r="A29" s="54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Data'!N29</f>
        <v>31347667.963863619</v>
      </c>
      <c r="E29">
        <f>'Monthly Data'!BH29</f>
        <v>28</v>
      </c>
      <c r="F29">
        <f>'Monthly Data'!AS29</f>
        <v>213.00000000000006</v>
      </c>
      <c r="G29">
        <f>'Monthly Data'!AP29</f>
        <v>0</v>
      </c>
      <c r="H29">
        <f>'Monthly Data'!CA29</f>
        <v>30</v>
      </c>
      <c r="J29">
        <f>'GS&gt;50 OLS'!$B$5</f>
        <v>16969361.033929799</v>
      </c>
      <c r="K29">
        <f>E29*'GS&gt;50 OLS'!$B$6</f>
        <v>-413674.38301273843</v>
      </c>
      <c r="L29">
        <f>F29*'GS&gt;50 OLS'!$B$7</f>
        <v>2500927.4579199268</v>
      </c>
      <c r="M29">
        <f>G29*'GS&gt;50 OLS'!$B$8</f>
        <v>0</v>
      </c>
      <c r="N29">
        <f>H29*'GS&gt;50 OLS'!$B$9</f>
        <v>12026363.06216049</v>
      </c>
      <c r="O29" s="32">
        <f t="shared" si="2"/>
        <v>31082977.170997478</v>
      </c>
      <c r="P29" s="33">
        <f t="shared" si="0"/>
        <v>-264690.7928661406</v>
      </c>
      <c r="Q29" s="55">
        <f t="shared" si="1"/>
        <v>8.4437155954077969E-3</v>
      </c>
    </row>
    <row r="30" spans="1:17" x14ac:dyDescent="0.25">
      <c r="A30" s="54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Data'!N30</f>
        <v>29572003.048316926</v>
      </c>
      <c r="E30">
        <f>'Monthly Data'!BH30</f>
        <v>29</v>
      </c>
      <c r="F30">
        <f>'Monthly Data'!AS30</f>
        <v>28.1</v>
      </c>
      <c r="G30">
        <f>'Monthly Data'!AP30</f>
        <v>14.599999999999994</v>
      </c>
      <c r="H30">
        <f>'Monthly Data'!CA30</f>
        <v>31</v>
      </c>
      <c r="J30">
        <f>'GS&gt;50 OLS'!$B$5</f>
        <v>16969361.033929799</v>
      </c>
      <c r="K30">
        <f>E30*'GS&gt;50 OLS'!$B$6</f>
        <v>-428448.46812033624</v>
      </c>
      <c r="L30">
        <f>F30*'GS&gt;50 OLS'!$B$7</f>
        <v>329934.56134999968</v>
      </c>
      <c r="M30">
        <f>G30*'GS&gt;50 OLS'!$B$8</f>
        <v>289744.22471568239</v>
      </c>
      <c r="N30">
        <f>H30*'GS&gt;50 OLS'!$B$9</f>
        <v>12427241.830899173</v>
      </c>
      <c r="O30" s="32">
        <f t="shared" si="2"/>
        <v>29587833.18277432</v>
      </c>
      <c r="P30" s="33">
        <f t="shared" si="0"/>
        <v>15830.134457394481</v>
      </c>
      <c r="Q30" s="55">
        <f t="shared" si="1"/>
        <v>5.3530815723000014E-4</v>
      </c>
    </row>
    <row r="31" spans="1:17" x14ac:dyDescent="0.25">
      <c r="A31" s="54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Data'!N31</f>
        <v>29331819.62948915</v>
      </c>
      <c r="E31">
        <f>'Monthly Data'!BH31</f>
        <v>30</v>
      </c>
      <c r="F31">
        <f>'Monthly Data'!AS31</f>
        <v>9.9999999999999645E-2</v>
      </c>
      <c r="G31">
        <f>'Monthly Data'!AP31</f>
        <v>43.900000000000006</v>
      </c>
      <c r="H31">
        <f>'Monthly Data'!CA31</f>
        <v>30</v>
      </c>
      <c r="J31">
        <f>'GS&gt;50 OLS'!$B$5</f>
        <v>16969361.033929799</v>
      </c>
      <c r="K31">
        <f>E31*'GS&gt;50 OLS'!$B$6</f>
        <v>-443222.553227934</v>
      </c>
      <c r="L31">
        <f>F31*'GS&gt;50 OLS'!$B$7</f>
        <v>1174.1443464412757</v>
      </c>
      <c r="M31">
        <f>G31*'GS&gt;50 OLS'!$B$8</f>
        <v>871217.22363140166</v>
      </c>
      <c r="N31">
        <f>H31*'GS&gt;50 OLS'!$B$9</f>
        <v>12026363.06216049</v>
      </c>
      <c r="O31" s="32">
        <f t="shared" si="2"/>
        <v>29424892.910840198</v>
      </c>
      <c r="P31" s="33">
        <f t="shared" si="0"/>
        <v>93073.281351048499</v>
      </c>
      <c r="Q31" s="55">
        <f t="shared" si="1"/>
        <v>3.1731165173767804E-3</v>
      </c>
    </row>
    <row r="32" spans="1:17" x14ac:dyDescent="0.25">
      <c r="A32" s="54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Data'!N32</f>
        <v>32859259.945149835</v>
      </c>
      <c r="E32">
        <f>'Monthly Data'!BH32</f>
        <v>31</v>
      </c>
      <c r="F32">
        <f>'Monthly Data'!AS32</f>
        <v>0</v>
      </c>
      <c r="G32">
        <f>'Monthly Data'!AP32</f>
        <v>164.6</v>
      </c>
      <c r="H32">
        <f>'Monthly Data'!CA32</f>
        <v>31</v>
      </c>
      <c r="J32">
        <f>'GS&gt;50 OLS'!$B$5</f>
        <v>16969361.033929799</v>
      </c>
      <c r="K32">
        <f>E32*'GS&gt;50 OLS'!$B$6</f>
        <v>-457996.63833553181</v>
      </c>
      <c r="L32">
        <f>F32*'GS&gt;50 OLS'!$B$7</f>
        <v>0</v>
      </c>
      <c r="M32">
        <f>G32*'GS&gt;50 OLS'!$B$8</f>
        <v>3266568.4512466672</v>
      </c>
      <c r="N32">
        <f>H32*'GS&gt;50 OLS'!$B$9</f>
        <v>12427241.830899173</v>
      </c>
      <c r="O32" s="32">
        <f t="shared" si="2"/>
        <v>32205174.677740104</v>
      </c>
      <c r="P32" s="33">
        <f t="shared" si="0"/>
        <v>-654085.2674097307</v>
      </c>
      <c r="Q32" s="55">
        <f t="shared" si="1"/>
        <v>1.9905660337498757E-2</v>
      </c>
    </row>
    <row r="33" spans="1:17" x14ac:dyDescent="0.25">
      <c r="A33" s="54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Data'!N33</f>
        <v>31271213.943344951</v>
      </c>
      <c r="E33">
        <f>'Monthly Data'!BH33</f>
        <v>32</v>
      </c>
      <c r="F33">
        <f>'Monthly Data'!AS33</f>
        <v>0</v>
      </c>
      <c r="G33">
        <f>'Monthly Data'!AP33</f>
        <v>97.199999999999974</v>
      </c>
      <c r="H33">
        <f>'Monthly Data'!CA33</f>
        <v>31</v>
      </c>
      <c r="J33">
        <f>'GS&gt;50 OLS'!$B$5</f>
        <v>16969361.033929799</v>
      </c>
      <c r="K33">
        <f>E33*'GS&gt;50 OLS'!$B$6</f>
        <v>-472770.72344312962</v>
      </c>
      <c r="L33">
        <f>F33*'GS&gt;50 OLS'!$B$7</f>
        <v>0</v>
      </c>
      <c r="M33">
        <f>G33*'GS&gt;50 OLS'!$B$8</f>
        <v>1928982.0987920775</v>
      </c>
      <c r="N33">
        <f>H33*'GS&gt;50 OLS'!$B$9</f>
        <v>12427241.830899173</v>
      </c>
      <c r="O33" s="32">
        <f t="shared" si="2"/>
        <v>30852814.240177922</v>
      </c>
      <c r="P33" s="33">
        <f t="shared" si="0"/>
        <v>-418399.70316702873</v>
      </c>
      <c r="Q33" s="55">
        <f t="shared" si="1"/>
        <v>1.337970773776345E-2</v>
      </c>
    </row>
    <row r="34" spans="1:17" x14ac:dyDescent="0.25">
      <c r="A34" s="54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Data'!N34</f>
        <v>30804868.814058352</v>
      </c>
      <c r="E34">
        <f>'Monthly Data'!BH34</f>
        <v>33</v>
      </c>
      <c r="F34">
        <f>'Monthly Data'!AS34</f>
        <v>17</v>
      </c>
      <c r="G34">
        <f>'Monthly Data'!AP34</f>
        <v>35.800000000000004</v>
      </c>
      <c r="H34">
        <f>'Monthly Data'!CA34</f>
        <v>30</v>
      </c>
      <c r="J34">
        <f>'GS&gt;50 OLS'!$B$5</f>
        <v>16969361.033929799</v>
      </c>
      <c r="K34">
        <f>E34*'GS&gt;50 OLS'!$B$6</f>
        <v>-487544.80855072744</v>
      </c>
      <c r="L34">
        <f>F34*'GS&gt;50 OLS'!$B$7</f>
        <v>199604.53889501758</v>
      </c>
      <c r="M34">
        <f>G34*'GS&gt;50 OLS'!$B$8</f>
        <v>710468.7153987285</v>
      </c>
      <c r="N34">
        <f>H34*'GS&gt;50 OLS'!$B$9</f>
        <v>12026363.06216049</v>
      </c>
      <c r="O34" s="32">
        <f t="shared" si="2"/>
        <v>29418252.541833311</v>
      </c>
      <c r="P34" s="33">
        <f t="shared" ref="P34:P65" si="3">O34-D34</f>
        <v>-1386616.2722250409</v>
      </c>
      <c r="Q34" s="55">
        <f t="shared" ref="Q34:Q65" si="4">ABS(P34/D34)</f>
        <v>4.5012893273294309E-2</v>
      </c>
    </row>
    <row r="35" spans="1:17" x14ac:dyDescent="0.25">
      <c r="A35" s="54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Data'!N35</f>
        <v>28615954.509416953</v>
      </c>
      <c r="E35">
        <f>'Monthly Data'!BH35</f>
        <v>34</v>
      </c>
      <c r="F35">
        <f>'Monthly Data'!AS35</f>
        <v>110.00000000000001</v>
      </c>
      <c r="G35">
        <f>'Monthly Data'!AP35</f>
        <v>7.8000000000000007</v>
      </c>
      <c r="H35">
        <f>'Monthly Data'!CA35</f>
        <v>31</v>
      </c>
      <c r="J35">
        <f>'GS&gt;50 OLS'!$B$5</f>
        <v>16969361.033929799</v>
      </c>
      <c r="K35">
        <f>E35*'GS&gt;50 OLS'!$B$6</f>
        <v>-502318.89365832525</v>
      </c>
      <c r="L35">
        <f>F35*'GS&gt;50 OLS'!$B$7</f>
        <v>1291558.7810854081</v>
      </c>
      <c r="M35">
        <f>G35*'GS&gt;50 OLS'!$B$8</f>
        <v>154794.85977961123</v>
      </c>
      <c r="N35">
        <f>H35*'GS&gt;50 OLS'!$B$9</f>
        <v>12427241.830899173</v>
      </c>
      <c r="O35" s="32">
        <f t="shared" si="2"/>
        <v>30340637.612035669</v>
      </c>
      <c r="P35" s="33">
        <f t="shared" si="3"/>
        <v>1724683.1026187167</v>
      </c>
      <c r="Q35" s="55">
        <f t="shared" si="4"/>
        <v>6.026998337766986E-2</v>
      </c>
    </row>
    <row r="36" spans="1:17" x14ac:dyDescent="0.25">
      <c r="A36" s="54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Data'!N36</f>
        <v>31036898.974597916</v>
      </c>
      <c r="E36">
        <f>'Monthly Data'!BH36</f>
        <v>35</v>
      </c>
      <c r="F36">
        <f>'Monthly Data'!AS36</f>
        <v>241.39999999999995</v>
      </c>
      <c r="G36">
        <f>'Monthly Data'!AP36</f>
        <v>0</v>
      </c>
      <c r="H36">
        <f>'Monthly Data'!CA36</f>
        <v>30</v>
      </c>
      <c r="J36">
        <f>'GS&gt;50 OLS'!$B$5</f>
        <v>16969361.033929799</v>
      </c>
      <c r="K36">
        <f>E36*'GS&gt;50 OLS'!$B$6</f>
        <v>-517092.97876592301</v>
      </c>
      <c r="L36">
        <f>F36*'GS&gt;50 OLS'!$B$7</f>
        <v>2834384.4523092494</v>
      </c>
      <c r="M36">
        <f>G36*'GS&gt;50 OLS'!$B$8</f>
        <v>0</v>
      </c>
      <c r="N36">
        <f>H36*'GS&gt;50 OLS'!$B$9</f>
        <v>12026363.06216049</v>
      </c>
      <c r="O36" s="32">
        <f t="shared" si="2"/>
        <v>31313015.569633618</v>
      </c>
      <c r="P36" s="33">
        <f t="shared" si="3"/>
        <v>276116.59503570199</v>
      </c>
      <c r="Q36" s="55">
        <f t="shared" si="4"/>
        <v>8.8963976478993283E-3</v>
      </c>
    </row>
    <row r="37" spans="1:17" x14ac:dyDescent="0.25">
      <c r="A37" s="54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Data'!N37</f>
        <v>33270960.414546616</v>
      </c>
      <c r="E37">
        <f>'Monthly Data'!BH37</f>
        <v>36</v>
      </c>
      <c r="F37">
        <f>'Monthly Data'!AS37</f>
        <v>504.90000000000003</v>
      </c>
      <c r="G37">
        <f>'Monthly Data'!AP37</f>
        <v>0</v>
      </c>
      <c r="H37">
        <f>'Monthly Data'!CA37</f>
        <v>31</v>
      </c>
      <c r="J37">
        <f>'GS&gt;50 OLS'!$B$5</f>
        <v>16969361.033929799</v>
      </c>
      <c r="K37">
        <f>E37*'GS&gt;50 OLS'!$B$6</f>
        <v>-531867.06387352082</v>
      </c>
      <c r="L37">
        <f>F37*'GS&gt;50 OLS'!$B$7</f>
        <v>5928254.805182023</v>
      </c>
      <c r="M37">
        <f>G37*'GS&gt;50 OLS'!$B$8</f>
        <v>0</v>
      </c>
      <c r="N37">
        <f>H37*'GS&gt;50 OLS'!$B$9</f>
        <v>12427241.830899173</v>
      </c>
      <c r="O37" s="32">
        <f t="shared" si="2"/>
        <v>34792990.606137477</v>
      </c>
      <c r="P37" s="33">
        <f t="shared" si="3"/>
        <v>1522030.1915908605</v>
      </c>
      <c r="Q37" s="55">
        <f t="shared" si="4"/>
        <v>4.5746506040907783E-2</v>
      </c>
    </row>
    <row r="38" spans="1:17" x14ac:dyDescent="0.25">
      <c r="A38" s="54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Data'!N38</f>
        <v>36462342.10722129</v>
      </c>
      <c r="E38">
        <f>'Monthly Data'!BH38</f>
        <v>37</v>
      </c>
      <c r="F38">
        <f>'Monthly Data'!AS38</f>
        <v>613.5</v>
      </c>
      <c r="G38">
        <f>'Monthly Data'!AP38</f>
        <v>0</v>
      </c>
      <c r="H38">
        <f>'Monthly Data'!CA38</f>
        <v>31</v>
      </c>
      <c r="J38">
        <f>'GS&gt;50 OLS'!$B$5</f>
        <v>16969361.033929799</v>
      </c>
      <c r="K38">
        <f>E38*'GS&gt;50 OLS'!$B$6</f>
        <v>-546641.14898111857</v>
      </c>
      <c r="L38">
        <f>F38*'GS&gt;50 OLS'!$B$7</f>
        <v>7203375.5654172525</v>
      </c>
      <c r="M38">
        <f>G38*'GS&gt;50 OLS'!$B$8</f>
        <v>0</v>
      </c>
      <c r="N38">
        <f>H38*'GS&gt;50 OLS'!$B$9</f>
        <v>12427241.830899173</v>
      </c>
      <c r="O38" s="32">
        <f t="shared" si="2"/>
        <v>36053337.281265102</v>
      </c>
      <c r="P38" s="33">
        <f t="shared" si="3"/>
        <v>-409004.82595618814</v>
      </c>
      <c r="Q38" s="55">
        <f t="shared" si="4"/>
        <v>1.1217184698488845E-2</v>
      </c>
    </row>
    <row r="39" spans="1:17" x14ac:dyDescent="0.25">
      <c r="A39" s="54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Data'!N39</f>
        <v>33732328.681521416</v>
      </c>
      <c r="E39">
        <f>'Monthly Data'!BH39</f>
        <v>38</v>
      </c>
      <c r="F39">
        <f>'Monthly Data'!AS39</f>
        <v>488.2000000000001</v>
      </c>
      <c r="G39">
        <f>'Monthly Data'!AP39</f>
        <v>0</v>
      </c>
      <c r="H39">
        <f>'Monthly Data'!CA39</f>
        <v>29</v>
      </c>
      <c r="J39">
        <f>'GS&gt;50 OLS'!$B$5</f>
        <v>16969361.033929799</v>
      </c>
      <c r="K39">
        <f>E39*'GS&gt;50 OLS'!$B$6</f>
        <v>-561415.23408871645</v>
      </c>
      <c r="L39">
        <f>F39*'GS&gt;50 OLS'!$B$7</f>
        <v>5732172.6993263299</v>
      </c>
      <c r="M39">
        <f>G39*'GS&gt;50 OLS'!$B$8</f>
        <v>0</v>
      </c>
      <c r="N39">
        <f>H39*'GS&gt;50 OLS'!$B$9</f>
        <v>11625484.293421807</v>
      </c>
      <c r="O39" s="32">
        <f t="shared" si="2"/>
        <v>33765602.792589217</v>
      </c>
      <c r="P39" s="33">
        <f t="shared" si="3"/>
        <v>33274.111067801714</v>
      </c>
      <c r="Q39" s="55">
        <f t="shared" si="4"/>
        <v>9.8641606934268041E-4</v>
      </c>
    </row>
    <row r="40" spans="1:17" x14ac:dyDescent="0.25">
      <c r="A40" s="54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Data'!N40</f>
        <v>33343555.780711014</v>
      </c>
      <c r="E40">
        <f>'Monthly Data'!BH40</f>
        <v>39</v>
      </c>
      <c r="F40">
        <f>'Monthly Data'!AS40</f>
        <v>299.90000000000003</v>
      </c>
      <c r="G40">
        <f>'Monthly Data'!AP40</f>
        <v>1.8999999999999986</v>
      </c>
      <c r="H40">
        <f>'Monthly Data'!CA40</f>
        <v>31</v>
      </c>
      <c r="J40">
        <f>'GS&gt;50 OLS'!$B$5</f>
        <v>16969361.033929799</v>
      </c>
      <c r="K40">
        <f>E40*'GS&gt;50 OLS'!$B$6</f>
        <v>-576189.3191963142</v>
      </c>
      <c r="L40">
        <f>F40*'GS&gt;50 OLS'!$B$7</f>
        <v>3521258.8949773991</v>
      </c>
      <c r="M40">
        <f>G40*'GS&gt;50 OLS'!$B$8</f>
        <v>37706.440202725782</v>
      </c>
      <c r="N40">
        <f>H40*'GS&gt;50 OLS'!$B$9</f>
        <v>12427241.830899173</v>
      </c>
      <c r="O40" s="32">
        <f t="shared" si="2"/>
        <v>32379378.880812779</v>
      </c>
      <c r="P40" s="33">
        <f t="shared" si="3"/>
        <v>-964176.89989823475</v>
      </c>
      <c r="Q40" s="55">
        <f t="shared" si="4"/>
        <v>2.8916439093637503E-2</v>
      </c>
    </row>
    <row r="41" spans="1:17" x14ac:dyDescent="0.25">
      <c r="A41" s="54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Data'!N41</f>
        <v>29518391.840846576</v>
      </c>
      <c r="E41">
        <f>'Monthly Data'!BH41</f>
        <v>40</v>
      </c>
      <c r="F41">
        <f>'Monthly Data'!AS41</f>
        <v>181.99999999999997</v>
      </c>
      <c r="G41">
        <f>'Monthly Data'!AP41</f>
        <v>0</v>
      </c>
      <c r="H41">
        <f>'Monthly Data'!CA41</f>
        <v>30</v>
      </c>
      <c r="J41">
        <f>'GS&gt;50 OLS'!$B$5</f>
        <v>16969361.033929799</v>
      </c>
      <c r="K41">
        <f>E41*'GS&gt;50 OLS'!$B$6</f>
        <v>-590963.40430391207</v>
      </c>
      <c r="L41">
        <f>F41*'GS&gt;50 OLS'!$B$7</f>
        <v>2136942.710523129</v>
      </c>
      <c r="M41">
        <f>G41*'GS&gt;50 OLS'!$B$8</f>
        <v>0</v>
      </c>
      <c r="N41">
        <f>H41*'GS&gt;50 OLS'!$B$9</f>
        <v>12026363.06216049</v>
      </c>
      <c r="O41" s="32">
        <f t="shared" si="2"/>
        <v>30541703.402309507</v>
      </c>
      <c r="P41" s="33">
        <f t="shared" si="3"/>
        <v>1023311.5614629313</v>
      </c>
      <c r="Q41" s="55">
        <f t="shared" si="4"/>
        <v>3.4666914342091855E-2</v>
      </c>
    </row>
    <row r="42" spans="1:17" x14ac:dyDescent="0.25">
      <c r="A42" s="54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Data'!N42</f>
        <v>29968087.407781452</v>
      </c>
      <c r="E42">
        <f>'Monthly Data'!BH42</f>
        <v>41</v>
      </c>
      <c r="F42">
        <f>'Monthly Data'!AS42</f>
        <v>10.1</v>
      </c>
      <c r="G42">
        <f>'Monthly Data'!AP42</f>
        <v>24.800000000000004</v>
      </c>
      <c r="H42">
        <f>'Monthly Data'!CA42</f>
        <v>31</v>
      </c>
      <c r="J42">
        <f>'GS&gt;50 OLS'!$B$5</f>
        <v>16969361.033929799</v>
      </c>
      <c r="K42">
        <f>E42*'GS&gt;50 OLS'!$B$6</f>
        <v>-605737.48941150983</v>
      </c>
      <c r="L42">
        <f>F42*'GS&gt;50 OLS'!$B$7</f>
        <v>118588.57899056927</v>
      </c>
      <c r="M42">
        <f>G42*'GS&gt;50 OLS'!$B$8</f>
        <v>492168.27211978956</v>
      </c>
      <c r="N42">
        <f>H42*'GS&gt;50 OLS'!$B$9</f>
        <v>12427241.830899173</v>
      </c>
      <c r="O42" s="32">
        <f t="shared" si="2"/>
        <v>29401622.226527818</v>
      </c>
      <c r="P42" s="33">
        <f t="shared" si="3"/>
        <v>-566465.18125363439</v>
      </c>
      <c r="Q42" s="55">
        <f t="shared" si="4"/>
        <v>1.8902280066980425E-2</v>
      </c>
    </row>
    <row r="43" spans="1:17" x14ac:dyDescent="0.25">
      <c r="A43" s="54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Data'!N43</f>
        <v>29692847.008157719</v>
      </c>
      <c r="E43">
        <f>'Monthly Data'!BH43</f>
        <v>42</v>
      </c>
      <c r="F43">
        <f>'Monthly Data'!AS43</f>
        <v>0</v>
      </c>
      <c r="G43">
        <f>'Monthly Data'!AP43</f>
        <v>85.8</v>
      </c>
      <c r="H43">
        <f>'Monthly Data'!CA43</f>
        <v>30</v>
      </c>
      <c r="J43">
        <f>'GS&gt;50 OLS'!$B$5</f>
        <v>16969361.033929799</v>
      </c>
      <c r="K43">
        <f>E43*'GS&gt;50 OLS'!$B$6</f>
        <v>-620511.57451910758</v>
      </c>
      <c r="L43">
        <f>F43*'GS&gt;50 OLS'!$B$7</f>
        <v>0</v>
      </c>
      <c r="M43">
        <f>G43*'GS&gt;50 OLS'!$B$8</f>
        <v>1702743.4575757233</v>
      </c>
      <c r="N43">
        <f>H43*'GS&gt;50 OLS'!$B$9</f>
        <v>12026363.06216049</v>
      </c>
      <c r="O43" s="32">
        <f t="shared" si="2"/>
        <v>30077955.979146905</v>
      </c>
      <c r="P43" s="33">
        <f t="shared" si="3"/>
        <v>385108.97098918632</v>
      </c>
      <c r="Q43" s="55">
        <f t="shared" si="4"/>
        <v>1.2969755674940254E-2</v>
      </c>
    </row>
    <row r="44" spans="1:17" x14ac:dyDescent="0.25">
      <c r="A44" s="54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Data'!N44</f>
        <v>31640727.565897495</v>
      </c>
      <c r="E44">
        <f>'Monthly Data'!BH44</f>
        <v>43</v>
      </c>
      <c r="F44">
        <f>'Monthly Data'!AS44</f>
        <v>0</v>
      </c>
      <c r="G44">
        <f>'Monthly Data'!AP44</f>
        <v>155.89999999999998</v>
      </c>
      <c r="H44">
        <f>'Monthly Data'!CA44</f>
        <v>31</v>
      </c>
      <c r="J44">
        <f>'GS&gt;50 OLS'!$B$5</f>
        <v>16969361.033929799</v>
      </c>
      <c r="K44">
        <f>E44*'GS&gt;50 OLS'!$B$6</f>
        <v>-635285.65962670546</v>
      </c>
      <c r="L44">
        <f>F44*'GS&gt;50 OLS'!$B$7</f>
        <v>0</v>
      </c>
      <c r="M44">
        <f>G44*'GS&gt;50 OLS'!$B$8</f>
        <v>3093912.6461078697</v>
      </c>
      <c r="N44">
        <f>H44*'GS&gt;50 OLS'!$B$9</f>
        <v>12427241.830899173</v>
      </c>
      <c r="O44" s="32">
        <f t="shared" si="2"/>
        <v>31855229.851310134</v>
      </c>
      <c r="P44" s="33">
        <f t="shared" si="3"/>
        <v>214502.28541263938</v>
      </c>
      <c r="Q44" s="55">
        <f t="shared" si="4"/>
        <v>6.7793095138504594E-3</v>
      </c>
    </row>
    <row r="45" spans="1:17" x14ac:dyDescent="0.25">
      <c r="A45" s="54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Data'!N45</f>
        <v>30404163.513076466</v>
      </c>
      <c r="E45">
        <f>'Monthly Data'!BH45</f>
        <v>44</v>
      </c>
      <c r="F45">
        <f>'Monthly Data'!AS45</f>
        <v>0</v>
      </c>
      <c r="G45">
        <f>'Monthly Data'!AP45</f>
        <v>91</v>
      </c>
      <c r="H45">
        <f>'Monthly Data'!CA45</f>
        <v>31</v>
      </c>
      <c r="J45">
        <f>'GS&gt;50 OLS'!$B$5</f>
        <v>16969361.033929799</v>
      </c>
      <c r="K45">
        <f>E45*'GS&gt;50 OLS'!$B$6</f>
        <v>-650059.74473430321</v>
      </c>
      <c r="L45">
        <f>F45*'GS&gt;50 OLS'!$B$7</f>
        <v>0</v>
      </c>
      <c r="M45">
        <f>G45*'GS&gt;50 OLS'!$B$8</f>
        <v>1805940.0307621309</v>
      </c>
      <c r="N45">
        <f>H45*'GS&gt;50 OLS'!$B$9</f>
        <v>12427241.830899173</v>
      </c>
      <c r="O45" s="32">
        <f t="shared" si="2"/>
        <v>30552483.1508568</v>
      </c>
      <c r="P45" s="33">
        <f t="shared" si="3"/>
        <v>148319.6377803348</v>
      </c>
      <c r="Q45" s="55">
        <f t="shared" si="4"/>
        <v>4.8782673371870373E-3</v>
      </c>
    </row>
    <row r="46" spans="1:17" x14ac:dyDescent="0.25">
      <c r="A46" s="54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Data'!N46</f>
        <v>28931630.310377114</v>
      </c>
      <c r="E46">
        <f>'Monthly Data'!BH46</f>
        <v>45</v>
      </c>
      <c r="F46">
        <f>'Monthly Data'!AS46</f>
        <v>19.400000000000002</v>
      </c>
      <c r="G46">
        <f>'Monthly Data'!AP46</f>
        <v>28.099999999999998</v>
      </c>
      <c r="H46">
        <f>'Monthly Data'!CA46</f>
        <v>30</v>
      </c>
      <c r="J46">
        <f>'GS&gt;50 OLS'!$B$5</f>
        <v>16969361.033929799</v>
      </c>
      <c r="K46">
        <f>E46*'GS&gt;50 OLS'!$B$6</f>
        <v>-664833.82984190108</v>
      </c>
      <c r="L46">
        <f>F46*'GS&gt;50 OLS'!$B$7</f>
        <v>227784.00320960835</v>
      </c>
      <c r="M46">
        <f>G46*'GS&gt;50 OLS'!$B$8</f>
        <v>557658.40510347113</v>
      </c>
      <c r="N46">
        <f>H46*'GS&gt;50 OLS'!$B$9</f>
        <v>12026363.06216049</v>
      </c>
      <c r="O46" s="32">
        <f t="shared" si="2"/>
        <v>29116332.674561471</v>
      </c>
      <c r="P46" s="33">
        <f t="shared" si="3"/>
        <v>184702.36418435723</v>
      </c>
      <c r="Q46" s="55">
        <f t="shared" si="4"/>
        <v>6.3840980339814699E-3</v>
      </c>
    </row>
    <row r="47" spans="1:17" x14ac:dyDescent="0.25">
      <c r="A47" s="54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Data'!N47</f>
        <v>29575622.927154526</v>
      </c>
      <c r="E47">
        <f>'Monthly Data'!BH47</f>
        <v>46</v>
      </c>
      <c r="F47">
        <f>'Monthly Data'!AS47</f>
        <v>126.00000000000001</v>
      </c>
      <c r="G47">
        <f>'Monthly Data'!AP47</f>
        <v>0</v>
      </c>
      <c r="H47">
        <f>'Monthly Data'!CA47</f>
        <v>31</v>
      </c>
      <c r="J47">
        <f>'GS&gt;50 OLS'!$B$5</f>
        <v>16969361.033929799</v>
      </c>
      <c r="K47">
        <f>E47*'GS&gt;50 OLS'!$B$6</f>
        <v>-679607.91494949884</v>
      </c>
      <c r="L47">
        <f>F47*'GS&gt;50 OLS'!$B$7</f>
        <v>1479421.8765160129</v>
      </c>
      <c r="M47">
        <f>G47*'GS&gt;50 OLS'!$B$8</f>
        <v>0</v>
      </c>
      <c r="N47">
        <f>H47*'GS&gt;50 OLS'!$B$9</f>
        <v>12427241.830899173</v>
      </c>
      <c r="O47" s="32">
        <f t="shared" si="2"/>
        <v>30196416.826395489</v>
      </c>
      <c r="P47" s="33">
        <f t="shared" si="3"/>
        <v>620793.89924096316</v>
      </c>
      <c r="Q47" s="55">
        <f t="shared" si="4"/>
        <v>2.0990053219504236E-2</v>
      </c>
    </row>
    <row r="48" spans="1:17" x14ac:dyDescent="0.25">
      <c r="A48" s="54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Data'!N48</f>
        <v>31543935.027945653</v>
      </c>
      <c r="E48">
        <f>'Monthly Data'!BH48</f>
        <v>47</v>
      </c>
      <c r="F48">
        <f>'Monthly Data'!AS48</f>
        <v>331.40000000000003</v>
      </c>
      <c r="G48">
        <f>'Monthly Data'!AP48</f>
        <v>0</v>
      </c>
      <c r="H48">
        <f>'Monthly Data'!CA48</f>
        <v>30</v>
      </c>
      <c r="J48">
        <f>'GS&gt;50 OLS'!$B$5</f>
        <v>16969361.033929799</v>
      </c>
      <c r="K48">
        <f>E48*'GS&gt;50 OLS'!$B$6</f>
        <v>-694382.00005709659</v>
      </c>
      <c r="L48">
        <f>F48*'GS&gt;50 OLS'!$B$7</f>
        <v>3891114.3641064023</v>
      </c>
      <c r="M48">
        <f>G48*'GS&gt;50 OLS'!$B$8</f>
        <v>0</v>
      </c>
      <c r="N48">
        <f>H48*'GS&gt;50 OLS'!$B$9</f>
        <v>12026363.06216049</v>
      </c>
      <c r="O48" s="32">
        <f t="shared" si="2"/>
        <v>32192456.460139595</v>
      </c>
      <c r="P48" s="33">
        <f t="shared" si="3"/>
        <v>648521.43219394237</v>
      </c>
      <c r="Q48" s="55">
        <f t="shared" si="4"/>
        <v>2.0559306618511582E-2</v>
      </c>
    </row>
    <row r="49" spans="1:17" x14ac:dyDescent="0.25">
      <c r="A49" s="54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Data'!N49</f>
        <v>33853048.641420551</v>
      </c>
      <c r="E49">
        <f>'Monthly Data'!BH49</f>
        <v>48</v>
      </c>
      <c r="F49">
        <f>'Monthly Data'!AS49</f>
        <v>527.80000000000007</v>
      </c>
      <c r="G49">
        <f>'Monthly Data'!AP49</f>
        <v>0</v>
      </c>
      <c r="H49">
        <f>'Monthly Data'!CA49</f>
        <v>31</v>
      </c>
      <c r="J49">
        <f>'GS&gt;50 OLS'!$B$5</f>
        <v>16969361.033929799</v>
      </c>
      <c r="K49">
        <f>E49*'GS&gt;50 OLS'!$B$6</f>
        <v>-709156.08516469446</v>
      </c>
      <c r="L49">
        <f>F49*'GS&gt;50 OLS'!$B$7</f>
        <v>6197133.8605170762</v>
      </c>
      <c r="M49">
        <f>G49*'GS&gt;50 OLS'!$B$8</f>
        <v>0</v>
      </c>
      <c r="N49">
        <f>H49*'GS&gt;50 OLS'!$B$9</f>
        <v>12427241.830899173</v>
      </c>
      <c r="O49" s="32">
        <f t="shared" si="2"/>
        <v>34884580.640181355</v>
      </c>
      <c r="P49" s="33">
        <f t="shared" si="3"/>
        <v>1031531.9987608045</v>
      </c>
      <c r="Q49" s="55">
        <f t="shared" si="4"/>
        <v>3.0470874563973068E-2</v>
      </c>
    </row>
    <row r="50" spans="1:17" x14ac:dyDescent="0.25">
      <c r="A50" s="54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Data'!N50</f>
        <v>36524654.340818226</v>
      </c>
      <c r="E50">
        <f>'Monthly Data'!BH50</f>
        <v>49</v>
      </c>
      <c r="F50">
        <f>'Monthly Data'!AS50</f>
        <v>666.40000000000009</v>
      </c>
      <c r="G50">
        <f>'Monthly Data'!AP50</f>
        <v>0</v>
      </c>
      <c r="H50">
        <f>'Monthly Data'!CA50</f>
        <v>31</v>
      </c>
      <c r="J50">
        <f>'GS&gt;50 OLS'!$B$5</f>
        <v>16969361.033929799</v>
      </c>
      <c r="K50">
        <f>E50*'GS&gt;50 OLS'!$B$6</f>
        <v>-723930.17027229222</v>
      </c>
      <c r="L50">
        <f>F50*'GS&gt;50 OLS'!$B$7</f>
        <v>7824497.9246846903</v>
      </c>
      <c r="M50">
        <f>G50*'GS&gt;50 OLS'!$B$8</f>
        <v>0</v>
      </c>
      <c r="N50">
        <f>H50*'GS&gt;50 OLS'!$B$9</f>
        <v>12427241.830899173</v>
      </c>
      <c r="O50" s="32">
        <f t="shared" si="2"/>
        <v>36497170.619241372</v>
      </c>
      <c r="P50" s="33">
        <f t="shared" si="3"/>
        <v>-27483.721576854587</v>
      </c>
      <c r="Q50" s="55">
        <f t="shared" si="4"/>
        <v>7.5247040862861986E-4</v>
      </c>
    </row>
    <row r="51" spans="1:17" x14ac:dyDescent="0.25">
      <c r="A51" s="54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Data'!N51</f>
        <v>32439322.269891307</v>
      </c>
      <c r="E51">
        <f>'Monthly Data'!BH51</f>
        <v>50</v>
      </c>
      <c r="F51">
        <f>'Monthly Data'!AS51</f>
        <v>587.19999999999993</v>
      </c>
      <c r="G51">
        <f>'Monthly Data'!AP51</f>
        <v>0</v>
      </c>
      <c r="H51">
        <f>'Monthly Data'!CA51</f>
        <v>28</v>
      </c>
      <c r="J51">
        <f>'GS&gt;50 OLS'!$B$5</f>
        <v>16969361.033929799</v>
      </c>
      <c r="K51">
        <f>E51*'GS&gt;50 OLS'!$B$6</f>
        <v>-738704.25537989009</v>
      </c>
      <c r="L51">
        <f>F51*'GS&gt;50 OLS'!$B$7</f>
        <v>6894575.6023031948</v>
      </c>
      <c r="M51">
        <f>G51*'GS&gt;50 OLS'!$B$8</f>
        <v>0</v>
      </c>
      <c r="N51">
        <f>H51*'GS&gt;50 OLS'!$B$9</f>
        <v>11224605.524683125</v>
      </c>
      <c r="O51" s="32">
        <f t="shared" si="2"/>
        <v>34349837.905536234</v>
      </c>
      <c r="P51" s="33">
        <f t="shared" si="3"/>
        <v>1910515.6356449276</v>
      </c>
      <c r="Q51" s="55">
        <f t="shared" si="4"/>
        <v>5.889505396412615E-2</v>
      </c>
    </row>
    <row r="52" spans="1:17" x14ac:dyDescent="0.25">
      <c r="A52" s="54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Data'!N52</f>
        <v>33193546.204277933</v>
      </c>
      <c r="E52">
        <f>'Monthly Data'!BH52</f>
        <v>51</v>
      </c>
      <c r="F52">
        <f>'Monthly Data'!AS52</f>
        <v>439.59999999999991</v>
      </c>
      <c r="G52">
        <f>'Monthly Data'!AP52</f>
        <v>0</v>
      </c>
      <c r="H52">
        <f>'Monthly Data'!CA52</f>
        <v>31</v>
      </c>
      <c r="J52">
        <f>'GS&gt;50 OLS'!$B$5</f>
        <v>16969361.033929799</v>
      </c>
      <c r="K52">
        <f>E52*'GS&gt;50 OLS'!$B$6</f>
        <v>-753478.34048748785</v>
      </c>
      <c r="L52">
        <f>F52*'GS&gt;50 OLS'!$B$7</f>
        <v>5161538.5469558658</v>
      </c>
      <c r="M52">
        <f>G52*'GS&gt;50 OLS'!$B$8</f>
        <v>0</v>
      </c>
      <c r="N52">
        <f>H52*'GS&gt;50 OLS'!$B$9</f>
        <v>12427241.830899173</v>
      </c>
      <c r="O52" s="32">
        <f t="shared" si="2"/>
        <v>33804663.071297348</v>
      </c>
      <c r="P52" s="33">
        <f t="shared" si="3"/>
        <v>611116.8670194149</v>
      </c>
      <c r="Q52" s="55">
        <f t="shared" si="4"/>
        <v>1.8410713433825734E-2</v>
      </c>
    </row>
    <row r="53" spans="1:17" x14ac:dyDescent="0.25">
      <c r="A53" s="54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Data'!N53</f>
        <v>31133770.941043586</v>
      </c>
      <c r="E53">
        <f>'Monthly Data'!BH53</f>
        <v>52</v>
      </c>
      <c r="F53">
        <f>'Monthly Data'!AS53</f>
        <v>270.10000000000008</v>
      </c>
      <c r="G53">
        <f>'Monthly Data'!AP53</f>
        <v>0</v>
      </c>
      <c r="H53">
        <f>'Monthly Data'!CA53</f>
        <v>30</v>
      </c>
      <c r="J53">
        <f>'GS&gt;50 OLS'!$B$5</f>
        <v>16969361.033929799</v>
      </c>
      <c r="K53">
        <f>E53*'GS&gt;50 OLS'!$B$6</f>
        <v>-768252.4255950856</v>
      </c>
      <c r="L53">
        <f>F53*'GS&gt;50 OLS'!$B$7</f>
        <v>3171363.8797378982</v>
      </c>
      <c r="M53">
        <f>G53*'GS&gt;50 OLS'!$B$8</f>
        <v>0</v>
      </c>
      <c r="N53">
        <f>H53*'GS&gt;50 OLS'!$B$9</f>
        <v>12026363.06216049</v>
      </c>
      <c r="O53" s="32">
        <f t="shared" si="2"/>
        <v>31398835.550233103</v>
      </c>
      <c r="P53" s="33">
        <f t="shared" si="3"/>
        <v>265064.6091895178</v>
      </c>
      <c r="Q53" s="55">
        <f t="shared" si="4"/>
        <v>8.513732875193851E-3</v>
      </c>
    </row>
    <row r="54" spans="1:17" x14ac:dyDescent="0.25">
      <c r="A54" s="54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Data'!N54</f>
        <v>28205798.795894206</v>
      </c>
      <c r="E54">
        <f>'Monthly Data'!BH54</f>
        <v>53</v>
      </c>
      <c r="F54">
        <f>'Monthly Data'!AS54</f>
        <v>46.7</v>
      </c>
      <c r="G54">
        <f>'Monthly Data'!AP54</f>
        <v>16.999999999999996</v>
      </c>
      <c r="H54">
        <f>'Monthly Data'!CA54</f>
        <v>31</v>
      </c>
      <c r="J54">
        <f>'GS&gt;50 OLS'!$B$5</f>
        <v>16969361.033929799</v>
      </c>
      <c r="K54">
        <f>E54*'GS&gt;50 OLS'!$B$6</f>
        <v>-783026.51070268347</v>
      </c>
      <c r="L54">
        <f>F54*'GS&gt;50 OLS'!$B$7</f>
        <v>548325.40978807781</v>
      </c>
      <c r="M54">
        <f>G54*'GS&gt;50 OLS'!$B$8</f>
        <v>337373.41234017821</v>
      </c>
      <c r="N54">
        <f>H54*'GS&gt;50 OLS'!$B$9</f>
        <v>12427241.830899173</v>
      </c>
      <c r="O54" s="32">
        <f t="shared" si="2"/>
        <v>29499275.176254548</v>
      </c>
      <c r="P54" s="33">
        <f t="shared" si="3"/>
        <v>1293476.3803603426</v>
      </c>
      <c r="Q54" s="55">
        <f t="shared" si="4"/>
        <v>4.5858526812884597E-2</v>
      </c>
    </row>
    <row r="55" spans="1:17" x14ac:dyDescent="0.25">
      <c r="A55" s="54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Data'!N55</f>
        <v>27605084.110111736</v>
      </c>
      <c r="E55">
        <f>'Monthly Data'!BH55</f>
        <v>54</v>
      </c>
      <c r="F55">
        <f>'Monthly Data'!AS55</f>
        <v>1.1999999999999993</v>
      </c>
      <c r="G55">
        <f>'Monthly Data'!AP55</f>
        <v>41.6</v>
      </c>
      <c r="H55">
        <f>'Monthly Data'!CA55</f>
        <v>30</v>
      </c>
      <c r="J55">
        <f>'GS&gt;50 OLS'!$B$5</f>
        <v>16969361.033929799</v>
      </c>
      <c r="K55">
        <f>E55*'GS&gt;50 OLS'!$B$6</f>
        <v>-797800.59581028123</v>
      </c>
      <c r="L55">
        <f>F55*'GS&gt;50 OLS'!$B$7</f>
        <v>14089.732157295351</v>
      </c>
      <c r="M55">
        <f>G55*'GS&gt;50 OLS'!$B$8</f>
        <v>825572.58549125982</v>
      </c>
      <c r="N55">
        <f>H55*'GS&gt;50 OLS'!$B$9</f>
        <v>12026363.06216049</v>
      </c>
      <c r="O55" s="32">
        <f t="shared" si="2"/>
        <v>29037585.81792856</v>
      </c>
      <c r="P55" s="33">
        <f t="shared" si="3"/>
        <v>1432501.7078168243</v>
      </c>
      <c r="Q55" s="55">
        <f t="shared" si="4"/>
        <v>5.1892676801955452E-2</v>
      </c>
    </row>
    <row r="56" spans="1:17" x14ac:dyDescent="0.25">
      <c r="A56" s="54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Data'!N56</f>
        <v>29707568.847472657</v>
      </c>
      <c r="E56">
        <f>'Monthly Data'!BH56</f>
        <v>55</v>
      </c>
      <c r="F56">
        <f>'Monthly Data'!AS56</f>
        <v>0</v>
      </c>
      <c r="G56">
        <f>'Monthly Data'!AP56</f>
        <v>99.500000000000014</v>
      </c>
      <c r="H56">
        <f>'Monthly Data'!CA56</f>
        <v>31</v>
      </c>
      <c r="J56">
        <f>'GS&gt;50 OLS'!$B$5</f>
        <v>16969361.033929799</v>
      </c>
      <c r="K56">
        <f>E56*'GS&gt;50 OLS'!$B$6</f>
        <v>-812574.68091787898</v>
      </c>
      <c r="L56">
        <f>F56*'GS&gt;50 OLS'!$B$7</f>
        <v>0</v>
      </c>
      <c r="M56">
        <f>G56*'GS&gt;50 OLS'!$B$8</f>
        <v>1974626.7369322202</v>
      </c>
      <c r="N56">
        <f>H56*'GS&gt;50 OLS'!$B$9</f>
        <v>12427241.830899173</v>
      </c>
      <c r="O56" s="32">
        <f t="shared" si="2"/>
        <v>30558654.920843311</v>
      </c>
      <c r="P56" s="33">
        <f t="shared" si="3"/>
        <v>851086.07337065414</v>
      </c>
      <c r="Q56" s="55">
        <f t="shared" si="4"/>
        <v>2.8648795791415275E-2</v>
      </c>
    </row>
    <row r="57" spans="1:17" x14ac:dyDescent="0.25">
      <c r="A57" s="54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Data'!N57</f>
        <v>29699514.096086062</v>
      </c>
      <c r="E57">
        <f>'Monthly Data'!BH57</f>
        <v>56</v>
      </c>
      <c r="F57">
        <f>'Monthly Data'!AS57</f>
        <v>0</v>
      </c>
      <c r="G57">
        <f>'Monthly Data'!AP57</f>
        <v>60.599999999999994</v>
      </c>
      <c r="H57">
        <f>'Monthly Data'!CA57</f>
        <v>31</v>
      </c>
      <c r="J57">
        <f>'GS&gt;50 OLS'!$B$5</f>
        <v>16969361.033929799</v>
      </c>
      <c r="K57">
        <f>E57*'GS&gt;50 OLS'!$B$6</f>
        <v>-827348.76602547686</v>
      </c>
      <c r="L57">
        <f>F57*'GS&gt;50 OLS'!$B$7</f>
        <v>0</v>
      </c>
      <c r="M57">
        <f>G57*'GS&gt;50 OLS'!$B$8</f>
        <v>1202636.9875185178</v>
      </c>
      <c r="N57">
        <f>H57*'GS&gt;50 OLS'!$B$9</f>
        <v>12427241.830899173</v>
      </c>
      <c r="O57" s="32">
        <f t="shared" si="2"/>
        <v>29771891.086322017</v>
      </c>
      <c r="P57" s="33">
        <f t="shared" si="3"/>
        <v>72376.990235954523</v>
      </c>
      <c r="Q57" s="55">
        <f t="shared" si="4"/>
        <v>2.4369755680781558E-3</v>
      </c>
    </row>
    <row r="58" spans="1:17" x14ac:dyDescent="0.25">
      <c r="A58" s="54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Data'!N58</f>
        <v>28486727.327246405</v>
      </c>
      <c r="E58">
        <f>'Monthly Data'!BH58</f>
        <v>57</v>
      </c>
      <c r="F58">
        <f>'Monthly Data'!AS58</f>
        <v>19.200000000000003</v>
      </c>
      <c r="G58">
        <f>'Monthly Data'!AP58</f>
        <v>12.2</v>
      </c>
      <c r="H58">
        <f>'Monthly Data'!CA58</f>
        <v>30</v>
      </c>
      <c r="J58">
        <f>'GS&gt;50 OLS'!$B$5</f>
        <v>16969361.033929799</v>
      </c>
      <c r="K58">
        <f>E58*'GS&gt;50 OLS'!$B$6</f>
        <v>-842122.85113307461</v>
      </c>
      <c r="L58">
        <f>F58*'GS&gt;50 OLS'!$B$7</f>
        <v>225435.7145167258</v>
      </c>
      <c r="M58">
        <f>G58*'GS&gt;50 OLS'!$B$8</f>
        <v>242115.03709118674</v>
      </c>
      <c r="N58">
        <f>H58*'GS&gt;50 OLS'!$B$9</f>
        <v>12026363.06216049</v>
      </c>
      <c r="O58" s="32">
        <f t="shared" si="2"/>
        <v>28621151.996565126</v>
      </c>
      <c r="P58" s="33">
        <f t="shared" si="3"/>
        <v>134424.6693187207</v>
      </c>
      <c r="Q58" s="55">
        <f t="shared" si="4"/>
        <v>4.7188526703855144E-3</v>
      </c>
    </row>
    <row r="59" spans="1:17" x14ac:dyDescent="0.25">
      <c r="A59" s="54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Data'!N59</f>
        <v>30632213.192978773</v>
      </c>
      <c r="E59">
        <f>'Monthly Data'!BH59</f>
        <v>58</v>
      </c>
      <c r="F59">
        <f>'Monthly Data'!AS59</f>
        <v>113.10000000000001</v>
      </c>
      <c r="G59">
        <f>'Monthly Data'!AP59</f>
        <v>0</v>
      </c>
      <c r="H59">
        <f>'Monthly Data'!CA59</f>
        <v>31</v>
      </c>
      <c r="J59">
        <f>'GS&gt;50 OLS'!$B$5</f>
        <v>16969361.033929799</v>
      </c>
      <c r="K59">
        <f>E59*'GS&gt;50 OLS'!$B$6</f>
        <v>-856896.93624067248</v>
      </c>
      <c r="L59">
        <f>F59*'GS&gt;50 OLS'!$B$7</f>
        <v>1327957.2558250877</v>
      </c>
      <c r="M59">
        <f>G59*'GS&gt;50 OLS'!$B$8</f>
        <v>0</v>
      </c>
      <c r="N59">
        <f>H59*'GS&gt;50 OLS'!$B$9</f>
        <v>12427241.830899173</v>
      </c>
      <c r="O59" s="32">
        <f t="shared" si="2"/>
        <v>29867663.184413388</v>
      </c>
      <c r="P59" s="33">
        <f t="shared" si="3"/>
        <v>-764550.00856538489</v>
      </c>
      <c r="Q59" s="55">
        <f t="shared" si="4"/>
        <v>2.4959019570307373E-2</v>
      </c>
    </row>
    <row r="60" spans="1:17" x14ac:dyDescent="0.25">
      <c r="A60" s="54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Data'!N60</f>
        <v>34013785.874666989</v>
      </c>
      <c r="E60">
        <f>'Monthly Data'!BH60</f>
        <v>59</v>
      </c>
      <c r="F60">
        <f>'Monthly Data'!AS60</f>
        <v>384.2</v>
      </c>
      <c r="G60">
        <f>'Monthly Data'!AP60</f>
        <v>0</v>
      </c>
      <c r="H60">
        <f>'Monthly Data'!CA60</f>
        <v>30</v>
      </c>
      <c r="J60">
        <f>'GS&gt;50 OLS'!$B$5</f>
        <v>16969361.033929799</v>
      </c>
      <c r="K60">
        <f>E60*'GS&gt;50 OLS'!$B$6</f>
        <v>-871671.02134827024</v>
      </c>
      <c r="L60">
        <f>F60*'GS&gt;50 OLS'!$B$7</f>
        <v>4511062.5790273976</v>
      </c>
      <c r="M60">
        <f>G60*'GS&gt;50 OLS'!$B$8</f>
        <v>0</v>
      </c>
      <c r="N60">
        <f>H60*'GS&gt;50 OLS'!$B$9</f>
        <v>12026363.06216049</v>
      </c>
      <c r="O60" s="32">
        <f t="shared" si="2"/>
        <v>32635115.653769419</v>
      </c>
      <c r="P60" s="33">
        <f t="shared" si="3"/>
        <v>-1378670.2208975703</v>
      </c>
      <c r="Q60" s="55">
        <f t="shared" si="4"/>
        <v>4.0532689480014199E-2</v>
      </c>
    </row>
    <row r="61" spans="1:17" x14ac:dyDescent="0.25">
      <c r="A61" s="54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Data'!N61</f>
        <v>36868626.530266762</v>
      </c>
      <c r="E61">
        <f>'Monthly Data'!BH61</f>
        <v>60</v>
      </c>
      <c r="F61">
        <f>'Monthly Data'!AS61</f>
        <v>737</v>
      </c>
      <c r="G61">
        <f>'Monthly Data'!AP61</f>
        <v>0</v>
      </c>
      <c r="H61">
        <f>'Monthly Data'!CA61</f>
        <v>31</v>
      </c>
      <c r="J61">
        <f>'GS&gt;50 OLS'!$B$5</f>
        <v>16969361.033929799</v>
      </c>
      <c r="K61">
        <f>E61*'GS&gt;50 OLS'!$B$6</f>
        <v>-886445.10645586799</v>
      </c>
      <c r="L61">
        <f>F61*'GS&gt;50 OLS'!$B$7</f>
        <v>8653443.8332722336</v>
      </c>
      <c r="M61">
        <f>G61*'GS&gt;50 OLS'!$B$8</f>
        <v>0</v>
      </c>
      <c r="N61">
        <f>H61*'GS&gt;50 OLS'!$B$9</f>
        <v>12427241.830899173</v>
      </c>
      <c r="O61" s="32">
        <f t="shared" si="2"/>
        <v>37163601.591645338</v>
      </c>
      <c r="P61" s="33">
        <f t="shared" si="3"/>
        <v>294975.06137857586</v>
      </c>
      <c r="Q61" s="55">
        <f t="shared" si="4"/>
        <v>8.0007065393776031E-3</v>
      </c>
    </row>
    <row r="62" spans="1:17" x14ac:dyDescent="0.25">
      <c r="A62" s="54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Data'!N62</f>
        <v>38618837.393694796</v>
      </c>
      <c r="E62">
        <f>'Monthly Data'!BH62</f>
        <v>61</v>
      </c>
      <c r="F62">
        <f>'Monthly Data'!AS62</f>
        <v>789.5</v>
      </c>
      <c r="G62">
        <f>'Monthly Data'!AP62</f>
        <v>0</v>
      </c>
      <c r="H62">
        <f>'Monthly Data'!CA62</f>
        <v>31</v>
      </c>
      <c r="J62">
        <f>'GS&gt;50 OLS'!$B$5</f>
        <v>16969361.033929799</v>
      </c>
      <c r="K62">
        <f>E62*'GS&gt;50 OLS'!$B$6</f>
        <v>-901219.19156346587</v>
      </c>
      <c r="L62">
        <f>F62*'GS&gt;50 OLS'!$B$7</f>
        <v>9269869.615153905</v>
      </c>
      <c r="M62">
        <f>G62*'GS&gt;50 OLS'!$B$8</f>
        <v>0</v>
      </c>
      <c r="N62">
        <f>H62*'GS&gt;50 OLS'!$B$9</f>
        <v>12427241.830899173</v>
      </c>
      <c r="O62" s="32">
        <f t="shared" si="2"/>
        <v>37765253.288419411</v>
      </c>
      <c r="P62" s="33">
        <f t="shared" si="3"/>
        <v>-853584.10527538508</v>
      </c>
      <c r="Q62" s="55">
        <f t="shared" si="4"/>
        <v>2.2102791354737875E-2</v>
      </c>
    </row>
    <row r="63" spans="1:17" x14ac:dyDescent="0.25">
      <c r="A63" s="54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Data'!N63</f>
        <v>34776600.471043371</v>
      </c>
      <c r="E63">
        <f>'Monthly Data'!BH63</f>
        <v>62</v>
      </c>
      <c r="F63">
        <f>'Monthly Data'!AS63</f>
        <v>662.50000000000011</v>
      </c>
      <c r="G63">
        <f>'Monthly Data'!AP63</f>
        <v>0</v>
      </c>
      <c r="H63">
        <f>'Monthly Data'!CA63</f>
        <v>28</v>
      </c>
      <c r="J63">
        <f>'GS&gt;50 OLS'!$B$5</f>
        <v>16969361.033929799</v>
      </c>
      <c r="K63">
        <f>E63*'GS&gt;50 OLS'!$B$6</f>
        <v>-915993.27667106362</v>
      </c>
      <c r="L63">
        <f>F63*'GS&gt;50 OLS'!$B$7</f>
        <v>7778706.2951734811</v>
      </c>
      <c r="M63">
        <f>G63*'GS&gt;50 OLS'!$B$8</f>
        <v>0</v>
      </c>
      <c r="N63">
        <f>H63*'GS&gt;50 OLS'!$B$9</f>
        <v>11224605.524683125</v>
      </c>
      <c r="O63" s="32">
        <f t="shared" si="2"/>
        <v>35056679.577115342</v>
      </c>
      <c r="P63" s="33">
        <f t="shared" si="3"/>
        <v>280079.10607197136</v>
      </c>
      <c r="Q63" s="55">
        <f t="shared" si="4"/>
        <v>8.053665461210861E-3</v>
      </c>
    </row>
    <row r="64" spans="1:17" x14ac:dyDescent="0.25">
      <c r="A64" s="54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Data'!N64</f>
        <v>36885211.699109204</v>
      </c>
      <c r="E64">
        <f>'Monthly Data'!BH64</f>
        <v>63</v>
      </c>
      <c r="F64">
        <f>'Monthly Data'!AS64</f>
        <v>636.6999999999997</v>
      </c>
      <c r="G64">
        <f>'Monthly Data'!AP64</f>
        <v>0</v>
      </c>
      <c r="H64">
        <f>'Monthly Data'!CA64</f>
        <v>31</v>
      </c>
      <c r="J64">
        <f>'GS&gt;50 OLS'!$B$5</f>
        <v>16969361.033929799</v>
      </c>
      <c r="K64">
        <f>E64*'GS&gt;50 OLS'!$B$6</f>
        <v>-930767.36177866149</v>
      </c>
      <c r="L64">
        <f>F64*'GS&gt;50 OLS'!$B$7</f>
        <v>7475777.0537916264</v>
      </c>
      <c r="M64">
        <f>G64*'GS&gt;50 OLS'!$B$8</f>
        <v>0</v>
      </c>
      <c r="N64">
        <f>H64*'GS&gt;50 OLS'!$B$9</f>
        <v>12427241.830899173</v>
      </c>
      <c r="O64" s="32">
        <f t="shared" si="2"/>
        <v>35941612.55684194</v>
      </c>
      <c r="P64" s="33">
        <f t="shared" si="3"/>
        <v>-943599.14226726443</v>
      </c>
      <c r="Q64" s="55">
        <f t="shared" si="4"/>
        <v>2.5582044911783786E-2</v>
      </c>
    </row>
    <row r="65" spans="1:17" x14ac:dyDescent="0.25">
      <c r="A65" s="54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Data'!N65</f>
        <v>31793210.787397411</v>
      </c>
      <c r="E65">
        <f>'Monthly Data'!BH65</f>
        <v>64</v>
      </c>
      <c r="F65">
        <f>'Monthly Data'!AS65</f>
        <v>258.89999999999998</v>
      </c>
      <c r="G65">
        <f>'Monthly Data'!AP65</f>
        <v>0</v>
      </c>
      <c r="H65">
        <f>'Monthly Data'!CA65</f>
        <v>30</v>
      </c>
      <c r="J65">
        <f>'GS&gt;50 OLS'!$B$5</f>
        <v>16969361.033929799</v>
      </c>
      <c r="K65">
        <f>E65*'GS&gt;50 OLS'!$B$6</f>
        <v>-945541.44688625925</v>
      </c>
      <c r="L65">
        <f>F65*'GS&gt;50 OLS'!$B$7</f>
        <v>3039859.7129364735</v>
      </c>
      <c r="M65">
        <f>G65*'GS&gt;50 OLS'!$B$8</f>
        <v>0</v>
      </c>
      <c r="N65">
        <f>H65*'GS&gt;50 OLS'!$B$9</f>
        <v>12026363.06216049</v>
      </c>
      <c r="O65" s="32">
        <f t="shared" si="2"/>
        <v>31090042.362140499</v>
      </c>
      <c r="P65" s="33">
        <f t="shared" si="3"/>
        <v>-703168.42525691167</v>
      </c>
      <c r="Q65" s="55">
        <f t="shared" si="4"/>
        <v>2.2116936535885905E-2</v>
      </c>
    </row>
    <row r="66" spans="1:17" x14ac:dyDescent="0.25">
      <c r="A66" s="54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Data'!N66</f>
        <v>29872332.968562603</v>
      </c>
      <c r="E66">
        <f>'Monthly Data'!BH66</f>
        <v>65</v>
      </c>
      <c r="F66">
        <f>'Monthly Data'!AS66</f>
        <v>45.300000000000004</v>
      </c>
      <c r="G66">
        <f>'Monthly Data'!AP66</f>
        <v>9.5000000000000036</v>
      </c>
      <c r="H66">
        <f>'Monthly Data'!CA66</f>
        <v>31</v>
      </c>
      <c r="J66">
        <f>'GS&gt;50 OLS'!$B$5</f>
        <v>16969361.033929799</v>
      </c>
      <c r="K66">
        <f>E66*'GS&gt;50 OLS'!$B$6</f>
        <v>-960315.531993857</v>
      </c>
      <c r="L66">
        <f>F66*'GS&gt;50 OLS'!$B$7</f>
        <v>531887.38893789984</v>
      </c>
      <c r="M66">
        <f>G66*'GS&gt;50 OLS'!$B$8</f>
        <v>188532.20101362909</v>
      </c>
      <c r="N66">
        <f>H66*'GS&gt;50 OLS'!$B$9</f>
        <v>12427241.830899173</v>
      </c>
      <c r="O66" s="32">
        <f t="shared" si="2"/>
        <v>29156706.922786646</v>
      </c>
      <c r="P66" s="33">
        <f t="shared" ref="P66:P97" si="5">O66-D66</f>
        <v>-715626.04577595741</v>
      </c>
      <c r="Q66" s="55">
        <f t="shared" ref="Q66:Q97" si="6">ABS(P66/D66)</f>
        <v>2.3956148538149879E-2</v>
      </c>
    </row>
    <row r="67" spans="1:17" x14ac:dyDescent="0.25">
      <c r="A67" s="54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Data'!N67</f>
        <v>28714774.168684535</v>
      </c>
      <c r="E67">
        <f>'Monthly Data'!BH67</f>
        <v>66</v>
      </c>
      <c r="F67">
        <f>'Monthly Data'!AS67</f>
        <v>0</v>
      </c>
      <c r="G67">
        <f>'Monthly Data'!AP67</f>
        <v>51.800000000000011</v>
      </c>
      <c r="H67">
        <f>'Monthly Data'!CA67</f>
        <v>30</v>
      </c>
      <c r="J67">
        <f>'GS&gt;50 OLS'!$B$5</f>
        <v>16969361.033929799</v>
      </c>
      <c r="K67">
        <f>E67*'GS&gt;50 OLS'!$B$6</f>
        <v>-975089.61710145487</v>
      </c>
      <c r="L67">
        <f>F67*'GS&gt;50 OLS'!$B$7</f>
        <v>0</v>
      </c>
      <c r="M67">
        <f>G67*'GS&gt;50 OLS'!$B$8</f>
        <v>1027996.632895367</v>
      </c>
      <c r="N67">
        <f>H67*'GS&gt;50 OLS'!$B$9</f>
        <v>12026363.06216049</v>
      </c>
      <c r="O67" s="32">
        <f t="shared" ref="O67:O121" si="7">SUM(J67:N67)</f>
        <v>29048631.111884199</v>
      </c>
      <c r="P67" s="33">
        <f t="shared" si="5"/>
        <v>333856.94319966435</v>
      </c>
      <c r="Q67" s="55">
        <f t="shared" si="6"/>
        <v>1.1626660939014407E-2</v>
      </c>
    </row>
    <row r="68" spans="1:17" x14ac:dyDescent="0.25">
      <c r="A68" s="54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Data'!N68</f>
        <v>28654991.862550069</v>
      </c>
      <c r="E68">
        <f>'Monthly Data'!BH68</f>
        <v>67</v>
      </c>
      <c r="F68">
        <f>'Monthly Data'!AS68</f>
        <v>0</v>
      </c>
      <c r="G68">
        <f>'Monthly Data'!AP68</f>
        <v>48.2</v>
      </c>
      <c r="H68">
        <f>'Monthly Data'!CA68</f>
        <v>31</v>
      </c>
      <c r="J68">
        <f>'GS&gt;50 OLS'!$B$5</f>
        <v>16969361.033929799</v>
      </c>
      <c r="K68">
        <f>E68*'GS&gt;50 OLS'!$B$6</f>
        <v>-989863.70220905263</v>
      </c>
      <c r="L68">
        <f>F68*'GS&gt;50 OLS'!$B$7</f>
        <v>0</v>
      </c>
      <c r="M68">
        <f>G68*'GS&gt;50 OLS'!$B$8</f>
        <v>956552.85145862319</v>
      </c>
      <c r="N68">
        <f>H68*'GS&gt;50 OLS'!$B$9</f>
        <v>12427241.830899173</v>
      </c>
      <c r="O68" s="32">
        <f t="shared" si="7"/>
        <v>29363292.014078543</v>
      </c>
      <c r="P68" s="33">
        <f t="shared" si="5"/>
        <v>708300.15152847394</v>
      </c>
      <c r="Q68" s="55">
        <f t="shared" si="6"/>
        <v>2.4718211574653044E-2</v>
      </c>
    </row>
    <row r="69" spans="1:17" x14ac:dyDescent="0.25">
      <c r="A69" s="54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Data'!N69</f>
        <v>28764064.356423587</v>
      </c>
      <c r="E69">
        <f>'Monthly Data'!BH69</f>
        <v>68</v>
      </c>
      <c r="F69">
        <f>'Monthly Data'!AS69</f>
        <v>1.1999999999999993</v>
      </c>
      <c r="G69">
        <f>'Monthly Data'!AP69</f>
        <v>54.199999999999996</v>
      </c>
      <c r="H69">
        <f>'Monthly Data'!CA69</f>
        <v>31</v>
      </c>
      <c r="J69">
        <f>'GS&gt;50 OLS'!$B$5</f>
        <v>16969361.033929799</v>
      </c>
      <c r="K69">
        <f>E69*'GS&gt;50 OLS'!$B$6</f>
        <v>-1004637.7873166505</v>
      </c>
      <c r="L69">
        <f>F69*'GS&gt;50 OLS'!$B$7</f>
        <v>14089.732157295351</v>
      </c>
      <c r="M69">
        <f>G69*'GS&gt;50 OLS'!$B$8</f>
        <v>1075625.8205198625</v>
      </c>
      <c r="N69">
        <f>H69*'GS&gt;50 OLS'!$B$9</f>
        <v>12427241.830899173</v>
      </c>
      <c r="O69" s="32">
        <f t="shared" si="7"/>
        <v>29481680.630189478</v>
      </c>
      <c r="P69" s="33">
        <f t="shared" si="5"/>
        <v>717616.27376589179</v>
      </c>
      <c r="Q69" s="55">
        <f t="shared" si="6"/>
        <v>2.4948361430210533E-2</v>
      </c>
    </row>
    <row r="70" spans="1:17" x14ac:dyDescent="0.25">
      <c r="A70" s="54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Data'!N70</f>
        <v>29053571.00648417</v>
      </c>
      <c r="E70">
        <f>'Monthly Data'!BH70</f>
        <v>69</v>
      </c>
      <c r="F70">
        <f>'Monthly Data'!AS70</f>
        <v>33.299999999999997</v>
      </c>
      <c r="G70">
        <f>'Monthly Data'!AP70</f>
        <v>22.100000000000005</v>
      </c>
      <c r="H70">
        <f>'Monthly Data'!CA70</f>
        <v>30</v>
      </c>
      <c r="J70">
        <f>'GS&gt;50 OLS'!$B$5</f>
        <v>16969361.033929799</v>
      </c>
      <c r="K70">
        <f>E70*'GS&gt;50 OLS'!$B$6</f>
        <v>-1019411.8724242483</v>
      </c>
      <c r="L70">
        <f>F70*'GS&gt;50 OLS'!$B$7</f>
        <v>390990.06736494618</v>
      </c>
      <c r="M70">
        <f>G70*'GS&gt;50 OLS'!$B$8</f>
        <v>438585.43604223186</v>
      </c>
      <c r="N70">
        <f>H70*'GS&gt;50 OLS'!$B$9</f>
        <v>12026363.06216049</v>
      </c>
      <c r="O70" s="32">
        <f t="shared" si="7"/>
        <v>28805887.727073215</v>
      </c>
      <c r="P70" s="33">
        <f t="shared" si="5"/>
        <v>-247683.27941095456</v>
      </c>
      <c r="Q70" s="55">
        <f t="shared" si="6"/>
        <v>8.525054608800986E-3</v>
      </c>
    </row>
    <row r="71" spans="1:17" x14ac:dyDescent="0.25">
      <c r="A71" s="54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Data'!N71</f>
        <v>31444733.465507645</v>
      </c>
      <c r="E71">
        <f>'Monthly Data'!BH71</f>
        <v>70</v>
      </c>
      <c r="F71">
        <f>'Monthly Data'!AS71</f>
        <v>132.1</v>
      </c>
      <c r="G71">
        <f>'Monthly Data'!AP71</f>
        <v>0.19999999999999929</v>
      </c>
      <c r="H71">
        <f>'Monthly Data'!CA71</f>
        <v>31</v>
      </c>
      <c r="J71">
        <f>'GS&gt;50 OLS'!$B$5</f>
        <v>16969361.033929799</v>
      </c>
      <c r="K71">
        <f>E71*'GS&gt;50 OLS'!$B$6</f>
        <v>-1034185.957531846</v>
      </c>
      <c r="L71">
        <f>F71*'GS&gt;50 OLS'!$B$7</f>
        <v>1551044.6816489308</v>
      </c>
      <c r="M71">
        <f>G71*'GS&gt;50 OLS'!$B$8</f>
        <v>3969.0989687079655</v>
      </c>
      <c r="N71">
        <f>H71*'GS&gt;50 OLS'!$B$9</f>
        <v>12427241.830899173</v>
      </c>
      <c r="O71" s="32">
        <f t="shared" si="7"/>
        <v>29917430.687914766</v>
      </c>
      <c r="P71" s="33">
        <f t="shared" si="5"/>
        <v>-1527302.7775928788</v>
      </c>
      <c r="Q71" s="55">
        <f t="shared" si="6"/>
        <v>4.8571019985531365E-2</v>
      </c>
    </row>
    <row r="72" spans="1:17" x14ac:dyDescent="0.25">
      <c r="A72" s="54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Data'!N72</f>
        <v>33418611.009880733</v>
      </c>
      <c r="E72">
        <f>'Monthly Data'!BH72</f>
        <v>71</v>
      </c>
      <c r="F72">
        <f>'Monthly Data'!AS72</f>
        <v>435.80000000000007</v>
      </c>
      <c r="G72">
        <f>'Monthly Data'!AP72</f>
        <v>0</v>
      </c>
      <c r="H72">
        <f>'Monthly Data'!CA72</f>
        <v>30</v>
      </c>
      <c r="J72">
        <f>'GS&gt;50 OLS'!$B$5</f>
        <v>16969361.033929799</v>
      </c>
      <c r="K72">
        <f>E72*'GS&gt;50 OLS'!$B$6</f>
        <v>-1048960.0426394439</v>
      </c>
      <c r="L72">
        <f>F72*'GS&gt;50 OLS'!$B$7</f>
        <v>5116921.0617910987</v>
      </c>
      <c r="M72">
        <f>G72*'GS&gt;50 OLS'!$B$8</f>
        <v>0</v>
      </c>
      <c r="N72">
        <f>H72*'GS&gt;50 OLS'!$B$9</f>
        <v>12026363.06216049</v>
      </c>
      <c r="O72" s="32">
        <f t="shared" si="7"/>
        <v>33063685.115241945</v>
      </c>
      <c r="P72" s="33">
        <f t="shared" si="5"/>
        <v>-354925.89463878796</v>
      </c>
      <c r="Q72" s="55">
        <f t="shared" si="6"/>
        <v>1.0620605821524078E-2</v>
      </c>
    </row>
    <row r="73" spans="1:17" x14ac:dyDescent="0.25">
      <c r="A73" s="54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Data'!N73</f>
        <v>35546533.098499238</v>
      </c>
      <c r="E73">
        <f>'Monthly Data'!BH73</f>
        <v>72</v>
      </c>
      <c r="F73">
        <f>'Monthly Data'!AS73</f>
        <v>531.20000000000005</v>
      </c>
      <c r="G73">
        <f>'Monthly Data'!AP73</f>
        <v>0</v>
      </c>
      <c r="H73">
        <f>'Monthly Data'!CA73</f>
        <v>31</v>
      </c>
      <c r="J73">
        <f>'GS&gt;50 OLS'!$B$5</f>
        <v>16969361.033929799</v>
      </c>
      <c r="K73">
        <f>E73*'GS&gt;50 OLS'!$B$6</f>
        <v>-1063734.1277470416</v>
      </c>
      <c r="L73">
        <f>F73*'GS&gt;50 OLS'!$B$7</f>
        <v>6237054.7682960797</v>
      </c>
      <c r="M73">
        <f>G73*'GS&gt;50 OLS'!$B$8</f>
        <v>0</v>
      </c>
      <c r="N73">
        <f>H73*'GS&gt;50 OLS'!$B$9</f>
        <v>12427241.830899173</v>
      </c>
      <c r="O73" s="32">
        <f t="shared" si="7"/>
        <v>34569923.505378008</v>
      </c>
      <c r="P73" s="33">
        <f t="shared" si="5"/>
        <v>-976609.5931212306</v>
      </c>
      <c r="Q73" s="55">
        <f t="shared" si="6"/>
        <v>2.7474116545066464E-2</v>
      </c>
    </row>
    <row r="74" spans="1:17" x14ac:dyDescent="0.25">
      <c r="A74" s="54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Data'!N74</f>
        <v>38271480.868169218</v>
      </c>
      <c r="E74">
        <f>'Monthly Data'!BH74</f>
        <v>73</v>
      </c>
      <c r="F74">
        <f>'Monthly Data'!AS74</f>
        <v>790.49999999999966</v>
      </c>
      <c r="G74">
        <f>'Monthly Data'!AP74</f>
        <v>0</v>
      </c>
      <c r="H74">
        <f>'Monthly Data'!CA74</f>
        <v>31</v>
      </c>
      <c r="J74">
        <f>'GS&gt;50 OLS'!$B$5</f>
        <v>16969361.033929799</v>
      </c>
      <c r="K74">
        <f>E74*'GS&gt;50 OLS'!$B$6</f>
        <v>-1078508.2128546394</v>
      </c>
      <c r="L74">
        <f>F74*'GS&gt;50 OLS'!$B$7</f>
        <v>9281611.0586183146</v>
      </c>
      <c r="M74">
        <f>G74*'GS&gt;50 OLS'!$B$8</f>
        <v>0</v>
      </c>
      <c r="N74">
        <f>H74*'GS&gt;50 OLS'!$B$9</f>
        <v>12427241.830899173</v>
      </c>
      <c r="O74" s="32">
        <f t="shared" si="7"/>
        <v>37599705.71059265</v>
      </c>
      <c r="P74" s="33">
        <f t="shared" si="5"/>
        <v>-671775.15757656842</v>
      </c>
      <c r="Q74" s="55">
        <f t="shared" si="6"/>
        <v>1.755289166600529E-2</v>
      </c>
    </row>
    <row r="75" spans="1:17" x14ac:dyDescent="0.25">
      <c r="A75" s="54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Data'!N75</f>
        <v>35149617.068569288</v>
      </c>
      <c r="E75">
        <f>'Monthly Data'!BH75</f>
        <v>74</v>
      </c>
      <c r="F75">
        <f>'Monthly Data'!AS75</f>
        <v>819.49999999999977</v>
      </c>
      <c r="G75">
        <f>'Monthly Data'!AP75</f>
        <v>0</v>
      </c>
      <c r="H75">
        <f>'Monthly Data'!CA75</f>
        <v>28</v>
      </c>
      <c r="J75">
        <f>'GS&gt;50 OLS'!$B$5</f>
        <v>16969361.033929799</v>
      </c>
      <c r="K75">
        <f>E75*'GS&gt;50 OLS'!$B$6</f>
        <v>-1093282.2979622371</v>
      </c>
      <c r="L75">
        <f>F75*'GS&gt;50 OLS'!$B$7</f>
        <v>9622112.9190862868</v>
      </c>
      <c r="M75">
        <f>G75*'GS&gt;50 OLS'!$B$8</f>
        <v>0</v>
      </c>
      <c r="N75">
        <f>H75*'GS&gt;50 OLS'!$B$9</f>
        <v>11224605.524683125</v>
      </c>
      <c r="O75" s="32">
        <f t="shared" si="7"/>
        <v>36722797.179736972</v>
      </c>
      <c r="P75" s="33">
        <f t="shared" si="5"/>
        <v>1573180.1111676842</v>
      </c>
      <c r="Q75" s="55">
        <f t="shared" si="6"/>
        <v>4.4756678517969363E-2</v>
      </c>
    </row>
    <row r="76" spans="1:17" x14ac:dyDescent="0.25">
      <c r="A76" s="54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Data'!N76</f>
        <v>35892435.320208922</v>
      </c>
      <c r="E76">
        <f>'Monthly Data'!BH76</f>
        <v>75</v>
      </c>
      <c r="F76">
        <f>'Monthly Data'!AS76</f>
        <v>539.69999999999982</v>
      </c>
      <c r="G76">
        <f>'Monthly Data'!AP76</f>
        <v>0</v>
      </c>
      <c r="H76">
        <f>'Monthly Data'!CA76</f>
        <v>31</v>
      </c>
      <c r="J76">
        <f>'GS&gt;50 OLS'!$B$5</f>
        <v>16969361.033929799</v>
      </c>
      <c r="K76">
        <f>E76*'GS&gt;50 OLS'!$B$6</f>
        <v>-1108056.3830698351</v>
      </c>
      <c r="L76">
        <f>F76*'GS&gt;50 OLS'!$B$7</f>
        <v>6336857.0377435861</v>
      </c>
      <c r="M76">
        <f>G76*'GS&gt;50 OLS'!$B$8</f>
        <v>0</v>
      </c>
      <c r="N76">
        <f>H76*'GS&gt;50 OLS'!$B$9</f>
        <v>12427241.830899173</v>
      </c>
      <c r="O76" s="32">
        <f t="shared" si="7"/>
        <v>34625403.519502722</v>
      </c>
      <c r="P76" s="33">
        <f t="shared" si="5"/>
        <v>-1267031.8007062003</v>
      </c>
      <c r="Q76" s="55">
        <f t="shared" si="6"/>
        <v>3.5300803342057124E-2</v>
      </c>
    </row>
    <row r="77" spans="1:17" x14ac:dyDescent="0.25">
      <c r="A77" s="54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Data'!N77</f>
        <v>29989312.390834775</v>
      </c>
      <c r="E77">
        <f>'Monthly Data'!BH77</f>
        <v>76</v>
      </c>
      <c r="F77">
        <f>'Monthly Data'!AS77</f>
        <v>203.49999999999997</v>
      </c>
      <c r="G77">
        <f>'Monthly Data'!AP77</f>
        <v>0</v>
      </c>
      <c r="H77">
        <f>'Monthly Data'!CA77</f>
        <v>30</v>
      </c>
      <c r="J77">
        <f>'GS&gt;50 OLS'!$B$5</f>
        <v>16969361.033929799</v>
      </c>
      <c r="K77">
        <f>E77*'GS&gt;50 OLS'!$B$6</f>
        <v>-1122830.4681774329</v>
      </c>
      <c r="L77">
        <f>F77*'GS&gt;50 OLS'!$B$7</f>
        <v>2389383.7450080044</v>
      </c>
      <c r="M77">
        <f>G77*'GS&gt;50 OLS'!$B$8</f>
        <v>0</v>
      </c>
      <c r="N77">
        <f>H77*'GS&gt;50 OLS'!$B$9</f>
        <v>12026363.06216049</v>
      </c>
      <c r="O77" s="32">
        <f t="shared" si="7"/>
        <v>30262277.372920863</v>
      </c>
      <c r="P77" s="33">
        <f t="shared" si="5"/>
        <v>272964.98208608851</v>
      </c>
      <c r="Q77" s="55">
        <f t="shared" si="6"/>
        <v>9.1020753836793897E-3</v>
      </c>
    </row>
    <row r="78" spans="1:17" x14ac:dyDescent="0.25">
      <c r="A78" s="54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Data'!N78</f>
        <v>28667131.324087478</v>
      </c>
      <c r="E78">
        <f>'Monthly Data'!BH78</f>
        <v>77</v>
      </c>
      <c r="F78">
        <f>'Monthly Data'!AS78</f>
        <v>23.6</v>
      </c>
      <c r="G78">
        <f>'Monthly Data'!AP78</f>
        <v>18.7</v>
      </c>
      <c r="H78">
        <f>'Monthly Data'!CA78</f>
        <v>31</v>
      </c>
      <c r="J78">
        <f>'GS&gt;50 OLS'!$B$5</f>
        <v>16969361.033929799</v>
      </c>
      <c r="K78">
        <f>E78*'GS&gt;50 OLS'!$B$6</f>
        <v>-1137604.5532850306</v>
      </c>
      <c r="L78">
        <f>F78*'GS&gt;50 OLS'!$B$7</f>
        <v>277098.06576014211</v>
      </c>
      <c r="M78">
        <f>G78*'GS&gt;50 OLS'!$B$8</f>
        <v>371110.75357419607</v>
      </c>
      <c r="N78">
        <f>H78*'GS&gt;50 OLS'!$B$9</f>
        <v>12427241.830899173</v>
      </c>
      <c r="O78" s="32">
        <f t="shared" si="7"/>
        <v>28907207.130878277</v>
      </c>
      <c r="P78" s="33">
        <f t="shared" si="5"/>
        <v>240075.8067907989</v>
      </c>
      <c r="Q78" s="55">
        <f t="shared" si="6"/>
        <v>8.3746017024408665E-3</v>
      </c>
    </row>
    <row r="79" spans="1:17" x14ac:dyDescent="0.25">
      <c r="A79" s="54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Data'!N79</f>
        <v>28264017.39581285</v>
      </c>
      <c r="E79">
        <f>'Monthly Data'!BH79</f>
        <v>78</v>
      </c>
      <c r="F79">
        <f>'Monthly Data'!AS79</f>
        <v>0</v>
      </c>
      <c r="G79">
        <f>'Monthly Data'!AP79</f>
        <v>26.200000000000003</v>
      </c>
      <c r="H79">
        <f>'Monthly Data'!CA79</f>
        <v>30</v>
      </c>
      <c r="J79">
        <f>'GS&gt;50 OLS'!$B$5</f>
        <v>16969361.033929799</v>
      </c>
      <c r="K79">
        <f>E79*'GS&gt;50 OLS'!$B$6</f>
        <v>-1152378.6383926284</v>
      </c>
      <c r="L79">
        <f>F79*'GS&gt;50 OLS'!$B$7</f>
        <v>0</v>
      </c>
      <c r="M79">
        <f>G79*'GS&gt;50 OLS'!$B$8</f>
        <v>519951.96490074537</v>
      </c>
      <c r="N79">
        <f>H79*'GS&gt;50 OLS'!$B$9</f>
        <v>12026363.06216049</v>
      </c>
      <c r="O79" s="32">
        <f t="shared" si="7"/>
        <v>28363297.422598407</v>
      </c>
      <c r="P79" s="33">
        <f t="shared" si="5"/>
        <v>99280.026785556227</v>
      </c>
      <c r="Q79" s="55">
        <f t="shared" si="6"/>
        <v>3.5125943136542219E-3</v>
      </c>
    </row>
    <row r="80" spans="1:17" x14ac:dyDescent="0.25">
      <c r="A80" s="54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Data'!N80</f>
        <v>29633576.782013088</v>
      </c>
      <c r="E80">
        <f>'Monthly Data'!BH80</f>
        <v>79</v>
      </c>
      <c r="F80">
        <f>'Monthly Data'!AS80</f>
        <v>0</v>
      </c>
      <c r="G80">
        <f>'Monthly Data'!AP80</f>
        <v>99.4</v>
      </c>
      <c r="H80">
        <f>'Monthly Data'!CA80</f>
        <v>31</v>
      </c>
      <c r="J80">
        <f>'GS&gt;50 OLS'!$B$5</f>
        <v>16969361.033929799</v>
      </c>
      <c r="K80">
        <f>E80*'GS&gt;50 OLS'!$B$6</f>
        <v>-1167152.7235002262</v>
      </c>
      <c r="L80">
        <f>F80*'GS&gt;50 OLS'!$B$7</f>
        <v>0</v>
      </c>
      <c r="M80">
        <f>G80*'GS&gt;50 OLS'!$B$8</f>
        <v>1972642.187447866</v>
      </c>
      <c r="N80">
        <f>H80*'GS&gt;50 OLS'!$B$9</f>
        <v>12427241.830899173</v>
      </c>
      <c r="O80" s="32">
        <f t="shared" si="7"/>
        <v>30202092.328776613</v>
      </c>
      <c r="P80" s="33">
        <f t="shared" si="5"/>
        <v>568515.54676352441</v>
      </c>
      <c r="Q80" s="55">
        <f t="shared" si="6"/>
        <v>1.9184843967556441E-2</v>
      </c>
    </row>
    <row r="81" spans="1:17" x14ac:dyDescent="0.25">
      <c r="A81" s="54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Data'!N81</f>
        <v>28920384.241278451</v>
      </c>
      <c r="E81">
        <f>'Monthly Data'!BH81</f>
        <v>80</v>
      </c>
      <c r="F81">
        <f>'Monthly Data'!AS81</f>
        <v>0</v>
      </c>
      <c r="G81">
        <f>'Monthly Data'!AP81</f>
        <v>79.300000000000011</v>
      </c>
      <c r="H81">
        <f>'Monthly Data'!CA81</f>
        <v>31</v>
      </c>
      <c r="J81">
        <f>'GS&gt;50 OLS'!$B$5</f>
        <v>16969361.033929799</v>
      </c>
      <c r="K81">
        <f>E81*'GS&gt;50 OLS'!$B$6</f>
        <v>-1181926.8086078241</v>
      </c>
      <c r="L81">
        <f>F81*'GS&gt;50 OLS'!$B$7</f>
        <v>0</v>
      </c>
      <c r="M81">
        <f>G81*'GS&gt;50 OLS'!$B$8</f>
        <v>1573747.7410927142</v>
      </c>
      <c r="N81">
        <f>H81*'GS&gt;50 OLS'!$B$9</f>
        <v>12427241.830899173</v>
      </c>
      <c r="O81" s="32">
        <f t="shared" si="7"/>
        <v>29788423.797313862</v>
      </c>
      <c r="P81" s="33">
        <f t="shared" si="5"/>
        <v>868039.55603541061</v>
      </c>
      <c r="Q81" s="55">
        <f t="shared" si="6"/>
        <v>3.0014800245857252E-2</v>
      </c>
    </row>
    <row r="82" spans="1:17" x14ac:dyDescent="0.25">
      <c r="A82" s="54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Data'!N82</f>
        <v>28706269.167184081</v>
      </c>
      <c r="E82">
        <f>'Monthly Data'!BH82</f>
        <v>81</v>
      </c>
      <c r="F82">
        <f>'Monthly Data'!AS82</f>
        <v>6.2</v>
      </c>
      <c r="G82">
        <f>'Monthly Data'!AP82</f>
        <v>65.099999999999994</v>
      </c>
      <c r="H82">
        <f>'Monthly Data'!CA82</f>
        <v>30</v>
      </c>
      <c r="J82">
        <f>'GS&gt;50 OLS'!$B$5</f>
        <v>16969361.033929799</v>
      </c>
      <c r="K82">
        <f>E82*'GS&gt;50 OLS'!$B$6</f>
        <v>-1196700.8937154219</v>
      </c>
      <c r="L82">
        <f>F82*'GS&gt;50 OLS'!$B$7</f>
        <v>72796.949479359362</v>
      </c>
      <c r="M82">
        <f>G82*'GS&gt;50 OLS'!$B$8</f>
        <v>1291941.7143144473</v>
      </c>
      <c r="N82">
        <f>H82*'GS&gt;50 OLS'!$B$9</f>
        <v>12026363.06216049</v>
      </c>
      <c r="O82" s="32">
        <f t="shared" si="7"/>
        <v>29163761.86616867</v>
      </c>
      <c r="P82" s="33">
        <f t="shared" si="5"/>
        <v>457492.69898458943</v>
      </c>
      <c r="Q82" s="55">
        <f t="shared" si="6"/>
        <v>1.5937030908481056E-2</v>
      </c>
    </row>
    <row r="83" spans="1:17" x14ac:dyDescent="0.25">
      <c r="A83" s="54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Data'!N83</f>
        <v>29300434.192954373</v>
      </c>
      <c r="E83">
        <f>'Monthly Data'!BH83</f>
        <v>82</v>
      </c>
      <c r="F83">
        <f>'Monthly Data'!AS83</f>
        <v>153.70000000000002</v>
      </c>
      <c r="G83">
        <f>'Monthly Data'!AP83</f>
        <v>0</v>
      </c>
      <c r="H83">
        <f>'Monthly Data'!CA83</f>
        <v>31</v>
      </c>
      <c r="J83">
        <f>'GS&gt;50 OLS'!$B$5</f>
        <v>16969361.033929799</v>
      </c>
      <c r="K83">
        <f>E83*'GS&gt;50 OLS'!$B$6</f>
        <v>-1211474.9788230197</v>
      </c>
      <c r="L83">
        <f>F83*'GS&gt;50 OLS'!$B$7</f>
        <v>1804659.8604802475</v>
      </c>
      <c r="M83">
        <f>G83*'GS&gt;50 OLS'!$B$8</f>
        <v>0</v>
      </c>
      <c r="N83">
        <f>H83*'GS&gt;50 OLS'!$B$9</f>
        <v>12427241.830899173</v>
      </c>
      <c r="O83" s="32">
        <f t="shared" si="7"/>
        <v>29989787.746486202</v>
      </c>
      <c r="P83" s="33">
        <f t="shared" si="5"/>
        <v>689353.55353182927</v>
      </c>
      <c r="Q83" s="55">
        <f t="shared" si="6"/>
        <v>2.3527076390478619E-2</v>
      </c>
    </row>
    <row r="84" spans="1:17" x14ac:dyDescent="0.25">
      <c r="A84" s="54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Data'!N84</f>
        <v>30655433.963488549</v>
      </c>
      <c r="E84">
        <f>'Monthly Data'!BH84</f>
        <v>83</v>
      </c>
      <c r="F84">
        <f>'Monthly Data'!AS84</f>
        <v>252</v>
      </c>
      <c r="G84">
        <f>'Monthly Data'!AP84</f>
        <v>0</v>
      </c>
      <c r="H84">
        <f>'Monthly Data'!CA84</f>
        <v>30</v>
      </c>
      <c r="J84">
        <f>'GS&gt;50 OLS'!$B$5</f>
        <v>16969361.033929799</v>
      </c>
      <c r="K84">
        <f>E84*'GS&gt;50 OLS'!$B$6</f>
        <v>-1226249.0639306174</v>
      </c>
      <c r="L84">
        <f>F84*'GS&gt;50 OLS'!$B$7</f>
        <v>2958843.7530320254</v>
      </c>
      <c r="M84">
        <f>G84*'GS&gt;50 OLS'!$B$8</f>
        <v>0</v>
      </c>
      <c r="N84">
        <f>H84*'GS&gt;50 OLS'!$B$9</f>
        <v>12026363.06216049</v>
      </c>
      <c r="O84" s="32">
        <f t="shared" si="7"/>
        <v>30728318.7851917</v>
      </c>
      <c r="P84" s="33">
        <f t="shared" si="5"/>
        <v>72884.821703150868</v>
      </c>
      <c r="Q84" s="55">
        <f t="shared" si="6"/>
        <v>2.3775498265644736E-3</v>
      </c>
    </row>
    <row r="85" spans="1:17" x14ac:dyDescent="0.25">
      <c r="A85" s="54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Data'!N85</f>
        <v>32792599.003096733</v>
      </c>
      <c r="E85">
        <f>'Monthly Data'!BH85</f>
        <v>84</v>
      </c>
      <c r="F85">
        <f>'Monthly Data'!AS85</f>
        <v>351.09999999999997</v>
      </c>
      <c r="G85">
        <f>'Monthly Data'!AP85</f>
        <v>0</v>
      </c>
      <c r="H85">
        <f>'Monthly Data'!CA85</f>
        <v>31</v>
      </c>
      <c r="J85">
        <f>'GS&gt;50 OLS'!$B$5</f>
        <v>16969361.033929799</v>
      </c>
      <c r="K85">
        <f>E85*'GS&gt;50 OLS'!$B$6</f>
        <v>-1241023.1490382152</v>
      </c>
      <c r="L85">
        <f>F85*'GS&gt;50 OLS'!$B$7</f>
        <v>4122420.8003553334</v>
      </c>
      <c r="M85">
        <f>G85*'GS&gt;50 OLS'!$B$8</f>
        <v>0</v>
      </c>
      <c r="N85">
        <f>H85*'GS&gt;50 OLS'!$B$9</f>
        <v>12427241.830899173</v>
      </c>
      <c r="O85" s="32">
        <f t="shared" si="7"/>
        <v>32278000.516146094</v>
      </c>
      <c r="P85" s="33">
        <f t="shared" si="5"/>
        <v>-514598.48695063964</v>
      </c>
      <c r="Q85" s="55">
        <f t="shared" si="6"/>
        <v>1.569251912305103E-2</v>
      </c>
    </row>
    <row r="86" spans="1:17" x14ac:dyDescent="0.25">
      <c r="A86" s="54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Data'!N86</f>
        <v>35960046.009388864</v>
      </c>
      <c r="E86">
        <f>'Monthly Data'!BH86</f>
        <v>85</v>
      </c>
      <c r="F86">
        <f>'Monthly Data'!AS86</f>
        <v>636.6</v>
      </c>
      <c r="G86">
        <f>'Monthly Data'!AP86</f>
        <v>0</v>
      </c>
      <c r="H86">
        <f>'Monthly Data'!CA86</f>
        <v>31</v>
      </c>
      <c r="J86">
        <f>'GS&gt;50 OLS'!$B$5</f>
        <v>16969361.033929799</v>
      </c>
      <c r="K86">
        <f>E86*'GS&gt;50 OLS'!$B$6</f>
        <v>-1255797.2341458132</v>
      </c>
      <c r="L86">
        <f>F86*'GS&gt;50 OLS'!$B$7</f>
        <v>7474602.9094451889</v>
      </c>
      <c r="M86">
        <f>G86*'GS&gt;50 OLS'!$B$8</f>
        <v>0</v>
      </c>
      <c r="N86">
        <f>H86*'GS&gt;50 OLS'!$B$9</f>
        <v>12427241.830899173</v>
      </c>
      <c r="O86" s="32">
        <f t="shared" si="7"/>
        <v>35615408.54012835</v>
      </c>
      <c r="P86" s="33">
        <f t="shared" si="5"/>
        <v>-344637.46926051378</v>
      </c>
      <c r="Q86" s="55">
        <f t="shared" si="6"/>
        <v>9.5838995637139018E-3</v>
      </c>
    </row>
    <row r="87" spans="1:17" x14ac:dyDescent="0.25">
      <c r="A87" s="54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Data'!N87</f>
        <v>33139044.657780841</v>
      </c>
      <c r="E87">
        <f>'Monthly Data'!BH87</f>
        <v>86</v>
      </c>
      <c r="F87">
        <f>'Monthly Data'!AS87</f>
        <v>624.9</v>
      </c>
      <c r="G87">
        <f>'Monthly Data'!AP87</f>
        <v>0</v>
      </c>
      <c r="H87">
        <f>'Monthly Data'!CA87</f>
        <v>29</v>
      </c>
      <c r="J87">
        <f>'GS&gt;50 OLS'!$B$5</f>
        <v>16969361.033929799</v>
      </c>
      <c r="K87">
        <f>E87*'GS&gt;50 OLS'!$B$6</f>
        <v>-1270571.3192534109</v>
      </c>
      <c r="L87">
        <f>F87*'GS&gt;50 OLS'!$B$7</f>
        <v>7337228.0209115585</v>
      </c>
      <c r="M87">
        <f>G87*'GS&gt;50 OLS'!$B$8</f>
        <v>0</v>
      </c>
      <c r="N87">
        <f>H87*'GS&gt;50 OLS'!$B$9</f>
        <v>11625484.293421807</v>
      </c>
      <c r="O87" s="32">
        <f t="shared" si="7"/>
        <v>34661502.029009752</v>
      </c>
      <c r="P87" s="33">
        <f t="shared" si="5"/>
        <v>1522457.371228911</v>
      </c>
      <c r="Q87" s="55">
        <f t="shared" si="6"/>
        <v>4.594149852390049E-2</v>
      </c>
    </row>
    <row r="88" spans="1:17" x14ac:dyDescent="0.25">
      <c r="A88" s="54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Data'!N88</f>
        <v>33041551.643205166</v>
      </c>
      <c r="E88">
        <f>'Monthly Data'!BH88</f>
        <v>87</v>
      </c>
      <c r="F88">
        <f>'Monthly Data'!AS88</f>
        <v>411.40000000000009</v>
      </c>
      <c r="G88">
        <f>'Monthly Data'!AP88</f>
        <v>0</v>
      </c>
      <c r="H88">
        <f>'Monthly Data'!CA88</f>
        <v>31</v>
      </c>
      <c r="J88">
        <f>'GS&gt;50 OLS'!$B$5</f>
        <v>16969361.033929799</v>
      </c>
      <c r="K88">
        <f>E88*'GS&gt;50 OLS'!$B$6</f>
        <v>-1285345.4043610087</v>
      </c>
      <c r="L88">
        <f>F88*'GS&gt;50 OLS'!$B$7</f>
        <v>4830429.8412594264</v>
      </c>
      <c r="M88">
        <f>G88*'GS&gt;50 OLS'!$B$8</f>
        <v>0</v>
      </c>
      <c r="N88">
        <f>H88*'GS&gt;50 OLS'!$B$9</f>
        <v>12427241.830899173</v>
      </c>
      <c r="O88" s="32">
        <f t="shared" si="7"/>
        <v>32941687.301727392</v>
      </c>
      <c r="P88" s="33">
        <f t="shared" si="5"/>
        <v>-99864.341477774084</v>
      </c>
      <c r="Q88" s="55">
        <f t="shared" si="6"/>
        <v>3.0223865560596547E-3</v>
      </c>
    </row>
    <row r="89" spans="1:17" x14ac:dyDescent="0.25">
      <c r="A89" s="54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Data'!N89</f>
        <v>29554311.335049473</v>
      </c>
      <c r="E89">
        <f>'Monthly Data'!BH89</f>
        <v>88</v>
      </c>
      <c r="F89">
        <f>'Monthly Data'!AS89</f>
        <v>304.20000000000005</v>
      </c>
      <c r="G89">
        <f>'Monthly Data'!AP89</f>
        <v>0</v>
      </c>
      <c r="H89">
        <f>'Monthly Data'!CA89</f>
        <v>30</v>
      </c>
      <c r="J89">
        <f>'GS&gt;50 OLS'!$B$5</f>
        <v>16969361.033929799</v>
      </c>
      <c r="K89">
        <f>E89*'GS&gt;50 OLS'!$B$6</f>
        <v>-1300119.4894686064</v>
      </c>
      <c r="L89">
        <f>F89*'GS&gt;50 OLS'!$B$7</f>
        <v>3571747.1018743743</v>
      </c>
      <c r="M89">
        <f>G89*'GS&gt;50 OLS'!$B$8</f>
        <v>0</v>
      </c>
      <c r="N89">
        <f>H89*'GS&gt;50 OLS'!$B$9</f>
        <v>12026363.06216049</v>
      </c>
      <c r="O89" s="32">
        <f t="shared" si="7"/>
        <v>31267351.708496056</v>
      </c>
      <c r="P89" s="33">
        <f t="shared" si="5"/>
        <v>1713040.3734465837</v>
      </c>
      <c r="Q89" s="55">
        <f t="shared" si="6"/>
        <v>5.7962452720562309E-2</v>
      </c>
    </row>
    <row r="90" spans="1:17" x14ac:dyDescent="0.25">
      <c r="A90" s="54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Data'!N90</f>
        <v>27959775.225460283</v>
      </c>
      <c r="E90">
        <f>'Monthly Data'!BH90</f>
        <v>89</v>
      </c>
      <c r="F90">
        <f>'Monthly Data'!AS90</f>
        <v>41</v>
      </c>
      <c r="G90">
        <f>'Monthly Data'!AP90</f>
        <v>22.6</v>
      </c>
      <c r="H90">
        <f>'Monthly Data'!CA90</f>
        <v>31</v>
      </c>
      <c r="J90">
        <f>'GS&gt;50 OLS'!$B$5</f>
        <v>16969361.033929799</v>
      </c>
      <c r="K90">
        <f>E90*'GS&gt;50 OLS'!$B$6</f>
        <v>-1314893.5745762042</v>
      </c>
      <c r="L90">
        <f>F90*'GS&gt;50 OLS'!$B$7</f>
        <v>481399.18204092479</v>
      </c>
      <c r="M90">
        <f>G90*'GS&gt;50 OLS'!$B$8</f>
        <v>448508.18346400175</v>
      </c>
      <c r="N90">
        <f>H90*'GS&gt;50 OLS'!$B$9</f>
        <v>12427241.830899173</v>
      </c>
      <c r="O90" s="32">
        <f t="shared" si="7"/>
        <v>29011616.655757695</v>
      </c>
      <c r="P90" s="33">
        <f t="shared" si="5"/>
        <v>1051841.430297412</v>
      </c>
      <c r="Q90" s="55">
        <f t="shared" si="6"/>
        <v>3.7619809952534985E-2</v>
      </c>
    </row>
    <row r="91" spans="1:17" x14ac:dyDescent="0.25">
      <c r="A91" s="54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Data'!N91</f>
        <v>27982558.649707615</v>
      </c>
      <c r="E91">
        <f>'Monthly Data'!BH91</f>
        <v>90</v>
      </c>
      <c r="F91">
        <f>'Monthly Data'!AS91</f>
        <v>1.4000000000000004</v>
      </c>
      <c r="G91">
        <f>'Monthly Data'!AP91</f>
        <v>58.500000000000014</v>
      </c>
      <c r="H91">
        <f>'Monthly Data'!CA91</f>
        <v>30</v>
      </c>
      <c r="J91">
        <f>'GS&gt;50 OLS'!$B$5</f>
        <v>16969361.033929799</v>
      </c>
      <c r="K91">
        <f>E91*'GS&gt;50 OLS'!$B$6</f>
        <v>-1329667.6596838022</v>
      </c>
      <c r="L91">
        <f>F91*'GS&gt;50 OLS'!$B$7</f>
        <v>16438.020850177923</v>
      </c>
      <c r="M91">
        <f>G91*'GS&gt;50 OLS'!$B$8</f>
        <v>1160961.4483470842</v>
      </c>
      <c r="N91">
        <f>H91*'GS&gt;50 OLS'!$B$9</f>
        <v>12026363.06216049</v>
      </c>
      <c r="O91" s="32">
        <f t="shared" si="7"/>
        <v>28843455.905603752</v>
      </c>
      <c r="P91" s="33">
        <f t="shared" si="5"/>
        <v>860897.25589613616</v>
      </c>
      <c r="Q91" s="55">
        <f t="shared" si="6"/>
        <v>3.0765494559416622E-2</v>
      </c>
    </row>
    <row r="92" spans="1:17" x14ac:dyDescent="0.25">
      <c r="A92" s="54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Data'!N92</f>
        <v>29833536.528902967</v>
      </c>
      <c r="E92">
        <f>'Monthly Data'!BH92</f>
        <v>91</v>
      </c>
      <c r="F92">
        <f>'Monthly Data'!AS92</f>
        <v>0</v>
      </c>
      <c r="G92">
        <f>'Monthly Data'!AP92</f>
        <v>122.29999999999998</v>
      </c>
      <c r="H92">
        <f>'Monthly Data'!CA92</f>
        <v>31</v>
      </c>
      <c r="J92">
        <f>'GS&gt;50 OLS'!$B$5</f>
        <v>16969361.033929799</v>
      </c>
      <c r="K92">
        <f>E92*'GS&gt;50 OLS'!$B$6</f>
        <v>-1344441.7447913999</v>
      </c>
      <c r="L92">
        <f>F92*'GS&gt;50 OLS'!$B$7</f>
        <v>0</v>
      </c>
      <c r="M92">
        <f>G92*'GS&gt;50 OLS'!$B$8</f>
        <v>2427104.0193649293</v>
      </c>
      <c r="N92">
        <f>H92*'GS&gt;50 OLS'!$B$9</f>
        <v>12427241.830899173</v>
      </c>
      <c r="O92" s="32">
        <f t="shared" si="7"/>
        <v>30479265.139402501</v>
      </c>
      <c r="P92" s="33">
        <f t="shared" si="5"/>
        <v>645728.61049953476</v>
      </c>
      <c r="Q92" s="55">
        <f t="shared" si="6"/>
        <v>2.1644387009697886E-2</v>
      </c>
    </row>
    <row r="93" spans="1:17" x14ac:dyDescent="0.25">
      <c r="A93" s="54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Data'!N93</f>
        <v>30349706.954638731</v>
      </c>
      <c r="E93">
        <f>'Monthly Data'!BH93</f>
        <v>92</v>
      </c>
      <c r="F93">
        <f>'Monthly Data'!AS93</f>
        <v>0</v>
      </c>
      <c r="G93">
        <f>'Monthly Data'!AP93</f>
        <v>127.59999999999995</v>
      </c>
      <c r="H93">
        <f>'Monthly Data'!CA93</f>
        <v>31</v>
      </c>
      <c r="J93">
        <f>'GS&gt;50 OLS'!$B$5</f>
        <v>16969361.033929799</v>
      </c>
      <c r="K93">
        <f>E93*'GS&gt;50 OLS'!$B$6</f>
        <v>-1359215.8298989977</v>
      </c>
      <c r="L93">
        <f>F93*'GS&gt;50 OLS'!$B$7</f>
        <v>0</v>
      </c>
      <c r="M93">
        <f>G93*'GS&gt;50 OLS'!$B$8</f>
        <v>2532285.1420356901</v>
      </c>
      <c r="N93">
        <f>H93*'GS&gt;50 OLS'!$B$9</f>
        <v>12427241.830899173</v>
      </c>
      <c r="O93" s="32">
        <f t="shared" si="7"/>
        <v>30569672.176965661</v>
      </c>
      <c r="P93" s="33">
        <f t="shared" si="5"/>
        <v>219965.22232693061</v>
      </c>
      <c r="Q93" s="55">
        <f t="shared" si="6"/>
        <v>7.2476885083501783E-3</v>
      </c>
    </row>
    <row r="94" spans="1:17" x14ac:dyDescent="0.25">
      <c r="A94" s="54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Data'!N94</f>
        <v>28079638.591536399</v>
      </c>
      <c r="E94">
        <f>'Monthly Data'!BH94</f>
        <v>93</v>
      </c>
      <c r="F94">
        <f>'Monthly Data'!AS94</f>
        <v>2.8999999999999986</v>
      </c>
      <c r="G94">
        <f>'Monthly Data'!AP94</f>
        <v>31</v>
      </c>
      <c r="H94">
        <f>'Monthly Data'!CA94</f>
        <v>30</v>
      </c>
      <c r="J94">
        <f>'GS&gt;50 OLS'!$B$5</f>
        <v>16969361.033929799</v>
      </c>
      <c r="K94">
        <f>E94*'GS&gt;50 OLS'!$B$6</f>
        <v>-1373989.9150065954</v>
      </c>
      <c r="L94">
        <f>F94*'GS&gt;50 OLS'!$B$7</f>
        <v>34050.186046797106</v>
      </c>
      <c r="M94">
        <f>G94*'GS&gt;50 OLS'!$B$8</f>
        <v>615210.34014973685</v>
      </c>
      <c r="N94">
        <f>H94*'GS&gt;50 OLS'!$B$9</f>
        <v>12026363.06216049</v>
      </c>
      <c r="O94" s="32">
        <f t="shared" si="7"/>
        <v>28270994.707280226</v>
      </c>
      <c r="P94" s="33">
        <f t="shared" si="5"/>
        <v>191356.11574382707</v>
      </c>
      <c r="Q94" s="55">
        <f t="shared" si="6"/>
        <v>6.8147641971967729E-3</v>
      </c>
    </row>
    <row r="95" spans="1:17" x14ac:dyDescent="0.25">
      <c r="A95" s="54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Data'!N95</f>
        <v>28685895.697958633</v>
      </c>
      <c r="E95">
        <f>'Monthly Data'!BH95</f>
        <v>94</v>
      </c>
      <c r="F95">
        <f>'Monthly Data'!AS95</f>
        <v>121.60000000000001</v>
      </c>
      <c r="G95">
        <f>'Monthly Data'!AP95</f>
        <v>2.5</v>
      </c>
      <c r="H95">
        <f>'Monthly Data'!CA95</f>
        <v>31</v>
      </c>
      <c r="J95">
        <f>'GS&gt;50 OLS'!$B$5</f>
        <v>16969361.033929799</v>
      </c>
      <c r="K95">
        <f>E95*'GS&gt;50 OLS'!$B$6</f>
        <v>-1388764.0001141932</v>
      </c>
      <c r="L95">
        <f>F95*'GS&gt;50 OLS'!$B$7</f>
        <v>1427759.5252725966</v>
      </c>
      <c r="M95">
        <f>G95*'GS&gt;50 OLS'!$B$8</f>
        <v>49613.737108849746</v>
      </c>
      <c r="N95">
        <f>H95*'GS&gt;50 OLS'!$B$9</f>
        <v>12427241.830899173</v>
      </c>
      <c r="O95" s="32">
        <f t="shared" si="7"/>
        <v>29485212.127096221</v>
      </c>
      <c r="P95" s="33">
        <f t="shared" si="5"/>
        <v>799316.42913758755</v>
      </c>
      <c r="Q95" s="55">
        <f t="shared" si="6"/>
        <v>2.7864440335201704E-2</v>
      </c>
    </row>
    <row r="96" spans="1:17" x14ac:dyDescent="0.25">
      <c r="A96" s="54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Data'!N96</f>
        <v>30008964.333437622</v>
      </c>
      <c r="E96">
        <f>'Monthly Data'!BH96</f>
        <v>95</v>
      </c>
      <c r="F96">
        <f>'Monthly Data'!AS96</f>
        <v>225.29999999999995</v>
      </c>
      <c r="G96">
        <f>'Monthly Data'!AP96</f>
        <v>0</v>
      </c>
      <c r="H96">
        <f>'Monthly Data'!CA96</f>
        <v>30</v>
      </c>
      <c r="J96">
        <f>'GS&gt;50 OLS'!$B$5</f>
        <v>16969361.033929799</v>
      </c>
      <c r="K96">
        <f>E96*'GS&gt;50 OLS'!$B$6</f>
        <v>-1403538.0852217912</v>
      </c>
      <c r="L96">
        <f>F96*'GS&gt;50 OLS'!$B$7</f>
        <v>2645347.2125322032</v>
      </c>
      <c r="M96">
        <f>G96*'GS&gt;50 OLS'!$B$8</f>
        <v>0</v>
      </c>
      <c r="N96">
        <f>H96*'GS&gt;50 OLS'!$B$9</f>
        <v>12026363.06216049</v>
      </c>
      <c r="O96" s="32">
        <f t="shared" si="7"/>
        <v>30237533.223400697</v>
      </c>
      <c r="P96" s="33">
        <f t="shared" si="5"/>
        <v>228568.88996307552</v>
      </c>
      <c r="Q96" s="55">
        <f t="shared" si="6"/>
        <v>7.6166870480229012E-3</v>
      </c>
    </row>
    <row r="97" spans="1:17" x14ac:dyDescent="0.25">
      <c r="A97" s="54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Data'!N97</f>
        <v>33586389.607610628</v>
      </c>
      <c r="E97">
        <f>'Monthly Data'!BH97</f>
        <v>96</v>
      </c>
      <c r="F97">
        <f>'Monthly Data'!AS97</f>
        <v>552.00000000000011</v>
      </c>
      <c r="G97">
        <f>'Monthly Data'!AP97</f>
        <v>0</v>
      </c>
      <c r="H97">
        <f>'Monthly Data'!CA97</f>
        <v>31</v>
      </c>
      <c r="J97">
        <f>'GS&gt;50 OLS'!$B$5</f>
        <v>16969361.033929799</v>
      </c>
      <c r="K97">
        <f>E97*'GS&gt;50 OLS'!$B$6</f>
        <v>-1418312.1703293889</v>
      </c>
      <c r="L97">
        <f>F97*'GS&gt;50 OLS'!$B$7</f>
        <v>6481276.7923558671</v>
      </c>
      <c r="M97">
        <f>G97*'GS&gt;50 OLS'!$B$8</f>
        <v>0</v>
      </c>
      <c r="N97">
        <f>H97*'GS&gt;50 OLS'!$B$9</f>
        <v>12427241.830899173</v>
      </c>
      <c r="O97" s="32">
        <f t="shared" si="7"/>
        <v>34459567.486855447</v>
      </c>
      <c r="P97" s="33">
        <f t="shared" si="5"/>
        <v>873177.87924481928</v>
      </c>
      <c r="Q97" s="55">
        <f t="shared" si="6"/>
        <v>2.5997967910398993E-2</v>
      </c>
    </row>
    <row r="98" spans="1:17" x14ac:dyDescent="0.25">
      <c r="A98" s="54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Data'!N98</f>
        <v>34287099.29364828</v>
      </c>
      <c r="E98">
        <f>'Monthly Data'!BH98</f>
        <v>97</v>
      </c>
      <c r="F98">
        <f>'Monthly Data'!AS98</f>
        <v>547.5</v>
      </c>
      <c r="G98">
        <f>'Monthly Data'!AP98</f>
        <v>0</v>
      </c>
      <c r="H98">
        <f>'Monthly Data'!CA98</f>
        <v>31</v>
      </c>
      <c r="J98">
        <f>'GS&gt;50 OLS'!$B$5</f>
        <v>16969361.033929799</v>
      </c>
      <c r="K98">
        <f>E98*'GS&gt;50 OLS'!$B$6</f>
        <v>-1433086.2554369867</v>
      </c>
      <c r="L98">
        <f>F98*'GS&gt;50 OLS'!$B$7</f>
        <v>6428440.2967660073</v>
      </c>
      <c r="M98">
        <f>G98*'GS&gt;50 OLS'!$B$8</f>
        <v>0</v>
      </c>
      <c r="N98">
        <f>H98*'GS&gt;50 OLS'!$B$9</f>
        <v>12427241.830899173</v>
      </c>
      <c r="O98" s="32">
        <f t="shared" si="7"/>
        <v>34391956.906157993</v>
      </c>
      <c r="P98" s="33">
        <f t="shared" ref="P98:P121" si="8">O98-D98</f>
        <v>104857.61250971258</v>
      </c>
      <c r="Q98" s="55">
        <f t="shared" ref="Q98:Q121" si="9">ABS(P98/D98)</f>
        <v>3.0582234913391335E-3</v>
      </c>
    </row>
    <row r="99" spans="1:17" x14ac:dyDescent="0.25">
      <c r="A99" s="54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Data'!N99</f>
        <v>31310054.230871834</v>
      </c>
      <c r="E99">
        <f>'Monthly Data'!BH99</f>
        <v>98</v>
      </c>
      <c r="F99">
        <f>'Monthly Data'!AS99</f>
        <v>491.3</v>
      </c>
      <c r="G99">
        <f>'Monthly Data'!AP99</f>
        <v>0</v>
      </c>
      <c r="H99">
        <f>'Monthly Data'!CA99</f>
        <v>28</v>
      </c>
      <c r="J99">
        <f>'GS&gt;50 OLS'!$B$5</f>
        <v>16969361.033929799</v>
      </c>
      <c r="K99">
        <f>E99*'GS&gt;50 OLS'!$B$6</f>
        <v>-1447860.3405445844</v>
      </c>
      <c r="L99">
        <f>F99*'GS&gt;50 OLS'!$B$7</f>
        <v>5768571.174066009</v>
      </c>
      <c r="M99">
        <f>G99*'GS&gt;50 OLS'!$B$8</f>
        <v>0</v>
      </c>
      <c r="N99">
        <f>H99*'GS&gt;50 OLS'!$B$9</f>
        <v>11224605.524683125</v>
      </c>
      <c r="O99" s="32">
        <f t="shared" si="7"/>
        <v>32514677.392134346</v>
      </c>
      <c r="P99" s="33">
        <f t="shared" si="8"/>
        <v>1204623.1612625122</v>
      </c>
      <c r="Q99" s="55">
        <f t="shared" si="9"/>
        <v>3.8474004304813667E-2</v>
      </c>
    </row>
    <row r="100" spans="1:17" x14ac:dyDescent="0.25">
      <c r="A100" s="54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Data'!N100</f>
        <v>33978609.322440356</v>
      </c>
      <c r="E100">
        <f>'Monthly Data'!BH100</f>
        <v>99</v>
      </c>
      <c r="F100">
        <f>'Monthly Data'!AS100</f>
        <v>524.9</v>
      </c>
      <c r="G100">
        <f>'Monthly Data'!AP100</f>
        <v>0</v>
      </c>
      <c r="H100">
        <f>'Monthly Data'!CA100</f>
        <v>31</v>
      </c>
      <c r="J100">
        <f>'GS&gt;50 OLS'!$B$5</f>
        <v>16969361.033929799</v>
      </c>
      <c r="K100">
        <f>E100*'GS&gt;50 OLS'!$B$6</f>
        <v>-1462634.4256521822</v>
      </c>
      <c r="L100">
        <f>F100*'GS&gt;50 OLS'!$B$7</f>
        <v>6163083.6744702784</v>
      </c>
      <c r="M100">
        <f>G100*'GS&gt;50 OLS'!$B$8</f>
        <v>0</v>
      </c>
      <c r="N100">
        <f>H100*'GS&gt;50 OLS'!$B$9</f>
        <v>12427241.830899173</v>
      </c>
      <c r="O100" s="32">
        <f t="shared" si="7"/>
        <v>34097052.113647066</v>
      </c>
      <c r="P100" s="33">
        <f t="shared" si="8"/>
        <v>118442.79120671004</v>
      </c>
      <c r="Q100" s="55">
        <f t="shared" si="9"/>
        <v>3.4858045567064261E-3</v>
      </c>
    </row>
    <row r="101" spans="1:17" x14ac:dyDescent="0.25">
      <c r="A101" s="54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Data'!N101</f>
        <v>28636204.360316228</v>
      </c>
      <c r="E101">
        <f>'Monthly Data'!BH101</f>
        <v>100</v>
      </c>
      <c r="F101">
        <f>'Monthly Data'!AS101</f>
        <v>173.30000000000004</v>
      </c>
      <c r="G101">
        <f>'Monthly Data'!AP101</f>
        <v>0</v>
      </c>
      <c r="H101">
        <f>'Monthly Data'!CA101</f>
        <v>30</v>
      </c>
      <c r="J101">
        <f>'GS&gt;50 OLS'!$B$5</f>
        <v>16969361.033929799</v>
      </c>
      <c r="K101">
        <f>E101*'GS&gt;50 OLS'!$B$6</f>
        <v>-1477408.5107597802</v>
      </c>
      <c r="L101">
        <f>F101*'GS&gt;50 OLS'!$B$7</f>
        <v>2034792.1523827387</v>
      </c>
      <c r="M101">
        <f>G101*'GS&gt;50 OLS'!$B$8</f>
        <v>0</v>
      </c>
      <c r="N101">
        <f>H101*'GS&gt;50 OLS'!$B$9</f>
        <v>12026363.06216049</v>
      </c>
      <c r="O101" s="32">
        <f t="shared" si="7"/>
        <v>29553107.737713248</v>
      </c>
      <c r="P101" s="33">
        <f t="shared" si="8"/>
        <v>916903.37739701942</v>
      </c>
      <c r="Q101" s="55">
        <f t="shared" si="9"/>
        <v>3.2019026190065018E-2</v>
      </c>
    </row>
    <row r="102" spans="1:17" x14ac:dyDescent="0.25">
      <c r="A102" s="54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Data'!N102</f>
        <v>27779854.226521563</v>
      </c>
      <c r="E102">
        <f>'Monthly Data'!BH102</f>
        <v>101</v>
      </c>
      <c r="F102">
        <f>'Monthly Data'!AS102</f>
        <v>54.4</v>
      </c>
      <c r="G102">
        <f>'Monthly Data'!AP102</f>
        <v>5.3000000000000007</v>
      </c>
      <c r="H102">
        <f>'Monthly Data'!CA102</f>
        <v>31</v>
      </c>
      <c r="J102">
        <f>'GS&gt;50 OLS'!$B$5</f>
        <v>16969361.033929799</v>
      </c>
      <c r="K102">
        <f>E102*'GS&gt;50 OLS'!$B$6</f>
        <v>-1492182.5958673779</v>
      </c>
      <c r="L102">
        <f>F102*'GS&gt;50 OLS'!$B$7</f>
        <v>638734.52446405625</v>
      </c>
      <c r="M102">
        <f>G102*'GS&gt;50 OLS'!$B$8</f>
        <v>105181.12267076147</v>
      </c>
      <c r="N102">
        <f>H102*'GS&gt;50 OLS'!$B$9</f>
        <v>12427241.830899173</v>
      </c>
      <c r="O102" s="32">
        <f t="shared" si="7"/>
        <v>28648335.916096412</v>
      </c>
      <c r="P102" s="33">
        <f t="shared" si="8"/>
        <v>868481.68957484886</v>
      </c>
      <c r="Q102" s="55">
        <f t="shared" si="9"/>
        <v>3.126300384779216E-2</v>
      </c>
    </row>
    <row r="103" spans="1:17" x14ac:dyDescent="0.25">
      <c r="A103" s="54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Data'!N103</f>
        <v>27377676.105325844</v>
      </c>
      <c r="E103">
        <f>'Monthly Data'!BH103</f>
        <v>102</v>
      </c>
      <c r="F103">
        <f>'Monthly Data'!AS103</f>
        <v>0.19999999999999929</v>
      </c>
      <c r="G103">
        <f>'Monthly Data'!AP103</f>
        <v>33.700000000000003</v>
      </c>
      <c r="H103">
        <f>'Monthly Data'!CA103</f>
        <v>30</v>
      </c>
      <c r="J103">
        <f>'GS&gt;50 OLS'!$B$5</f>
        <v>16969361.033929799</v>
      </c>
      <c r="K103">
        <f>E103*'GS&gt;50 OLS'!$B$6</f>
        <v>-1506956.6809749757</v>
      </c>
      <c r="L103">
        <f>F103*'GS&gt;50 OLS'!$B$7</f>
        <v>2348.2886928825515</v>
      </c>
      <c r="M103">
        <f>G103*'GS&gt;50 OLS'!$B$8</f>
        <v>668793.17622729461</v>
      </c>
      <c r="N103">
        <f>H103*'GS&gt;50 OLS'!$B$9</f>
        <v>12026363.06216049</v>
      </c>
      <c r="O103" s="32">
        <f t="shared" si="7"/>
        <v>28159908.88003549</v>
      </c>
      <c r="P103" s="33">
        <f t="shared" si="8"/>
        <v>782232.77470964566</v>
      </c>
      <c r="Q103" s="55">
        <f t="shared" si="9"/>
        <v>2.8571920118430946E-2</v>
      </c>
    </row>
    <row r="104" spans="1:17" x14ac:dyDescent="0.25">
      <c r="A104" s="54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Data'!N104</f>
        <v>30387522.870371129</v>
      </c>
      <c r="E104">
        <f>'Monthly Data'!BH104</f>
        <v>103</v>
      </c>
      <c r="F104">
        <f>'Monthly Data'!AS104</f>
        <v>0</v>
      </c>
      <c r="G104">
        <f>'Monthly Data'!AP104</f>
        <v>72.399999999999977</v>
      </c>
      <c r="H104">
        <f>'Monthly Data'!CA104</f>
        <v>31</v>
      </c>
      <c r="J104">
        <f>'GS&gt;50 OLS'!$B$5</f>
        <v>16969361.033929799</v>
      </c>
      <c r="K104">
        <f>E104*'GS&gt;50 OLS'!$B$6</f>
        <v>-1521730.7660825734</v>
      </c>
      <c r="L104">
        <f>F104*'GS&gt;50 OLS'!$B$7</f>
        <v>0</v>
      </c>
      <c r="M104">
        <f>G104*'GS&gt;50 OLS'!$B$8</f>
        <v>1436813.8266722881</v>
      </c>
      <c r="N104">
        <f>H104*'GS&gt;50 OLS'!$B$9</f>
        <v>12427241.830899173</v>
      </c>
      <c r="O104" s="32">
        <f t="shared" si="7"/>
        <v>29311685.92541869</v>
      </c>
      <c r="P104" s="33">
        <f t="shared" si="8"/>
        <v>-1075836.9449524395</v>
      </c>
      <c r="Q104" s="55">
        <f t="shared" si="9"/>
        <v>3.540390408069153E-2</v>
      </c>
    </row>
    <row r="105" spans="1:17" x14ac:dyDescent="0.25">
      <c r="A105" s="54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Data'!N105</f>
        <v>30137529.568885501</v>
      </c>
      <c r="E105">
        <f>'Monthly Data'!BH105</f>
        <v>104</v>
      </c>
      <c r="F105">
        <f>'Monthly Data'!AS105</f>
        <v>0.19999999999999929</v>
      </c>
      <c r="G105">
        <f>'Monthly Data'!AP105</f>
        <v>36.100000000000009</v>
      </c>
      <c r="H105">
        <f>'Monthly Data'!CA105</f>
        <v>31</v>
      </c>
      <c r="J105">
        <f>'GS&gt;50 OLS'!$B$5</f>
        <v>16969361.033929799</v>
      </c>
      <c r="K105">
        <f>E105*'GS&gt;50 OLS'!$B$6</f>
        <v>-1536504.8511901712</v>
      </c>
      <c r="L105">
        <f>F105*'GS&gt;50 OLS'!$B$7</f>
        <v>2348.2886928825515</v>
      </c>
      <c r="M105">
        <f>G105*'GS&gt;50 OLS'!$B$8</f>
        <v>716422.36385179055</v>
      </c>
      <c r="N105">
        <f>H105*'GS&gt;50 OLS'!$B$9</f>
        <v>12427241.830899173</v>
      </c>
      <c r="O105" s="32">
        <f t="shared" si="7"/>
        <v>28578868.666183472</v>
      </c>
      <c r="P105" s="33">
        <f t="shared" si="8"/>
        <v>-1558660.9027020298</v>
      </c>
      <c r="Q105" s="55">
        <f t="shared" si="9"/>
        <v>5.1718270375791443E-2</v>
      </c>
    </row>
    <row r="106" spans="1:17" x14ac:dyDescent="0.25">
      <c r="A106" s="54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Data'!N106</f>
        <v>29529670.559315328</v>
      </c>
      <c r="E106">
        <f>'Monthly Data'!BH106</f>
        <v>105</v>
      </c>
      <c r="F106">
        <f>'Monthly Data'!AS106</f>
        <v>11.1</v>
      </c>
      <c r="G106">
        <f>'Monthly Data'!AP106</f>
        <v>59.2</v>
      </c>
      <c r="H106">
        <f>'Monthly Data'!CA106</f>
        <v>30</v>
      </c>
      <c r="J106">
        <f>'GS&gt;50 OLS'!$B$5</f>
        <v>16969361.033929799</v>
      </c>
      <c r="K106">
        <f>E106*'GS&gt;50 OLS'!$B$6</f>
        <v>-1551278.9362977692</v>
      </c>
      <c r="L106">
        <f>F106*'GS&gt;50 OLS'!$B$7</f>
        <v>130330.02245498207</v>
      </c>
      <c r="M106">
        <f>G106*'GS&gt;50 OLS'!$B$8</f>
        <v>1174853.2947375621</v>
      </c>
      <c r="N106">
        <f>H106*'GS&gt;50 OLS'!$B$9</f>
        <v>12026363.06216049</v>
      </c>
      <c r="O106" s="32">
        <f t="shared" si="7"/>
        <v>28749628.476985067</v>
      </c>
      <c r="P106" s="33">
        <f t="shared" si="8"/>
        <v>-780042.08233026043</v>
      </c>
      <c r="Q106" s="55">
        <f t="shared" si="9"/>
        <v>2.6415536223589567E-2</v>
      </c>
    </row>
    <row r="107" spans="1:17" x14ac:dyDescent="0.25">
      <c r="A107" s="54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Data'!N107</f>
        <v>30061375.146599755</v>
      </c>
      <c r="E107">
        <f>'Monthly Data'!BH107</f>
        <v>106</v>
      </c>
      <c r="F107">
        <f>'Monthly Data'!AS107</f>
        <v>66.8</v>
      </c>
      <c r="G107">
        <f>'Monthly Data'!AP107</f>
        <v>0</v>
      </c>
      <c r="H107">
        <f>'Monthly Data'!CA107</f>
        <v>31</v>
      </c>
      <c r="J107">
        <f>'GS&gt;50 OLS'!$B$5</f>
        <v>16969361.033929799</v>
      </c>
      <c r="K107">
        <f>E107*'GS&gt;50 OLS'!$B$6</f>
        <v>-1566053.0214053669</v>
      </c>
      <c r="L107">
        <f>F107*'GS&gt;50 OLS'!$B$7</f>
        <v>784328.423422775</v>
      </c>
      <c r="M107">
        <f>G107*'GS&gt;50 OLS'!$B$8</f>
        <v>0</v>
      </c>
      <c r="N107">
        <f>H107*'GS&gt;50 OLS'!$B$9</f>
        <v>12427241.830899173</v>
      </c>
      <c r="O107" s="32">
        <f t="shared" si="7"/>
        <v>28614878.266846381</v>
      </c>
      <c r="P107" s="33">
        <f t="shared" si="8"/>
        <v>-1446496.8797533736</v>
      </c>
      <c r="Q107" s="55">
        <f t="shared" si="9"/>
        <v>4.8118120767904622E-2</v>
      </c>
    </row>
    <row r="108" spans="1:17" x14ac:dyDescent="0.25">
      <c r="A108" s="54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Data'!N108</f>
        <v>32649634.063665528</v>
      </c>
      <c r="E108">
        <f>'Monthly Data'!BH108</f>
        <v>107</v>
      </c>
      <c r="F108">
        <f>'Monthly Data'!AS108</f>
        <v>379.1</v>
      </c>
      <c r="G108">
        <f>'Monthly Data'!AP108</f>
        <v>0</v>
      </c>
      <c r="H108">
        <f>'Monthly Data'!CA108</f>
        <v>30</v>
      </c>
      <c r="J108">
        <f>'GS&gt;50 OLS'!$B$5</f>
        <v>16969361.033929799</v>
      </c>
      <c r="K108">
        <f>E108*'GS&gt;50 OLS'!$B$6</f>
        <v>-1580827.1065129647</v>
      </c>
      <c r="L108">
        <f>F108*'GS&gt;50 OLS'!$B$7</f>
        <v>4451181.2173588928</v>
      </c>
      <c r="M108">
        <f>G108*'GS&gt;50 OLS'!$B$8</f>
        <v>0</v>
      </c>
      <c r="N108">
        <f>H108*'GS&gt;50 OLS'!$B$9</f>
        <v>12026363.06216049</v>
      </c>
      <c r="O108" s="32">
        <f t="shared" si="7"/>
        <v>31866078.206936218</v>
      </c>
      <c r="P108" s="33">
        <f t="shared" si="8"/>
        <v>-783555.85672931001</v>
      </c>
      <c r="Q108" s="55">
        <f t="shared" si="9"/>
        <v>2.399891696186874E-2</v>
      </c>
    </row>
    <row r="109" spans="1:17" x14ac:dyDescent="0.25">
      <c r="A109" s="54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Data'!N109</f>
        <v>36413187.701131806</v>
      </c>
      <c r="E109">
        <f>'Monthly Data'!BH109</f>
        <v>108</v>
      </c>
      <c r="F109">
        <f>'Monthly Data'!AS109</f>
        <v>725.10000000000014</v>
      </c>
      <c r="G109">
        <f>'Monthly Data'!AP109</f>
        <v>0</v>
      </c>
      <c r="H109">
        <f>'Monthly Data'!CA109</f>
        <v>31</v>
      </c>
      <c r="J109">
        <f>'GS&gt;50 OLS'!$B$5</f>
        <v>16969361.033929799</v>
      </c>
      <c r="K109">
        <f>E109*'GS&gt;50 OLS'!$B$6</f>
        <v>-1595601.1916205625</v>
      </c>
      <c r="L109">
        <f>F109*'GS&gt;50 OLS'!$B$7</f>
        <v>8513720.6560457218</v>
      </c>
      <c r="M109">
        <f>G109*'GS&gt;50 OLS'!$B$8</f>
        <v>0</v>
      </c>
      <c r="N109">
        <f>H109*'GS&gt;50 OLS'!$B$9</f>
        <v>12427241.830899173</v>
      </c>
      <c r="O109" s="32">
        <f t="shared" si="7"/>
        <v>36314722.329254128</v>
      </c>
      <c r="P109" s="33">
        <f t="shared" si="8"/>
        <v>-98465.371877677739</v>
      </c>
      <c r="Q109" s="55">
        <f t="shared" si="9"/>
        <v>2.7041129352873769E-3</v>
      </c>
    </row>
    <row r="110" spans="1:17" x14ac:dyDescent="0.25">
      <c r="A110" s="54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Data'!N110</f>
        <v>37253446.375332668</v>
      </c>
      <c r="E110">
        <f>'Monthly Data'!BH110</f>
        <v>109</v>
      </c>
      <c r="F110">
        <f>'Monthly Data'!AS110</f>
        <v>679.60000000000014</v>
      </c>
      <c r="G110">
        <f>'Monthly Data'!AP110</f>
        <v>0</v>
      </c>
      <c r="H110">
        <f>'Monthly Data'!CA110</f>
        <v>31</v>
      </c>
      <c r="J110">
        <f>'GS&gt;50 OLS'!$B$5</f>
        <v>16969361.033929799</v>
      </c>
      <c r="K110">
        <f>E110*'GS&gt;50 OLS'!$B$6</f>
        <v>-1610375.2767281602</v>
      </c>
      <c r="L110">
        <f>F110*'GS&gt;50 OLS'!$B$7</f>
        <v>7979484.9784149406</v>
      </c>
      <c r="M110">
        <f>G110*'GS&gt;50 OLS'!$B$8</f>
        <v>0</v>
      </c>
      <c r="N110">
        <f>H110*'GS&gt;50 OLS'!$B$9</f>
        <v>12427241.830899173</v>
      </c>
      <c r="O110" s="32">
        <f t="shared" si="7"/>
        <v>35765712.566515751</v>
      </c>
      <c r="P110" s="33">
        <f t="shared" si="8"/>
        <v>-1487733.8088169172</v>
      </c>
      <c r="Q110" s="55">
        <f t="shared" si="9"/>
        <v>3.9935467817603543E-2</v>
      </c>
    </row>
    <row r="111" spans="1:17" x14ac:dyDescent="0.25">
      <c r="A111" s="54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Data'!N111</f>
        <v>32807732.048037123</v>
      </c>
      <c r="E111">
        <f>'Monthly Data'!BH111</f>
        <v>110</v>
      </c>
      <c r="F111">
        <f>'Monthly Data'!AS111</f>
        <v>556.69999999999993</v>
      </c>
      <c r="G111">
        <f>'Monthly Data'!AP111</f>
        <v>0</v>
      </c>
      <c r="H111">
        <f>'Monthly Data'!CA111</f>
        <v>28</v>
      </c>
      <c r="J111">
        <f>'GS&gt;50 OLS'!$B$5</f>
        <v>16969361.033929799</v>
      </c>
      <c r="K111">
        <f>E111*'GS&gt;50 OLS'!$B$6</f>
        <v>-1625149.361835758</v>
      </c>
      <c r="L111">
        <f>F111*'GS&gt;50 OLS'!$B$7</f>
        <v>6536461.5766386045</v>
      </c>
      <c r="M111">
        <f>G111*'GS&gt;50 OLS'!$B$8</f>
        <v>0</v>
      </c>
      <c r="N111">
        <f>H111*'GS&gt;50 OLS'!$B$9</f>
        <v>11224605.524683125</v>
      </c>
      <c r="O111" s="32">
        <f t="shared" si="7"/>
        <v>33105278.77341577</v>
      </c>
      <c r="P111" s="33">
        <f t="shared" si="8"/>
        <v>297546.72537864745</v>
      </c>
      <c r="Q111" s="55">
        <f t="shared" si="9"/>
        <v>9.0694085450033282E-3</v>
      </c>
    </row>
    <row r="112" spans="1:17" x14ac:dyDescent="0.25">
      <c r="A112" s="54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Data'!N112</f>
        <v>33867344.519624166</v>
      </c>
      <c r="E112">
        <f>'Monthly Data'!BH112</f>
        <v>111</v>
      </c>
      <c r="F112">
        <f>'Monthly Data'!AS112</f>
        <v>472.00000000000006</v>
      </c>
      <c r="G112">
        <f>'Monthly Data'!AP112</f>
        <v>0</v>
      </c>
      <c r="H112">
        <f>'Monthly Data'!CA112</f>
        <v>31</v>
      </c>
      <c r="J112">
        <f>'GS&gt;50 OLS'!$B$5</f>
        <v>16969361.033929799</v>
      </c>
      <c r="K112">
        <f>E112*'GS&gt;50 OLS'!$B$6</f>
        <v>-1639923.446943356</v>
      </c>
      <c r="L112">
        <f>F112*'GS&gt;50 OLS'!$B$7</f>
        <v>5541961.3152028425</v>
      </c>
      <c r="M112">
        <f>G112*'GS&gt;50 OLS'!$B$8</f>
        <v>0</v>
      </c>
      <c r="N112">
        <f>H112*'GS&gt;50 OLS'!$B$9</f>
        <v>12427241.830899173</v>
      </c>
      <c r="O112" s="32">
        <f t="shared" si="7"/>
        <v>33298640.733088456</v>
      </c>
      <c r="P112" s="33">
        <f t="shared" si="8"/>
        <v>-568703.7865357101</v>
      </c>
      <c r="Q112" s="55">
        <f t="shared" si="9"/>
        <v>1.6792098542186534E-2</v>
      </c>
    </row>
    <row r="113" spans="1:21" x14ac:dyDescent="0.25">
      <c r="A113" s="54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Data'!N113</f>
        <v>30756339.841697831</v>
      </c>
      <c r="E113">
        <f>'Monthly Data'!BH113</f>
        <v>112</v>
      </c>
      <c r="F113">
        <f>'Monthly Data'!AS113</f>
        <v>351.3</v>
      </c>
      <c r="G113">
        <f>'Monthly Data'!AP113</f>
        <v>0</v>
      </c>
      <c r="H113">
        <f>'Monthly Data'!CA113</f>
        <v>30</v>
      </c>
      <c r="J113">
        <f>'GS&gt;50 OLS'!$B$5</f>
        <v>16969361.033929799</v>
      </c>
      <c r="K113">
        <f>E113*'GS&gt;50 OLS'!$B$6</f>
        <v>-1654697.5320509537</v>
      </c>
      <c r="L113">
        <f>F113*'GS&gt;50 OLS'!$B$7</f>
        <v>4124769.0890482166</v>
      </c>
      <c r="M113">
        <f>G113*'GS&gt;50 OLS'!$B$8</f>
        <v>0</v>
      </c>
      <c r="N113">
        <f>H113*'GS&gt;50 OLS'!$B$9</f>
        <v>12026363.06216049</v>
      </c>
      <c r="O113" s="32">
        <f t="shared" si="7"/>
        <v>31465795.653087549</v>
      </c>
      <c r="P113" s="33">
        <f t="shared" si="8"/>
        <v>709455.8113897182</v>
      </c>
      <c r="Q113" s="55">
        <f t="shared" si="9"/>
        <v>2.3066977899232184E-2</v>
      </c>
    </row>
    <row r="114" spans="1:21" x14ac:dyDescent="0.25">
      <c r="A114" s="54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Data'!N114</f>
        <v>29423488.407139748</v>
      </c>
      <c r="E114">
        <f>'Monthly Data'!BH114</f>
        <v>113</v>
      </c>
      <c r="F114">
        <f>'Monthly Data'!AS114</f>
        <v>25.099999999999994</v>
      </c>
      <c r="G114">
        <f>'Monthly Data'!AP114</f>
        <v>33.599999999999994</v>
      </c>
      <c r="H114">
        <f>'Monthly Data'!CA114</f>
        <v>31</v>
      </c>
      <c r="J114">
        <f>'GS&gt;50 OLS'!$B$5</f>
        <v>16969361.033929799</v>
      </c>
      <c r="K114">
        <f>E114*'GS&gt;50 OLS'!$B$6</f>
        <v>-1669471.6171585515</v>
      </c>
      <c r="L114">
        <f>F114*'GS&gt;50 OLS'!$B$7</f>
        <v>294710.23095676122</v>
      </c>
      <c r="M114">
        <f>G114*'GS&gt;50 OLS'!$B$8</f>
        <v>666808.62674294051</v>
      </c>
      <c r="N114">
        <f>H114*'GS&gt;50 OLS'!$B$9</f>
        <v>12427241.830899173</v>
      </c>
      <c r="O114" s="32">
        <f t="shared" si="7"/>
        <v>28688650.105370123</v>
      </c>
      <c r="P114" s="33">
        <f t="shared" si="8"/>
        <v>-734838.3017696254</v>
      </c>
      <c r="Q114" s="55">
        <f t="shared" si="9"/>
        <v>2.4974547259709472E-2</v>
      </c>
    </row>
    <row r="115" spans="1:21" x14ac:dyDescent="0.25">
      <c r="A115" s="54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Data'!N115</f>
        <v>29162836.818814863</v>
      </c>
      <c r="E115">
        <f>'Monthly Data'!BH115</f>
        <v>114</v>
      </c>
      <c r="F115">
        <f>'Monthly Data'!AS115</f>
        <v>2.0999999999999996</v>
      </c>
      <c r="G115">
        <f>'Monthly Data'!AP115</f>
        <v>49.3</v>
      </c>
      <c r="H115">
        <f>'Monthly Data'!CA115</f>
        <v>30</v>
      </c>
      <c r="J115">
        <f>'GS&gt;50 OLS'!$B$5</f>
        <v>16969361.033929799</v>
      </c>
      <c r="K115">
        <f>E115*'GS&gt;50 OLS'!$B$6</f>
        <v>-1684245.7022661492</v>
      </c>
      <c r="L115">
        <f>F115*'GS&gt;50 OLS'!$B$7</f>
        <v>24657.031275266876</v>
      </c>
      <c r="M115">
        <f>G115*'GS&gt;50 OLS'!$B$8</f>
        <v>978382.89578651695</v>
      </c>
      <c r="N115">
        <f>H115*'GS&gt;50 OLS'!$B$9</f>
        <v>12026363.06216049</v>
      </c>
      <c r="O115" s="32">
        <f t="shared" si="7"/>
        <v>28314518.320885923</v>
      </c>
      <c r="P115" s="33">
        <f t="shared" si="8"/>
        <v>-848318.49792893976</v>
      </c>
      <c r="Q115" s="55">
        <f t="shared" si="9"/>
        <v>2.9089025296113638E-2</v>
      </c>
    </row>
    <row r="116" spans="1:21" x14ac:dyDescent="0.25">
      <c r="A116" s="54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Data'!N116</f>
        <v>31747735.042032152</v>
      </c>
      <c r="E116">
        <f>'Monthly Data'!BH116</f>
        <v>115</v>
      </c>
      <c r="F116">
        <f>'Monthly Data'!AS116</f>
        <v>0</v>
      </c>
      <c r="G116">
        <f>'Monthly Data'!AP116</f>
        <v>154.6</v>
      </c>
      <c r="H116">
        <f>'Monthly Data'!CA116</f>
        <v>31</v>
      </c>
      <c r="J116">
        <f>'GS&gt;50 OLS'!$B$5</f>
        <v>16969361.033929799</v>
      </c>
      <c r="K116">
        <f>E116*'GS&gt;50 OLS'!$B$6</f>
        <v>-1699019.787373747</v>
      </c>
      <c r="L116">
        <f>F116*'GS&gt;50 OLS'!$B$7</f>
        <v>0</v>
      </c>
      <c r="M116">
        <f>G116*'GS&gt;50 OLS'!$B$8</f>
        <v>3068113.502811268</v>
      </c>
      <c r="N116">
        <f>H116*'GS&gt;50 OLS'!$B$9</f>
        <v>12427241.830899173</v>
      </c>
      <c r="O116" s="32">
        <f t="shared" si="7"/>
        <v>30765696.580266491</v>
      </c>
      <c r="P116" s="33">
        <f t="shared" si="8"/>
        <v>-982038.46176566184</v>
      </c>
      <c r="Q116" s="55">
        <f t="shared" si="9"/>
        <v>3.0932551895922658E-2</v>
      </c>
    </row>
    <row r="117" spans="1:21" x14ac:dyDescent="0.25">
      <c r="A117" s="54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Data'!N117</f>
        <v>31208900.324646976</v>
      </c>
      <c r="E117">
        <f>'Monthly Data'!BH117</f>
        <v>116</v>
      </c>
      <c r="F117">
        <f>'Monthly Data'!AS117</f>
        <v>0</v>
      </c>
      <c r="G117">
        <f>'Monthly Data'!AP117</f>
        <v>115.20000000000003</v>
      </c>
      <c r="H117">
        <f>'Monthly Data'!CA117</f>
        <v>31</v>
      </c>
      <c r="J117">
        <f>'GS&gt;50 OLS'!$B$5</f>
        <v>16969361.033929799</v>
      </c>
      <c r="K117">
        <f>E117*'GS&gt;50 OLS'!$B$6</f>
        <v>-1713793.872481345</v>
      </c>
      <c r="L117">
        <f>F117*'GS&gt;50 OLS'!$B$7</f>
        <v>0</v>
      </c>
      <c r="M117">
        <f>G117*'GS&gt;50 OLS'!$B$8</f>
        <v>2286201.0059757968</v>
      </c>
      <c r="N117">
        <f>H117*'GS&gt;50 OLS'!$B$9</f>
        <v>12427241.830899173</v>
      </c>
      <c r="O117" s="32">
        <f t="shared" si="7"/>
        <v>29969009.998323426</v>
      </c>
      <c r="P117" s="33">
        <f t="shared" si="8"/>
        <v>-1239890.3263235502</v>
      </c>
      <c r="Q117" s="55">
        <f t="shared" si="9"/>
        <v>3.9728741270141997E-2</v>
      </c>
    </row>
    <row r="118" spans="1:21" x14ac:dyDescent="0.25">
      <c r="A118" s="54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Data'!N118</f>
        <v>28872226.576188415</v>
      </c>
      <c r="E118">
        <f>'Monthly Data'!BH118</f>
        <v>117</v>
      </c>
      <c r="F118">
        <f>'Monthly Data'!AS118</f>
        <v>19.599999999999998</v>
      </c>
      <c r="G118">
        <f>'Monthly Data'!AP118</f>
        <v>45.199999999999996</v>
      </c>
      <c r="H118">
        <f>'Monthly Data'!CA118</f>
        <v>30</v>
      </c>
      <c r="J118">
        <f>'GS&gt;50 OLS'!$B$5</f>
        <v>16969361.033929799</v>
      </c>
      <c r="K118">
        <f>E118*'GS&gt;50 OLS'!$B$6</f>
        <v>-1728567.9575889427</v>
      </c>
      <c r="L118">
        <f>F118*'GS&gt;50 OLS'!$B$7</f>
        <v>230132.29190249083</v>
      </c>
      <c r="M118">
        <f>G118*'GS&gt;50 OLS'!$B$8</f>
        <v>897016.36692800326</v>
      </c>
      <c r="N118">
        <f>H118*'GS&gt;50 OLS'!$B$9</f>
        <v>12026363.06216049</v>
      </c>
      <c r="O118" s="32">
        <f t="shared" si="7"/>
        <v>28394304.79733184</v>
      </c>
      <c r="P118" s="33">
        <f t="shared" si="8"/>
        <v>-477921.77885657549</v>
      </c>
      <c r="Q118" s="55">
        <f t="shared" si="9"/>
        <v>1.6552993500360255E-2</v>
      </c>
    </row>
    <row r="119" spans="1:21" x14ac:dyDescent="0.25">
      <c r="A119" s="54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Data'!N119</f>
        <v>30549277.90910038</v>
      </c>
      <c r="E119">
        <f>'Monthly Data'!BH119</f>
        <v>118</v>
      </c>
      <c r="F119">
        <f>'Monthly Data'!AS119</f>
        <v>197.70000000000002</v>
      </c>
      <c r="G119">
        <f>'Monthly Data'!AP119</f>
        <v>0</v>
      </c>
      <c r="H119">
        <f>'Monthly Data'!CA119</f>
        <v>31</v>
      </c>
      <c r="J119">
        <f>'GS&gt;50 OLS'!$B$5</f>
        <v>16969361.033929799</v>
      </c>
      <c r="K119">
        <f>E119*'GS&gt;50 OLS'!$B$6</f>
        <v>-1743342.0426965405</v>
      </c>
      <c r="L119">
        <f>F119*'GS&gt;50 OLS'!$B$7</f>
        <v>2321283.3729144107</v>
      </c>
      <c r="M119">
        <f>G119*'GS&gt;50 OLS'!$B$8</f>
        <v>0</v>
      </c>
      <c r="N119">
        <f>H119*'GS&gt;50 OLS'!$B$9</f>
        <v>12427241.830899173</v>
      </c>
      <c r="O119" s="32">
        <f t="shared" si="7"/>
        <v>29974544.195046842</v>
      </c>
      <c r="P119" s="33">
        <f t="shared" si="8"/>
        <v>-574733.7140535377</v>
      </c>
      <c r="Q119" s="55">
        <f t="shared" si="9"/>
        <v>1.8813332209149509E-2</v>
      </c>
    </row>
    <row r="120" spans="1:21" x14ac:dyDescent="0.25">
      <c r="A120" s="54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Data'!N120</f>
        <v>32616849.951224517</v>
      </c>
      <c r="E120">
        <f>'Monthly Data'!BH120</f>
        <v>119</v>
      </c>
      <c r="F120">
        <f>'Monthly Data'!AS120</f>
        <v>447</v>
      </c>
      <c r="G120">
        <f>'Monthly Data'!AP120</f>
        <v>0</v>
      </c>
      <c r="H120">
        <f>'Monthly Data'!CA120</f>
        <v>30</v>
      </c>
      <c r="J120">
        <f>'GS&gt;50 OLS'!$B$5</f>
        <v>16969361.033929799</v>
      </c>
      <c r="K120">
        <f>E120*'GS&gt;50 OLS'!$B$6</f>
        <v>-1758116.1278041382</v>
      </c>
      <c r="L120">
        <f>F120*'GS&gt;50 OLS'!$B$7</f>
        <v>5248425.2285925215</v>
      </c>
      <c r="M120">
        <f>G120*'GS&gt;50 OLS'!$B$8</f>
        <v>0</v>
      </c>
      <c r="N120">
        <f>H120*'GS&gt;50 OLS'!$B$9</f>
        <v>12026363.06216049</v>
      </c>
      <c r="O120" s="32">
        <f t="shared" si="7"/>
        <v>32486033.196878672</v>
      </c>
      <c r="P120" s="33">
        <f t="shared" si="8"/>
        <v>-130816.75434584543</v>
      </c>
      <c r="Q120" s="55">
        <f t="shared" si="9"/>
        <v>4.0107108608424726E-3</v>
      </c>
    </row>
    <row r="121" spans="1:21" x14ac:dyDescent="0.25">
      <c r="A121" s="54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Data'!N121</f>
        <v>34373764.864220098</v>
      </c>
      <c r="E121">
        <f>'Monthly Data'!BH121</f>
        <v>120</v>
      </c>
      <c r="F121">
        <f>'Monthly Data'!AS121</f>
        <v>560.79999999999995</v>
      </c>
      <c r="G121">
        <f>'Monthly Data'!AP121</f>
        <v>0</v>
      </c>
      <c r="H121">
        <f>'Monthly Data'!CA121</f>
        <v>31</v>
      </c>
      <c r="J121">
        <f>'GS&gt;50 OLS'!$B$5</f>
        <v>16969361.033929799</v>
      </c>
      <c r="K121">
        <f>E121*'GS&gt;50 OLS'!$B$6</f>
        <v>-1772890.212911736</v>
      </c>
      <c r="L121">
        <f>F121*'GS&gt;50 OLS'!$B$7</f>
        <v>6584601.4948426979</v>
      </c>
      <c r="M121">
        <f>G121*'GS&gt;50 OLS'!$B$8</f>
        <v>0</v>
      </c>
      <c r="N121">
        <f>H121*'GS&gt;50 OLS'!$B$9</f>
        <v>12427241.830899173</v>
      </c>
      <c r="O121" s="32">
        <f t="shared" si="7"/>
        <v>34208314.146759935</v>
      </c>
      <c r="P121" s="33">
        <f t="shared" si="8"/>
        <v>-165450.71746016294</v>
      </c>
      <c r="Q121" s="55">
        <f t="shared" si="9"/>
        <v>4.8132847278647035E-3</v>
      </c>
    </row>
    <row r="122" spans="1:21" x14ac:dyDescent="0.25">
      <c r="Q122" s="58">
        <f>AVERAGE(Q2:Q121)</f>
        <v>2.758072126288438E-2</v>
      </c>
    </row>
    <row r="124" spans="1:21" x14ac:dyDescent="0.25">
      <c r="R124">
        <v>1</v>
      </c>
      <c r="S124" s="32">
        <f t="shared" ref="S124:S135" si="10">SUMIF($B:$B,$R124,P:P)</f>
        <v>-580603.65534651279</v>
      </c>
      <c r="T124" s="56">
        <f t="shared" ref="T124:T135" si="11">SUMIF($B:$B,$R124,Q:Q)</f>
        <v>0.31511496754208623</v>
      </c>
      <c r="U124" s="53"/>
    </row>
    <row r="125" spans="1:21" x14ac:dyDescent="0.25">
      <c r="R125">
        <v>2</v>
      </c>
      <c r="S125" s="32">
        <f t="shared" si="10"/>
        <v>1350761.0411954597</v>
      </c>
      <c r="T125" s="56">
        <f t="shared" si="11"/>
        <v>0.36893255579195777</v>
      </c>
      <c r="U125" s="53"/>
    </row>
    <row r="126" spans="1:21" x14ac:dyDescent="0.25">
      <c r="R126">
        <v>3</v>
      </c>
      <c r="S126" s="32">
        <f t="shared" si="10"/>
        <v>-4242070.9374949448</v>
      </c>
      <c r="T126" s="56">
        <f t="shared" si="11"/>
        <v>0.17611812505835103</v>
      </c>
      <c r="U126" s="53"/>
    </row>
    <row r="127" spans="1:21" x14ac:dyDescent="0.25">
      <c r="R127">
        <v>4</v>
      </c>
      <c r="S127" s="32">
        <f t="shared" si="10"/>
        <v>-739519.22801714018</v>
      </c>
      <c r="T127" s="56">
        <f t="shared" si="11"/>
        <v>0.33461967597690223</v>
      </c>
      <c r="U127" s="53"/>
    </row>
    <row r="128" spans="1:21" x14ac:dyDescent="0.25">
      <c r="R128">
        <v>5</v>
      </c>
      <c r="S128" s="32">
        <f t="shared" si="10"/>
        <v>5281278.8340737298</v>
      </c>
      <c r="T128" s="56">
        <f t="shared" si="11"/>
        <v>0.33002362207893682</v>
      </c>
      <c r="U128" s="53"/>
    </row>
    <row r="129" spans="18:21" x14ac:dyDescent="0.25">
      <c r="R129">
        <v>6</v>
      </c>
      <c r="S129" s="32">
        <f t="shared" si="10"/>
        <v>3046998.6572051756</v>
      </c>
      <c r="T129" s="56">
        <f t="shared" si="11"/>
        <v>0.29430087522734705</v>
      </c>
      <c r="U129" s="53"/>
    </row>
    <row r="130" spans="18:21" x14ac:dyDescent="0.25">
      <c r="R130">
        <v>7</v>
      </c>
      <c r="S130" s="32">
        <f t="shared" si="10"/>
        <v>-973970.64143402502</v>
      </c>
      <c r="T130" s="56">
        <f t="shared" si="11"/>
        <v>0.26548008196831918</v>
      </c>
      <c r="U130" s="53"/>
    </row>
    <row r="131" spans="18:21" x14ac:dyDescent="0.25">
      <c r="R131">
        <v>8</v>
      </c>
      <c r="S131" s="32">
        <f t="shared" si="10"/>
        <v>-1682578.118496906</v>
      </c>
      <c r="T131" s="56">
        <f t="shared" si="11"/>
        <v>0.20451451891024539</v>
      </c>
      <c r="U131" s="53"/>
    </row>
    <row r="132" spans="18:21" x14ac:dyDescent="0.25">
      <c r="R132">
        <v>9</v>
      </c>
      <c r="S132" s="32">
        <f t="shared" si="10"/>
        <v>-2794272.3493550941</v>
      </c>
      <c r="T132" s="56">
        <f t="shared" si="11"/>
        <v>0.18819054631114246</v>
      </c>
      <c r="U132" s="53"/>
    </row>
    <row r="133" spans="18:21" x14ac:dyDescent="0.25">
      <c r="R133">
        <v>10</v>
      </c>
      <c r="S133" s="32">
        <f t="shared" si="10"/>
        <v>2828839.0579436794</v>
      </c>
      <c r="T133" s="56">
        <f t="shared" si="11"/>
        <v>0.38641713191360777</v>
      </c>
      <c r="U133" s="53"/>
    </row>
    <row r="134" spans="18:21" x14ac:dyDescent="0.25">
      <c r="R134">
        <v>11</v>
      </c>
      <c r="S134" s="32">
        <f t="shared" si="10"/>
        <v>-2009758.7211305164</v>
      </c>
      <c r="T134" s="56">
        <f t="shared" si="11"/>
        <v>0.22231200479035168</v>
      </c>
      <c r="U134" s="53"/>
    </row>
    <row r="135" spans="18:21" x14ac:dyDescent="0.25">
      <c r="R135">
        <v>12</v>
      </c>
      <c r="S135" s="32">
        <f t="shared" si="10"/>
        <v>514896.06085365638</v>
      </c>
      <c r="T135" s="56">
        <f t="shared" si="11"/>
        <v>0.22366244597687801</v>
      </c>
      <c r="U135" s="53"/>
    </row>
    <row r="136" spans="18:21" x14ac:dyDescent="0.25">
      <c r="S136" s="32"/>
      <c r="T136" s="56"/>
    </row>
    <row r="137" spans="18:21" x14ac:dyDescent="0.25">
      <c r="R137">
        <v>2009</v>
      </c>
      <c r="S137" s="32">
        <f t="shared" ref="S137:S146" si="12">SUMIF($C:$C,$R137,P:P)</f>
        <v>-2862062.5357407145</v>
      </c>
      <c r="T137" s="57">
        <f t="shared" ref="T137:T146" si="13">SUMIF($C:$C,$R137,Q:Q)</f>
        <v>0.70709366023685349</v>
      </c>
    </row>
    <row r="138" spans="18:21" x14ac:dyDescent="0.25">
      <c r="R138">
        <v>2010</v>
      </c>
      <c r="S138" s="32">
        <f t="shared" si="12"/>
        <v>-1592005.651362069</v>
      </c>
      <c r="T138" s="57">
        <f t="shared" si="13"/>
        <v>0.41539281800271227</v>
      </c>
    </row>
    <row r="139" spans="18:21" x14ac:dyDescent="0.25">
      <c r="R139">
        <v>2011</v>
      </c>
      <c r="S139" s="32">
        <f t="shared" si="12"/>
        <v>-407807.60429626331</v>
      </c>
      <c r="T139" s="57">
        <f t="shared" si="13"/>
        <v>0.34713841650004645</v>
      </c>
    </row>
    <row r="140" spans="18:21" x14ac:dyDescent="0.25">
      <c r="R140">
        <v>2012</v>
      </c>
      <c r="S140" s="32">
        <f t="shared" si="12"/>
        <v>2350419.3539849035</v>
      </c>
      <c r="T140" s="57">
        <f t="shared" si="13"/>
        <v>0.19772089923248939</v>
      </c>
    </row>
    <row r="141" spans="18:21" x14ac:dyDescent="0.25">
      <c r="R141">
        <v>2013</v>
      </c>
      <c r="S141" s="32">
        <f t="shared" si="12"/>
        <v>4694834.0432951227</v>
      </c>
      <c r="T141" s="57">
        <f t="shared" si="13"/>
        <v>0.29362021391619253</v>
      </c>
    </row>
    <row r="142" spans="18:21" x14ac:dyDescent="0.25">
      <c r="R142">
        <v>2014</v>
      </c>
      <c r="S142" s="32">
        <f t="shared" si="12"/>
        <v>-4282646.788773369</v>
      </c>
      <c r="T142" s="57">
        <f t="shared" si="13"/>
        <v>0.25829561770656922</v>
      </c>
    </row>
    <row r="143" spans="18:21" x14ac:dyDescent="0.25">
      <c r="R143">
        <v>2015</v>
      </c>
      <c r="S143" s="32">
        <f t="shared" si="12"/>
        <v>2388381.6586152241</v>
      </c>
      <c r="T143" s="57">
        <f t="shared" si="13"/>
        <v>0.22533346538779514</v>
      </c>
    </row>
    <row r="144" spans="18:21" x14ac:dyDescent="0.25">
      <c r="R144">
        <v>2016</v>
      </c>
      <c r="S144" s="32">
        <f t="shared" si="12"/>
        <v>7661847.7670465298</v>
      </c>
      <c r="T144" s="57">
        <f t="shared" si="13"/>
        <v>0.28208147688505636</v>
      </c>
    </row>
    <row r="145" spans="18:20" x14ac:dyDescent="0.25">
      <c r="R145">
        <v>2017</v>
      </c>
      <c r="S145" s="32">
        <f t="shared" si="12"/>
        <v>-1747516.6316846423</v>
      </c>
      <c r="T145" s="57">
        <f t="shared" si="13"/>
        <v>0.32523084385428058</v>
      </c>
    </row>
    <row r="146" spans="18:20" x14ac:dyDescent="0.25">
      <c r="R146">
        <v>2018</v>
      </c>
      <c r="S146" s="32">
        <f t="shared" si="12"/>
        <v>-6203443.6110881604</v>
      </c>
      <c r="T146" s="57">
        <f t="shared" si="13"/>
        <v>0.25777913982413025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3C80-2CF6-453F-B323-75E838CDBC6F}">
  <sheetPr codeName="Sheet14">
    <tabColor rgb="FFFF0000"/>
  </sheetPr>
  <dimension ref="B2:O17"/>
  <sheetViews>
    <sheetView workbookViewId="0">
      <selection activeCell="S14" sqref="S14"/>
    </sheetView>
  </sheetViews>
  <sheetFormatPr defaultRowHeight="13.2" x14ac:dyDescent="0.25"/>
  <cols>
    <col min="3" max="3" width="18.77734375" bestFit="1" customWidth="1"/>
    <col min="4" max="4" width="17.77734375" bestFit="1" customWidth="1"/>
    <col min="5" max="5" width="10.44140625" bestFit="1" customWidth="1"/>
    <col min="6" max="6" width="21.77734375" customWidth="1"/>
    <col min="8" max="8" width="18.77734375" bestFit="1" customWidth="1"/>
    <col min="9" max="9" width="15" bestFit="1" customWidth="1"/>
    <col min="10" max="10" width="10.6640625" customWidth="1"/>
    <col min="11" max="11" width="20.44140625" customWidth="1"/>
    <col min="13" max="14" width="15.33203125" customWidth="1"/>
  </cols>
  <sheetData>
    <row r="2" spans="2:15" ht="14.4" x14ac:dyDescent="0.3">
      <c r="B2" s="59"/>
      <c r="C2" s="256" t="s">
        <v>102</v>
      </c>
      <c r="D2" s="256"/>
      <c r="E2" s="60" t="s">
        <v>103</v>
      </c>
      <c r="G2" s="59"/>
      <c r="H2" s="256" t="s">
        <v>110</v>
      </c>
      <c r="I2" s="256"/>
      <c r="J2" s="60" t="s">
        <v>103</v>
      </c>
      <c r="L2" s="59"/>
      <c r="M2" s="256" t="s">
        <v>111</v>
      </c>
      <c r="N2" s="256"/>
      <c r="O2" s="60" t="s">
        <v>103</v>
      </c>
    </row>
    <row r="3" spans="2:15" ht="14.4" x14ac:dyDescent="0.3">
      <c r="B3" s="60" t="s">
        <v>0</v>
      </c>
      <c r="C3" s="60" t="s">
        <v>104</v>
      </c>
      <c r="D3" s="61" t="s">
        <v>98</v>
      </c>
      <c r="E3" s="60" t="s">
        <v>105</v>
      </c>
      <c r="G3" s="60" t="s">
        <v>0</v>
      </c>
      <c r="H3" s="60" t="s">
        <v>104</v>
      </c>
      <c r="I3" s="61" t="s">
        <v>98</v>
      </c>
      <c r="J3" s="60" t="s">
        <v>105</v>
      </c>
      <c r="L3" s="60" t="s">
        <v>0</v>
      </c>
      <c r="M3" s="60" t="s">
        <v>104</v>
      </c>
      <c r="N3" s="61" t="s">
        <v>98</v>
      </c>
      <c r="O3" s="60" t="s">
        <v>105</v>
      </c>
    </row>
    <row r="4" spans="2:15" ht="14.4" x14ac:dyDescent="0.3">
      <c r="B4" s="60">
        <v>2009</v>
      </c>
      <c r="C4" s="62">
        <f>SUMIF('Res Predicted Monthly'!$C:$C,B4,'Res Predicted Monthly'!D:D)</f>
        <v>412656887.84395349</v>
      </c>
      <c r="D4" s="62">
        <f>SUMIF('Res Predicted Monthly'!$C:$C,B4,'Res Predicted Monthly'!Q:Q)</f>
        <v>411194110.15474266</v>
      </c>
      <c r="E4" s="63">
        <f t="shared" ref="E4" si="0">ABS(C4-D4)/C4</f>
        <v>3.5447795306496437E-3</v>
      </c>
      <c r="G4" s="60">
        <v>2009</v>
      </c>
      <c r="H4" s="62">
        <f>SUMIF('GS&lt;50 Predicted Monthly'!$C:$C,G4,'GS&lt;50 Predicted Monthly'!D:D)</f>
        <v>144344076.79465961</v>
      </c>
      <c r="I4" s="62">
        <f>SUMIF('GS&lt;50 Predicted Monthly'!$C:$C,G4,'GS&lt;50 Predicted Monthly'!Q:Q)</f>
        <v>145421144.62278125</v>
      </c>
      <c r="J4" s="63">
        <f t="shared" ref="J4" si="1">ABS(H4-I4)/H4</f>
        <v>7.4618082850316254E-3</v>
      </c>
      <c r="L4" s="60">
        <v>2009</v>
      </c>
      <c r="M4" s="62">
        <f>SUMIF('GS&gt;50 Predicted Monthly'!$C:$C,L4,'GS&gt;50 Predicted Monthly'!D:D)</f>
        <v>391347020.62520891</v>
      </c>
      <c r="N4" s="62">
        <f>SUMIF('GS&gt;50 Predicted Monthly'!$C:$C,L4,'GS&gt;50 Predicted Monthly'!O:O)</f>
        <v>388484958.08946818</v>
      </c>
      <c r="O4" s="63">
        <f t="shared" ref="O4" si="2">ABS(M4-N4)/M4</f>
        <v>7.3133622715930071E-3</v>
      </c>
    </row>
    <row r="5" spans="2:15" ht="14.4" x14ac:dyDescent="0.3">
      <c r="B5" s="59">
        <v>2010</v>
      </c>
      <c r="C5" s="62">
        <f>SUMIF('Res Predicted Monthly'!$C:$C,B5,'Res Predicted Monthly'!D:D)</f>
        <v>395922465.24339759</v>
      </c>
      <c r="D5" s="62">
        <f>SUMIF('Res Predicted Monthly'!$C:$C,B5,'Res Predicted Monthly'!Q:Q)</f>
        <v>395209083.74859536</v>
      </c>
      <c r="E5" s="63">
        <f>ABS(C5-D5)/C5</f>
        <v>1.8018212085128273E-3</v>
      </c>
      <c r="G5" s="59">
        <v>2010</v>
      </c>
      <c r="H5" s="62">
        <f>SUMIF('GS&lt;50 Predicted Monthly'!$C:$C,G5,'GS&lt;50 Predicted Monthly'!D:D)</f>
        <v>143517749.29351738</v>
      </c>
      <c r="I5" s="62">
        <f>SUMIF('GS&lt;50 Predicted Monthly'!$C:$C,G5,'GS&lt;50 Predicted Monthly'!Q:Q)</f>
        <v>144319616.73512784</v>
      </c>
      <c r="J5" s="63">
        <f>ABS(H5-I5)/H5</f>
        <v>5.5872353458561062E-3</v>
      </c>
      <c r="L5" s="59">
        <v>2010</v>
      </c>
      <c r="M5" s="62">
        <f>SUMIF('GS&gt;50 Predicted Monthly'!$C:$C,L5,'GS&gt;50 Predicted Monthly'!D:D)</f>
        <v>385576978.56088668</v>
      </c>
      <c r="N5" s="62">
        <f>SUMIF('GS&gt;50 Predicted Monthly'!$C:$C,L5,'GS&gt;50 Predicted Monthly'!O:O)</f>
        <v>383984972.90952456</v>
      </c>
      <c r="O5" s="63">
        <f>ABS(M5-N5)/M5</f>
        <v>4.1288918682439611E-3</v>
      </c>
    </row>
    <row r="6" spans="2:15" ht="14.4" x14ac:dyDescent="0.3">
      <c r="B6" s="60">
        <v>2011</v>
      </c>
      <c r="C6" s="62">
        <f>SUMIF('Res Predicted Monthly'!$C:$C,B6,'Res Predicted Monthly'!D:D)</f>
        <v>400205654.2350964</v>
      </c>
      <c r="D6" s="62">
        <f>SUMIF('Res Predicted Monthly'!$C:$C,B6,'Res Predicted Monthly'!Q:Q)</f>
        <v>406616244.65181947</v>
      </c>
      <c r="E6" s="63">
        <f>ABS(C6-D6)/C6</f>
        <v>1.6018240494316559E-2</v>
      </c>
      <c r="G6" s="60">
        <v>2011</v>
      </c>
      <c r="H6" s="62">
        <f>SUMIF('GS&lt;50 Predicted Monthly'!$C:$C,G6,'GS&lt;50 Predicted Monthly'!D:D)</f>
        <v>145288571.14294416</v>
      </c>
      <c r="I6" s="62">
        <f>SUMIF('GS&lt;50 Predicted Monthly'!$C:$C,G6,'GS&lt;50 Predicted Monthly'!Q:Q)</f>
        <v>146805306.15251973</v>
      </c>
      <c r="J6" s="63">
        <f>ABS(H6-I6)/H6</f>
        <v>1.0439465387014613E-2</v>
      </c>
      <c r="L6" s="60">
        <v>2011</v>
      </c>
      <c r="M6" s="62">
        <f>SUMIF('GS&gt;50 Predicted Monthly'!$C:$C,L6,'GS&gt;50 Predicted Monthly'!D:D)</f>
        <v>386806738.52354205</v>
      </c>
      <c r="N6" s="62">
        <f>SUMIF('GS&gt;50 Predicted Monthly'!$C:$C,L6,'GS&gt;50 Predicted Monthly'!O:O)</f>
        <v>386398930.91924584</v>
      </c>
      <c r="O6" s="63">
        <f>ABS(M6-N6)/M6</f>
        <v>1.0542929160252653E-3</v>
      </c>
    </row>
    <row r="7" spans="2:15" ht="14.4" x14ac:dyDescent="0.3">
      <c r="B7" s="59">
        <v>2012</v>
      </c>
      <c r="C7" s="62">
        <f>SUMIF('Res Predicted Monthly'!$C:$C,B7,'Res Predicted Monthly'!D:D)</f>
        <v>389870749.67129755</v>
      </c>
      <c r="D7" s="62">
        <f>SUMIF('Res Predicted Monthly'!$C:$C,B7,'Res Predicted Monthly'!Q:Q)</f>
        <v>390205522.10928512</v>
      </c>
      <c r="E7" s="63">
        <f>ABS(C7-D7)/C7</f>
        <v>8.5867544120664277E-4</v>
      </c>
      <c r="G7" s="59">
        <v>2012</v>
      </c>
      <c r="H7" s="62">
        <f>SUMIF('GS&lt;50 Predicted Monthly'!$C:$C,G7,'GS&lt;50 Predicted Monthly'!D:D)</f>
        <v>144762738.65518758</v>
      </c>
      <c r="I7" s="62">
        <f>SUMIF('GS&lt;50 Predicted Monthly'!$C:$C,G7,'GS&lt;50 Predicted Monthly'!Q:Q)</f>
        <v>144064653.26212955</v>
      </c>
      <c r="J7" s="63">
        <f>ABS(H7-I7)/H7</f>
        <v>4.8222726341259079E-3</v>
      </c>
      <c r="L7" s="59">
        <v>2012</v>
      </c>
      <c r="M7" s="62">
        <f>SUMIF('GS&gt;50 Predicted Monthly'!$C:$C,L7,'GS&gt;50 Predicted Monthly'!D:D)</f>
        <v>378666680.81211126</v>
      </c>
      <c r="N7" s="62">
        <f>SUMIF('GS&gt;50 Predicted Monthly'!$C:$C,L7,'GS&gt;50 Predicted Monthly'!O:O)</f>
        <v>381017100.16609621</v>
      </c>
      <c r="O7" s="63">
        <f>ABS(M7-N7)/M7</f>
        <v>6.2070931325251587E-3</v>
      </c>
    </row>
    <row r="8" spans="2:15" ht="14.4" x14ac:dyDescent="0.3">
      <c r="B8" s="60">
        <v>2013</v>
      </c>
      <c r="C8" s="62">
        <f>SUMIF('Res Predicted Monthly'!$C:$C,B8,'Res Predicted Monthly'!D:D)</f>
        <v>406546454.28318977</v>
      </c>
      <c r="D8" s="62">
        <f>SUMIF('Res Predicted Monthly'!$C:$C,B8,'Res Predicted Monthly'!Q:Q)</f>
        <v>405485324.88793707</v>
      </c>
      <c r="E8" s="63">
        <f>ABS(C8-D8)/C8</f>
        <v>2.6101061368833125E-3</v>
      </c>
      <c r="G8" s="60">
        <v>2013</v>
      </c>
      <c r="H8" s="62">
        <f>SUMIF('GS&lt;50 Predicted Monthly'!$C:$C,G8,'GS&lt;50 Predicted Monthly'!D:D)</f>
        <v>148972634.19947761</v>
      </c>
      <c r="I8" s="62">
        <f>SUMIF('GS&lt;50 Predicted Monthly'!$C:$C,G8,'GS&lt;50 Predicted Monthly'!Q:Q)</f>
        <v>147018942.25134853</v>
      </c>
      <c r="J8" s="63">
        <f>ABS(H8-I8)/H8</f>
        <v>1.3114435135201084E-2</v>
      </c>
      <c r="L8" s="60">
        <v>2013</v>
      </c>
      <c r="M8" s="62">
        <f>SUMIF('GS&gt;50 Predicted Monthly'!$C:$C,L8,'GS&gt;50 Predicted Monthly'!D:D)</f>
        <v>378510612.53075469</v>
      </c>
      <c r="N8" s="62">
        <f>SUMIF('GS&gt;50 Predicted Monthly'!$C:$C,L8,'GS&gt;50 Predicted Monthly'!O:O)</f>
        <v>383205446.57404977</v>
      </c>
      <c r="O8" s="63">
        <f>ABS(M8-N8)/M8</f>
        <v>1.2403440981231726E-2</v>
      </c>
    </row>
    <row r="9" spans="2:15" ht="14.4" x14ac:dyDescent="0.3">
      <c r="B9" s="59">
        <v>2014</v>
      </c>
      <c r="C9" s="62">
        <f>SUMIF('Res Predicted Monthly'!$C:$C,B9,'Res Predicted Monthly'!D:D)</f>
        <v>408368850.13714504</v>
      </c>
      <c r="D9" s="62">
        <f>SUMIF('Res Predicted Monthly'!$C:$C,B9,'Res Predicted Monthly'!Q:Q)</f>
        <v>406086153.77222842</v>
      </c>
      <c r="E9" s="63">
        <f>ABS(C9-D9)/C9</f>
        <v>5.5897906124573668E-3</v>
      </c>
      <c r="G9" s="59">
        <v>2014</v>
      </c>
      <c r="H9" s="62">
        <f>SUMIF('GS&lt;50 Predicted Monthly'!$C:$C,G9,'GS&lt;50 Predicted Monthly'!D:D)</f>
        <v>150384976.85128376</v>
      </c>
      <c r="I9" s="62">
        <f>SUMIF('GS&lt;50 Predicted Monthly'!$C:$C,G9,'GS&lt;50 Predicted Monthly'!Q:Q)</f>
        <v>147082503.45550746</v>
      </c>
      <c r="J9" s="63">
        <f>ABS(H9-I9)/H9</f>
        <v>2.1960128364697819E-2</v>
      </c>
      <c r="L9" s="59">
        <v>2014</v>
      </c>
      <c r="M9" s="62">
        <f>SUMIF('GS&gt;50 Predicted Monthly'!$C:$C,L9,'GS&gt;50 Predicted Monthly'!D:D)</f>
        <v>387543472.28783733</v>
      </c>
      <c r="N9" s="62">
        <f>SUMIF('GS&gt;50 Predicted Monthly'!$C:$C,L9,'GS&gt;50 Predicted Monthly'!O:O)</f>
        <v>383260825.49906403</v>
      </c>
      <c r="O9" s="63">
        <f>ABS(M9-N9)/M9</f>
        <v>1.1050751967233445E-2</v>
      </c>
    </row>
    <row r="10" spans="2:15" ht="14.4" x14ac:dyDescent="0.3">
      <c r="B10" s="60">
        <v>2015</v>
      </c>
      <c r="C10" s="62">
        <f>SUMIF('Res Predicted Monthly'!$C:$C,B10,'Res Predicted Monthly'!D:D)</f>
        <v>387971396.08840036</v>
      </c>
      <c r="D10" s="62">
        <f>SUMIF('Res Predicted Monthly'!$C:$C,B10,'Res Predicted Monthly'!Q:Q)</f>
        <v>388250551.06204468</v>
      </c>
      <c r="E10" s="63">
        <f t="shared" ref="E10:E12" si="3">ABS(C10-D10)/C10</f>
        <v>7.1952462593585114E-4</v>
      </c>
      <c r="G10" s="60">
        <v>2015</v>
      </c>
      <c r="H10" s="62">
        <f>SUMIF('GS&lt;50 Predicted Monthly'!$C:$C,G10,'GS&lt;50 Predicted Monthly'!D:D)</f>
        <v>145482401.86906052</v>
      </c>
      <c r="I10" s="62">
        <f>SUMIF('GS&lt;50 Predicted Monthly'!$C:$C,G10,'GS&lt;50 Predicted Monthly'!Q:Q)</f>
        <v>145560399.72755876</v>
      </c>
      <c r="J10" s="63">
        <f t="shared" ref="J10:J12" si="4">ABS(H10-I10)/H10</f>
        <v>5.3613260089317477E-4</v>
      </c>
      <c r="L10" s="60">
        <v>2015</v>
      </c>
      <c r="M10" s="62">
        <f>SUMIF('GS&gt;50 Predicted Monthly'!$C:$C,L10,'GS&gt;50 Predicted Monthly'!D:D)</f>
        <v>376242691.7176978</v>
      </c>
      <c r="N10" s="62">
        <f>SUMIF('GS&gt;50 Predicted Monthly'!$C:$C,L10,'GS&gt;50 Predicted Monthly'!O:O)</f>
        <v>378631073.37631309</v>
      </c>
      <c r="O10" s="63">
        <f t="shared" ref="O10:O12" si="5">ABS(M10-N10)/M10</f>
        <v>6.3479815321099723E-3</v>
      </c>
    </row>
    <row r="11" spans="2:15" ht="14.4" x14ac:dyDescent="0.3">
      <c r="B11" s="59">
        <v>2016</v>
      </c>
      <c r="C11" s="62">
        <f>SUMIF('Res Predicted Monthly'!$C:$C,B11,'Res Predicted Monthly'!D:D)</f>
        <v>376624291.91731334</v>
      </c>
      <c r="D11" s="62">
        <f>SUMIF('Res Predicted Monthly'!$C:$C,B11,'Res Predicted Monthly'!Q:Q)</f>
        <v>379533365.12734973</v>
      </c>
      <c r="E11" s="63">
        <f t="shared" si="3"/>
        <v>7.7240721654647671E-3</v>
      </c>
      <c r="G11" s="59">
        <v>2016</v>
      </c>
      <c r="H11" s="62">
        <f>SUMIF('GS&lt;50 Predicted Monthly'!$C:$C,G11,'GS&lt;50 Predicted Monthly'!D:D)</f>
        <v>142984442.81855628</v>
      </c>
      <c r="I11" s="62">
        <f>SUMIF('GS&lt;50 Predicted Monthly'!$C:$C,G11,'GS&lt;50 Predicted Monthly'!Q:Q)</f>
        <v>144297638.18305099</v>
      </c>
      <c r="J11" s="63">
        <f t="shared" si="4"/>
        <v>9.1841835280018786E-3</v>
      </c>
      <c r="L11" s="59">
        <v>2016</v>
      </c>
      <c r="M11" s="62">
        <f>SUMIF('GS&gt;50 Predicted Monthly'!$C:$C,L11,'GS&gt;50 Predicted Monthly'!D:D)</f>
        <v>368181419.23467726</v>
      </c>
      <c r="N11" s="62">
        <f>SUMIF('GS&gt;50 Predicted Monthly'!$C:$C,L11,'GS&gt;50 Predicted Monthly'!O:O)</f>
        <v>375843267.00172377</v>
      </c>
      <c r="O11" s="63">
        <f t="shared" si="5"/>
        <v>2.0809979447015174E-2</v>
      </c>
    </row>
    <row r="12" spans="2:15" ht="14.4" x14ac:dyDescent="0.3">
      <c r="B12" s="60">
        <v>2017</v>
      </c>
      <c r="C12" s="62">
        <f>SUMIF('Res Predicted Monthly'!$C:$C,B12,'Res Predicted Monthly'!D:D)</f>
        <v>372998804.7282148</v>
      </c>
      <c r="D12" s="62">
        <f>SUMIF('Res Predicted Monthly'!$C:$C,B12,'Res Predicted Monthly'!Q:Q)</f>
        <v>376468365.99224627</v>
      </c>
      <c r="E12" s="63">
        <f t="shared" si="3"/>
        <v>9.3018026332807209E-3</v>
      </c>
      <c r="G12" s="60">
        <v>2017</v>
      </c>
      <c r="H12" s="62">
        <f>SUMIF('GS&lt;50 Predicted Monthly'!$C:$C,G12,'GS&lt;50 Predicted Monthly'!D:D)</f>
        <v>139544663.88461864</v>
      </c>
      <c r="I12" s="62">
        <f>SUMIF('GS&lt;50 Predicted Monthly'!$C:$C,G12,'GS&lt;50 Predicted Monthly'!Q:Q)</f>
        <v>141548130.46756634</v>
      </c>
      <c r="J12" s="63">
        <f t="shared" si="4"/>
        <v>1.4357170866843402E-2</v>
      </c>
      <c r="L12" s="60">
        <v>2017</v>
      </c>
      <c r="M12" s="62">
        <f>SUMIF('GS&gt;50 Predicted Monthly'!$C:$C,L12,'GS&gt;50 Predicted Monthly'!D:D)</f>
        <v>372548417.44909316</v>
      </c>
      <c r="N12" s="62">
        <f>SUMIF('GS&gt;50 Predicted Monthly'!$C:$C,L12,'GS&gt;50 Predicted Monthly'!O:O)</f>
        <v>370800900.8174085</v>
      </c>
      <c r="O12" s="63">
        <f t="shared" si="5"/>
        <v>4.690710119372471E-3</v>
      </c>
    </row>
    <row r="13" spans="2:15" ht="14.4" x14ac:dyDescent="0.3">
      <c r="B13" s="59">
        <v>2018</v>
      </c>
      <c r="C13" s="62">
        <f>SUMIF('Res Predicted Monthly'!$C:$C,B13,'Res Predicted Monthly'!D:D)</f>
        <v>397036211.4615401</v>
      </c>
      <c r="D13" s="62">
        <f>SUMIF('Res Predicted Monthly'!$C:$C,B13,'Res Predicted Monthly'!Q:Q)</f>
        <v>390766669.2541675</v>
      </c>
      <c r="E13" s="63">
        <f>ABS(C13-D13)/C13</f>
        <v>1.579085742404612E-2</v>
      </c>
      <c r="G13" s="59">
        <v>2018</v>
      </c>
      <c r="H13" s="62">
        <f>SUMIF('GS&lt;50 Predicted Monthly'!$C:$C,G13,'GS&lt;50 Predicted Monthly'!D:D)</f>
        <v>146032640.40397751</v>
      </c>
      <c r="I13" s="62">
        <f>SUMIF('GS&lt;50 Predicted Monthly'!$C:$C,G13,'GS&lt;50 Predicted Monthly'!Q:Q)</f>
        <v>145196561.05569196</v>
      </c>
      <c r="J13" s="63">
        <f>ABS(H13-I13)/H13</f>
        <v>5.7252909073797955E-3</v>
      </c>
      <c r="L13" s="59">
        <v>2018</v>
      </c>
      <c r="M13" s="62">
        <f>SUMIF('GS&gt;50 Predicted Monthly'!$C:$C,L13,'GS&gt;50 Predicted Monthly'!D:D)</f>
        <v>382639942.67805892</v>
      </c>
      <c r="N13" s="62">
        <f>SUMIF('GS&gt;50 Predicted Monthly'!$C:$C,L13,'GS&gt;50 Predicted Monthly'!O:O)</f>
        <v>376436499.06697083</v>
      </c>
      <c r="O13" s="63">
        <f>ABS(M13-N13)/M13</f>
        <v>1.621222177609272E-2</v>
      </c>
    </row>
    <row r="14" spans="2:15" ht="14.4" x14ac:dyDescent="0.3">
      <c r="B14" s="59" t="s">
        <v>142</v>
      </c>
      <c r="C14" s="62">
        <f>SUM(C4:C13)</f>
        <v>3948201765.6095481</v>
      </c>
      <c r="D14" s="62">
        <f>SUM(D4:D13)</f>
        <v>3949815390.760416</v>
      </c>
      <c r="E14" s="63">
        <f>ABS(C14-D14)/C14</f>
        <v>4.0869875620928848E-4</v>
      </c>
      <c r="G14" s="59" t="s">
        <v>142</v>
      </c>
      <c r="H14" s="62">
        <f>SUM(H4:H13)</f>
        <v>1451314895.9132829</v>
      </c>
      <c r="I14" s="62">
        <f>SUM(I4:I13)</f>
        <v>1451314895.9132822</v>
      </c>
      <c r="J14" s="63">
        <f t="shared" ref="J14" si="6">ABS(H14-I14)/H14</f>
        <v>4.9283290574551135E-16</v>
      </c>
      <c r="L14" s="59" t="s">
        <v>142</v>
      </c>
      <c r="M14" s="62">
        <f>SUM(M4:M13)</f>
        <v>3808063974.4198685</v>
      </c>
      <c r="N14" s="62">
        <f>SUM(N4:N13)</f>
        <v>3808063974.4198651</v>
      </c>
      <c r="O14" s="63">
        <f t="shared" ref="O14" si="7">ABS(M14-N14)/M14</f>
        <v>8.7652416814514635E-16</v>
      </c>
    </row>
    <row r="15" spans="2:15" ht="14.4" x14ac:dyDescent="0.3">
      <c r="B15" s="59"/>
      <c r="C15" s="59"/>
      <c r="D15" s="59"/>
      <c r="E15" s="59"/>
      <c r="G15" s="59"/>
      <c r="H15" s="59"/>
      <c r="I15" s="59"/>
      <c r="J15" s="59"/>
      <c r="L15" s="59"/>
      <c r="M15" s="59"/>
      <c r="N15" s="59"/>
      <c r="O15" s="59"/>
    </row>
    <row r="16" spans="2:15" ht="14.4" x14ac:dyDescent="0.3">
      <c r="B16" s="257" t="s">
        <v>106</v>
      </c>
      <c r="C16" s="257"/>
      <c r="D16" s="257"/>
      <c r="E16" s="64">
        <f>AVERAGE(E4:E13)</f>
        <v>6.3959670272753814E-3</v>
      </c>
      <c r="G16" s="257" t="s">
        <v>106</v>
      </c>
      <c r="H16" s="257"/>
      <c r="I16" s="257"/>
      <c r="J16" s="64">
        <f>AVERAGE(J4:J13)</f>
        <v>9.318812305504541E-3</v>
      </c>
      <c r="L16" s="257" t="s">
        <v>106</v>
      </c>
      <c r="M16" s="257"/>
      <c r="N16" s="257"/>
      <c r="O16" s="64">
        <f>AVERAGE(O4:O13)</f>
        <v>9.0218726011442908E-3</v>
      </c>
    </row>
    <row r="17" spans="2:15" ht="14.4" x14ac:dyDescent="0.3">
      <c r="B17" s="257" t="s">
        <v>107</v>
      </c>
      <c r="C17" s="257"/>
      <c r="D17" s="257"/>
      <c r="E17" s="64">
        <f>'Res Predicted Monthly'!S122</f>
        <v>3.9482029106066178E-2</v>
      </c>
      <c r="G17" s="257" t="s">
        <v>107</v>
      </c>
      <c r="H17" s="257"/>
      <c r="I17" s="257"/>
      <c r="J17" s="64">
        <f>'GS&lt;50 Predicted Monthly'!S122</f>
        <v>2.7993067452817308E-2</v>
      </c>
      <c r="L17" s="257" t="s">
        <v>107</v>
      </c>
      <c r="M17" s="257"/>
      <c r="N17" s="257"/>
      <c r="O17" s="64">
        <f>'GS&gt;50 Predicted Monthly'!Q122</f>
        <v>2.758072126288438E-2</v>
      </c>
    </row>
  </sheetData>
  <mergeCells count="9">
    <mergeCell ref="M2:N2"/>
    <mergeCell ref="L16:N16"/>
    <mergeCell ref="L17:N17"/>
    <mergeCell ref="C2:D2"/>
    <mergeCell ref="B16:D16"/>
    <mergeCell ref="B17:D17"/>
    <mergeCell ref="H2:I2"/>
    <mergeCell ref="G16:I16"/>
    <mergeCell ref="G17:I1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709B-DD65-45B5-9B6E-D749BD6D5025}">
  <sheetPr codeName="Sheet15"/>
  <dimension ref="A1:V146"/>
  <sheetViews>
    <sheetView topLeftCell="A103" workbookViewId="0">
      <selection activeCell="Q2" sqref="Q2:Q145"/>
    </sheetView>
  </sheetViews>
  <sheetFormatPr defaultRowHeight="13.2" x14ac:dyDescent="0.25"/>
  <cols>
    <col min="1" max="1" width="9.33203125" style="54"/>
    <col min="4" max="4" width="14.6640625" style="33" bestFit="1" customWidth="1"/>
    <col min="11" max="11" width="12.77734375" bestFit="1" customWidth="1"/>
    <col min="12" max="12" width="11.109375" bestFit="1" customWidth="1"/>
    <col min="14" max="14" width="11.109375" bestFit="1" customWidth="1"/>
    <col min="15" max="15" width="14.109375" bestFit="1" customWidth="1"/>
    <col min="16" max="17" width="14.109375" customWidth="1"/>
    <col min="18" max="18" width="13.77734375" bestFit="1" customWidth="1"/>
    <col min="21" max="21" width="14.77734375" bestFit="1" customWidth="1"/>
  </cols>
  <sheetData>
    <row r="1" spans="1:19" x14ac:dyDescent="0.25">
      <c r="A1" s="54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Data'!F1</f>
        <v>Res_NoCDM</v>
      </c>
      <c r="E1" t="str">
        <f>'Monthly Data'!BH1</f>
        <v>Trend</v>
      </c>
      <c r="F1" t="str">
        <f>'Monthly Data'!AJ1</f>
        <v>CDD</v>
      </c>
      <c r="G1" t="str">
        <f>'Monthly Data'!CA1</f>
        <v>MonthDays</v>
      </c>
      <c r="H1" t="str">
        <f>'Monthly Data'!AU1</f>
        <v>HDD12</v>
      </c>
      <c r="I1" t="str">
        <f>'Monthly Data'!BA1</f>
        <v>OntFTEs</v>
      </c>
      <c r="K1" t="s">
        <v>83</v>
      </c>
      <c r="L1" t="str">
        <f>E1</f>
        <v>Trend</v>
      </c>
      <c r="M1" t="str">
        <f>F1</f>
        <v>CDD</v>
      </c>
      <c r="N1" t="str">
        <f>G1</f>
        <v>MonthDays</v>
      </c>
      <c r="O1" t="str">
        <f>H1</f>
        <v>HDD12</v>
      </c>
      <c r="P1" t="str">
        <f>I1</f>
        <v>OntFTEs</v>
      </c>
      <c r="Q1" t="s">
        <v>98</v>
      </c>
      <c r="R1" t="str">
        <f>K1</f>
        <v>const</v>
      </c>
      <c r="S1" t="s">
        <v>100</v>
      </c>
    </row>
    <row r="2" spans="1:19" x14ac:dyDescent="0.25">
      <c r="A2" s="54">
        <f>'Monthly Data'!A2</f>
        <v>39814</v>
      </c>
      <c r="B2">
        <f>'Monthly Data'!C2</f>
        <v>1</v>
      </c>
      <c r="C2">
        <f>'Monthly Data'!B2</f>
        <v>2009</v>
      </c>
      <c r="D2" s="33">
        <f>'Monthly Data'!F2</f>
        <v>57384584.738597549</v>
      </c>
      <c r="E2">
        <f>'Monthly Data'!BH2</f>
        <v>1</v>
      </c>
      <c r="F2" s="21">
        <f ca="1">Weather!V61</f>
        <v>0</v>
      </c>
      <c r="G2">
        <f>'Monthly Data'!CA2</f>
        <v>31</v>
      </c>
      <c r="H2" s="53">
        <f ca="1">Weather!BQ61</f>
        <v>753.0200000000001</v>
      </c>
      <c r="I2">
        <f>'Monthly Data'!BA2</f>
        <v>6506.5</v>
      </c>
      <c r="K2">
        <f>'Res PW'!$B$6</f>
        <v>-63099997.470422797</v>
      </c>
      <c r="L2">
        <f>E2*'Res PW'!$B$7</f>
        <v>-85026.743596927598</v>
      </c>
      <c r="M2">
        <f ca="1">F2*'Res PW'!$B$8</f>
        <v>0</v>
      </c>
      <c r="N2">
        <f>G2*'Res PW'!$B$9</f>
        <v>36506315.476562411</v>
      </c>
      <c r="O2" s="53">
        <f ca="1">H2*'Res PW'!$B$10</f>
        <v>22242988.019121081</v>
      </c>
      <c r="P2" s="53">
        <f>I2*'Res PW'!$B$11</f>
        <v>53716192.225001656</v>
      </c>
      <c r="Q2">
        <f ca="1">SUM(K2:P2)</f>
        <v>49280471.506665424</v>
      </c>
      <c r="R2" s="33">
        <f t="shared" ref="R2:R33" ca="1" si="0">Q2-D2</f>
        <v>-8104113.231932126</v>
      </c>
      <c r="S2" s="55">
        <f t="shared" ref="S2:S33" ca="1" si="1">ABS(R2/D2)</f>
        <v>0.14122456873825218</v>
      </c>
    </row>
    <row r="3" spans="1:19" x14ac:dyDescent="0.25">
      <c r="A3" s="54">
        <f>'Monthly Data'!A3</f>
        <v>39845</v>
      </c>
      <c r="B3">
        <f>'Monthly Data'!C3</f>
        <v>2</v>
      </c>
      <c r="C3">
        <f>'Monthly Data'!B3</f>
        <v>2009</v>
      </c>
      <c r="D3" s="33">
        <f>'Monthly Data'!F3</f>
        <v>40553587.849825546</v>
      </c>
      <c r="E3">
        <f>'Monthly Data'!BH3</f>
        <v>2</v>
      </c>
      <c r="F3" s="21">
        <f ca="1">Weather!V62</f>
        <v>0</v>
      </c>
      <c r="G3">
        <f>'Monthly Data'!CA3</f>
        <v>28</v>
      </c>
      <c r="H3" s="53">
        <f ca="1">Weather!BQ62</f>
        <v>646.04999999999995</v>
      </c>
      <c r="I3">
        <f>'Monthly Data'!BA3</f>
        <v>6436.2</v>
      </c>
      <c r="K3">
        <f>'Res PW'!$B$6</f>
        <v>-63099997.470422797</v>
      </c>
      <c r="L3">
        <f>E3*'Res PW'!$B$7</f>
        <v>-170053.4871938552</v>
      </c>
      <c r="M3">
        <f ca="1">F3*'Res PW'!$B$8</f>
        <v>0</v>
      </c>
      <c r="N3">
        <f>G3*'Res PW'!$B$9</f>
        <v>32973446.236895081</v>
      </c>
      <c r="O3" s="53">
        <f ca="1">H3*'Res PW'!$B$10</f>
        <v>19083267.920842968</v>
      </c>
      <c r="P3" s="53">
        <f>I3*'Res PW'!$B$11</f>
        <v>53135811.326912418</v>
      </c>
      <c r="Q3">
        <f t="shared" ref="Q3:Q66" ca="1" si="2">SUM(K3:P3)</f>
        <v>41922474.527033821</v>
      </c>
      <c r="R3" s="33">
        <f t="shared" ca="1" si="0"/>
        <v>1368886.6772082746</v>
      </c>
      <c r="S3" s="55">
        <f t="shared" ca="1" si="1"/>
        <v>3.3755007874455262E-2</v>
      </c>
    </row>
    <row r="4" spans="1:19" x14ac:dyDescent="0.25">
      <c r="A4" s="54">
        <f>'Monthly Data'!A4</f>
        <v>39873</v>
      </c>
      <c r="B4">
        <f>'Monthly Data'!C4</f>
        <v>3</v>
      </c>
      <c r="C4">
        <f>'Monthly Data'!B4</f>
        <v>2009</v>
      </c>
      <c r="D4" s="33">
        <f>'Monthly Data'!F4</f>
        <v>44666305.500655547</v>
      </c>
      <c r="E4">
        <f>'Monthly Data'!BH4</f>
        <v>3</v>
      </c>
      <c r="F4" s="21">
        <f ca="1">Weather!V63</f>
        <v>0</v>
      </c>
      <c r="G4">
        <f>'Monthly Data'!CA4</f>
        <v>31</v>
      </c>
      <c r="H4" s="53">
        <f ca="1">Weather!BQ63</f>
        <v>514.20000000000005</v>
      </c>
      <c r="I4">
        <f>'Monthly Data'!BA4</f>
        <v>6363.8</v>
      </c>
      <c r="K4">
        <f>'Res PW'!$B$6</f>
        <v>-63099997.470422797</v>
      </c>
      <c r="L4">
        <f>E4*'Res PW'!$B$7</f>
        <v>-255080.23079078278</v>
      </c>
      <c r="M4">
        <f ca="1">F4*'Res PW'!$B$8</f>
        <v>0</v>
      </c>
      <c r="N4">
        <f>G4*'Res PW'!$B$9</f>
        <v>36506315.476562411</v>
      </c>
      <c r="O4" s="53">
        <f ca="1">H4*'Res PW'!$B$10</f>
        <v>15188633.023601046</v>
      </c>
      <c r="P4" s="53">
        <f>I4*'Res PW'!$B$11</f>
        <v>52538093.303844705</v>
      </c>
      <c r="Q4">
        <f t="shared" ca="1" si="2"/>
        <v>40877964.10279458</v>
      </c>
      <c r="R4" s="33">
        <f t="shared" ca="1" si="0"/>
        <v>-3788341.3978609666</v>
      </c>
      <c r="S4" s="55">
        <f t="shared" ca="1" si="1"/>
        <v>8.4814299176934768E-2</v>
      </c>
    </row>
    <row r="5" spans="1:19" x14ac:dyDescent="0.25">
      <c r="A5" s="54">
        <f>'Monthly Data'!A5</f>
        <v>39904</v>
      </c>
      <c r="B5">
        <f>'Monthly Data'!C5</f>
        <v>4</v>
      </c>
      <c r="C5">
        <f>'Monthly Data'!B5</f>
        <v>2009</v>
      </c>
      <c r="D5" s="33">
        <f>'Monthly Data'!F5</f>
        <v>30022874.144768063</v>
      </c>
      <c r="E5">
        <f>'Monthly Data'!BH5</f>
        <v>4</v>
      </c>
      <c r="F5" s="21">
        <f ca="1">Weather!V64</f>
        <v>0</v>
      </c>
      <c r="G5">
        <f>'Monthly Data'!CA5</f>
        <v>30</v>
      </c>
      <c r="H5" s="53">
        <f ca="1">Weather!BQ64</f>
        <v>283.3</v>
      </c>
      <c r="I5">
        <f>'Monthly Data'!BA5</f>
        <v>6359.6</v>
      </c>
      <c r="K5">
        <f>'Res PW'!$B$6</f>
        <v>-63099997.470422797</v>
      </c>
      <c r="L5">
        <f>E5*'Res PW'!$B$7</f>
        <v>-340106.97438771039</v>
      </c>
      <c r="M5">
        <f ca="1">F5*'Res PW'!$B$8</f>
        <v>0</v>
      </c>
      <c r="N5">
        <f>G5*'Res PW'!$B$9</f>
        <v>35328692.396673299</v>
      </c>
      <c r="O5" s="53">
        <f ca="1">H5*'Res PW'!$B$10</f>
        <v>8368221.9673010036</v>
      </c>
      <c r="P5" s="53">
        <f>I5*'Res PW'!$B$11</f>
        <v>52503419.05388774</v>
      </c>
      <c r="Q5">
        <f t="shared" ca="1" si="2"/>
        <v>32760228.973051533</v>
      </c>
      <c r="R5" s="33">
        <f t="shared" ca="1" si="0"/>
        <v>2737354.8282834701</v>
      </c>
      <c r="S5" s="55">
        <f t="shared" ca="1" si="1"/>
        <v>9.117564211488044E-2</v>
      </c>
    </row>
    <row r="6" spans="1:19" x14ac:dyDescent="0.25">
      <c r="A6" s="54">
        <f>'Monthly Data'!A6</f>
        <v>39934</v>
      </c>
      <c r="B6">
        <f>'Monthly Data'!C6</f>
        <v>5</v>
      </c>
      <c r="C6">
        <f>'Monthly Data'!B6</f>
        <v>2009</v>
      </c>
      <c r="D6" s="33">
        <f>'Monthly Data'!F6</f>
        <v>28861956.527614366</v>
      </c>
      <c r="E6">
        <f>'Monthly Data'!BH6</f>
        <v>5</v>
      </c>
      <c r="F6" s="21">
        <f ca="1">Weather!V65</f>
        <v>9.2799999999999976</v>
      </c>
      <c r="G6">
        <f>'Monthly Data'!CA6</f>
        <v>31</v>
      </c>
      <c r="H6" s="53">
        <f ca="1">Weather!BQ65</f>
        <v>63.029999999999994</v>
      </c>
      <c r="I6">
        <f>'Monthly Data'!BA6</f>
        <v>6382.1</v>
      </c>
      <c r="K6">
        <f>'Res PW'!$B$6</f>
        <v>-63099997.470422797</v>
      </c>
      <c r="L6">
        <f>E6*'Res PW'!$B$7</f>
        <v>-425133.717984638</v>
      </c>
      <c r="M6">
        <f ca="1">F6*'Res PW'!$B$8</f>
        <v>279985.41383056785</v>
      </c>
      <c r="N6">
        <f>G6*'Res PW'!$B$9</f>
        <v>36506315.476562411</v>
      </c>
      <c r="O6" s="53">
        <f ca="1">H6*'Res PW'!$B$10</f>
        <v>1861803.8496257756</v>
      </c>
      <c r="P6" s="53">
        <f>I6*'Res PW'!$B$11</f>
        <v>52689173.964371487</v>
      </c>
      <c r="Q6">
        <f t="shared" ca="1" si="2"/>
        <v>27812147.515982807</v>
      </c>
      <c r="R6" s="33">
        <f t="shared" ca="1" si="0"/>
        <v>-1049809.0116315596</v>
      </c>
      <c r="S6" s="55">
        <f t="shared" ca="1" si="1"/>
        <v>3.6373452736204133E-2</v>
      </c>
    </row>
    <row r="7" spans="1:19" x14ac:dyDescent="0.25">
      <c r="A7" s="54">
        <f>'Monthly Data'!A7</f>
        <v>39965</v>
      </c>
      <c r="B7">
        <f>'Monthly Data'!C7</f>
        <v>6</v>
      </c>
      <c r="C7">
        <f>'Monthly Data'!B7</f>
        <v>2009</v>
      </c>
      <c r="D7" s="33">
        <f>'Monthly Data'!F7</f>
        <v>26414474.799878418</v>
      </c>
      <c r="E7">
        <f>'Monthly Data'!BH7</f>
        <v>6</v>
      </c>
      <c r="F7" s="21">
        <f ca="1">Weather!V66</f>
        <v>21.53</v>
      </c>
      <c r="G7">
        <f>'Monthly Data'!CA7</f>
        <v>30</v>
      </c>
      <c r="H7" s="53">
        <f ca="1">Weather!BQ66</f>
        <v>5.2900000000000009</v>
      </c>
      <c r="I7">
        <f>'Monthly Data'!BA7</f>
        <v>6429.4</v>
      </c>
      <c r="K7">
        <f>'Res PW'!$B$6</f>
        <v>-63099997.470422797</v>
      </c>
      <c r="L7">
        <f>E7*'Res PW'!$B$7</f>
        <v>-510160.46158156556</v>
      </c>
      <c r="M7">
        <f ca="1">F7*'Res PW'!$B$8</f>
        <v>649578.22842372057</v>
      </c>
      <c r="N7">
        <f>G7*'Res PW'!$B$9</f>
        <v>35328692.396673299</v>
      </c>
      <c r="O7" s="53">
        <f ca="1">H7*'Res PW'!$B$10</f>
        <v>156258.00990830327</v>
      </c>
      <c r="P7" s="53">
        <f>I7*'Res PW'!$B$11</f>
        <v>53079672.065077327</v>
      </c>
      <c r="Q7">
        <f t="shared" ca="1" si="2"/>
        <v>25604042.76807829</v>
      </c>
      <c r="R7" s="33">
        <f t="shared" ca="1" si="0"/>
        <v>-810432.03180012852</v>
      </c>
      <c r="S7" s="55">
        <f t="shared" ca="1" si="1"/>
        <v>3.0681360804639537E-2</v>
      </c>
    </row>
    <row r="8" spans="1:19" x14ac:dyDescent="0.25">
      <c r="A8" s="54">
        <f>'Monthly Data'!A8</f>
        <v>39995</v>
      </c>
      <c r="B8">
        <f>'Monthly Data'!C8</f>
        <v>7</v>
      </c>
      <c r="C8">
        <f>'Monthly Data'!B8</f>
        <v>2009</v>
      </c>
      <c r="D8" s="33">
        <f>'Monthly Data'!F8</f>
        <v>23409506.240725413</v>
      </c>
      <c r="E8">
        <f>'Monthly Data'!BH8</f>
        <v>7</v>
      </c>
      <c r="F8" s="21">
        <f ca="1">Weather!V67</f>
        <v>63.970000000000006</v>
      </c>
      <c r="G8">
        <f>'Monthly Data'!CA8</f>
        <v>31</v>
      </c>
      <c r="H8" s="53">
        <f ca="1">Weather!BQ67</f>
        <v>5.9999999999999963E-2</v>
      </c>
      <c r="I8">
        <f>'Monthly Data'!BA8</f>
        <v>6467</v>
      </c>
      <c r="K8">
        <f>'Res PW'!$B$6</f>
        <v>-63099997.470422797</v>
      </c>
      <c r="L8">
        <f>E8*'Res PW'!$B$7</f>
        <v>-595187.20517849317</v>
      </c>
      <c r="M8">
        <f ca="1">F8*'Res PW'!$B$8</f>
        <v>1930028.7632264472</v>
      </c>
      <c r="N8">
        <f>G8*'Res PW'!$B$9</f>
        <v>36506315.476562411</v>
      </c>
      <c r="O8" s="53">
        <f ca="1">H8*'Res PW'!$B$10</f>
        <v>1772.3025698484289</v>
      </c>
      <c r="P8" s="53">
        <f>I8*'Res PW'!$B$11</f>
        <v>53390089.159930184</v>
      </c>
      <c r="Q8">
        <f t="shared" ca="1" si="2"/>
        <v>28133021.026687603</v>
      </c>
      <c r="R8" s="33">
        <f t="shared" ca="1" si="0"/>
        <v>4723514.7859621905</v>
      </c>
      <c r="S8" s="55">
        <f t="shared" ca="1" si="1"/>
        <v>0.20177763415380001</v>
      </c>
    </row>
    <row r="9" spans="1:19" x14ac:dyDescent="0.25">
      <c r="A9" s="54">
        <f>'Monthly Data'!A9</f>
        <v>40026</v>
      </c>
      <c r="B9">
        <f>'Monthly Data'!C9</f>
        <v>8</v>
      </c>
      <c r="C9">
        <f>'Monthly Data'!B9</f>
        <v>2009</v>
      </c>
      <c r="D9" s="33">
        <f>'Monthly Data'!F9</f>
        <v>25673258.618967369</v>
      </c>
      <c r="E9">
        <f>'Monthly Data'!BH9</f>
        <v>8</v>
      </c>
      <c r="F9" s="21">
        <f ca="1">Weather!V68</f>
        <v>44.05</v>
      </c>
      <c r="G9">
        <f>'Monthly Data'!CA9</f>
        <v>31</v>
      </c>
      <c r="H9" s="53">
        <f ca="1">Weather!BQ68</f>
        <v>1.2799999999999998</v>
      </c>
      <c r="I9">
        <f>'Monthly Data'!BA9</f>
        <v>6487.6</v>
      </c>
      <c r="K9">
        <f>'Res PW'!$B$6</f>
        <v>-63099997.470422797</v>
      </c>
      <c r="L9">
        <f>E9*'Res PW'!$B$7</f>
        <v>-680213.94877542078</v>
      </c>
      <c r="M9">
        <f ca="1">F9*'Res PW'!$B$8</f>
        <v>1329025.5904349694</v>
      </c>
      <c r="N9">
        <f>G9*'Res PW'!$B$9</f>
        <v>36506315.476562411</v>
      </c>
      <c r="O9" s="53">
        <f ca="1">H9*'Res PW'!$B$10</f>
        <v>37809.121490099831</v>
      </c>
      <c r="P9" s="53">
        <f>I9*'Res PW'!$B$11</f>
        <v>53560158.100195311</v>
      </c>
      <c r="Q9">
        <f t="shared" ca="1" si="2"/>
        <v>27653096.869484574</v>
      </c>
      <c r="R9" s="33">
        <f t="shared" ca="1" si="0"/>
        <v>1979838.2505172044</v>
      </c>
      <c r="S9" s="55">
        <f t="shared" ca="1" si="1"/>
        <v>7.7116749373392843E-2</v>
      </c>
    </row>
    <row r="10" spans="1:19" x14ac:dyDescent="0.25">
      <c r="A10" s="54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Data'!F10</f>
        <v>23838759.547277104</v>
      </c>
      <c r="E10">
        <f>'Monthly Data'!BH10</f>
        <v>9</v>
      </c>
      <c r="F10" s="21">
        <f ca="1">Weather!V69</f>
        <v>15.6</v>
      </c>
      <c r="G10">
        <f>'Monthly Data'!CA10</f>
        <v>30</v>
      </c>
      <c r="H10" s="53">
        <f ca="1">Weather!BQ69</f>
        <v>32.79</v>
      </c>
      <c r="I10">
        <f>'Monthly Data'!BA10</f>
        <v>6470.2</v>
      </c>
      <c r="K10">
        <f>'Res PW'!$B$6</f>
        <v>-63099997.470422797</v>
      </c>
      <c r="L10">
        <f>E10*'Res PW'!$B$7</f>
        <v>-765240.69237234839</v>
      </c>
      <c r="M10">
        <f ca="1">F10*'Res PW'!$B$8</f>
        <v>470665.13531862706</v>
      </c>
      <c r="N10">
        <f>G10*'Res PW'!$B$9</f>
        <v>35328692.396673299</v>
      </c>
      <c r="O10" s="53">
        <f ca="1">H10*'Res PW'!$B$10</f>
        <v>968563.35442216694</v>
      </c>
      <c r="P10" s="53">
        <f>I10*'Res PW'!$B$11</f>
        <v>53416507.636087872</v>
      </c>
      <c r="Q10">
        <f t="shared" ca="1" si="2"/>
        <v>26319190.359706819</v>
      </c>
      <c r="R10" s="33">
        <f t="shared" ca="1" si="0"/>
        <v>2480430.8124297149</v>
      </c>
      <c r="S10" s="55">
        <f t="shared" ca="1" si="1"/>
        <v>0.10405033061852555</v>
      </c>
    </row>
    <row r="11" spans="1:19" x14ac:dyDescent="0.25">
      <c r="A11" s="54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Data'!F11</f>
        <v>33191188.774149258</v>
      </c>
      <c r="E11">
        <f>'Monthly Data'!BH11</f>
        <v>10</v>
      </c>
      <c r="F11" s="21">
        <f ca="1">Weather!V70</f>
        <v>0.1</v>
      </c>
      <c r="G11">
        <f>'Monthly Data'!CA11</f>
        <v>31</v>
      </c>
      <c r="H11" s="53">
        <f ca="1">Weather!BQ70</f>
        <v>181.19</v>
      </c>
      <c r="I11">
        <f>'Monthly Data'!BA11</f>
        <v>6472.1</v>
      </c>
      <c r="K11">
        <f>'Res PW'!$B$6</f>
        <v>-63099997.470422797</v>
      </c>
      <c r="L11">
        <f>E11*'Res PW'!$B$7</f>
        <v>-850267.435969276</v>
      </c>
      <c r="M11">
        <f ca="1">F11*'Res PW'!$B$8</f>
        <v>3017.0842007604301</v>
      </c>
      <c r="N11">
        <f>G11*'Res PW'!$B$9</f>
        <v>36506315.476562411</v>
      </c>
      <c r="O11" s="53">
        <f ca="1">H11*'Res PW'!$B$10</f>
        <v>5352058.3771806173</v>
      </c>
      <c r="P11" s="53">
        <f>I11*'Res PW'!$B$11</f>
        <v>53432193.606306501</v>
      </c>
      <c r="Q11">
        <f t="shared" ca="1" si="2"/>
        <v>31343319.637858216</v>
      </c>
      <c r="R11" s="33">
        <f t="shared" ca="1" si="0"/>
        <v>-1847869.136291042</v>
      </c>
      <c r="S11" s="55">
        <f t="shared" ca="1" si="1"/>
        <v>5.5673484576432009E-2</v>
      </c>
    </row>
    <row r="12" spans="1:19" x14ac:dyDescent="0.25">
      <c r="A12" s="54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Data'!F12</f>
        <v>33104027.677154254</v>
      </c>
      <c r="E12">
        <f>'Monthly Data'!BH12</f>
        <v>11</v>
      </c>
      <c r="F12" s="21">
        <f ca="1">Weather!V71</f>
        <v>0</v>
      </c>
      <c r="G12">
        <f>'Monthly Data'!CA12</f>
        <v>30</v>
      </c>
      <c r="H12" s="53">
        <f ca="1">Weather!BQ71</f>
        <v>378.79</v>
      </c>
      <c r="I12">
        <f>'Monthly Data'!BA12</f>
        <v>6465.6</v>
      </c>
      <c r="K12">
        <f>'Res PW'!$B$6</f>
        <v>-63099997.470422797</v>
      </c>
      <c r="L12">
        <f>E12*'Res PW'!$B$7</f>
        <v>-935294.17956620362</v>
      </c>
      <c r="M12">
        <f ca="1">F12*'Res PW'!$B$8</f>
        <v>0</v>
      </c>
      <c r="N12">
        <f>G12*'Res PW'!$B$9</f>
        <v>35328692.396673299</v>
      </c>
      <c r="O12" s="53">
        <f ca="1">H12*'Res PW'!$B$10</f>
        <v>11188841.507214781</v>
      </c>
      <c r="P12" s="53">
        <f>I12*'Res PW'!$B$11</f>
        <v>53378531.076611198</v>
      </c>
      <c r="Q12">
        <f t="shared" ca="1" si="2"/>
        <v>35860773.330510274</v>
      </c>
      <c r="R12" s="33">
        <f t="shared" ca="1" si="0"/>
        <v>2756745.6533560194</v>
      </c>
      <c r="S12" s="55">
        <f t="shared" ca="1" si="1"/>
        <v>8.3275234066412532E-2</v>
      </c>
    </row>
    <row r="13" spans="1:19" x14ac:dyDescent="0.25">
      <c r="A13" s="54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Data'!F13</f>
        <v>45536363.42434068</v>
      </c>
      <c r="E13">
        <f>'Monthly Data'!BH13</f>
        <v>12</v>
      </c>
      <c r="F13" s="21">
        <f ca="1">Weather!V72</f>
        <v>0</v>
      </c>
      <c r="G13">
        <f>'Monthly Data'!CA13</f>
        <v>31</v>
      </c>
      <c r="H13" s="53">
        <f ca="1">Weather!BQ72</f>
        <v>624.53</v>
      </c>
      <c r="I13">
        <f>'Monthly Data'!BA13</f>
        <v>6467.5</v>
      </c>
      <c r="K13">
        <f>'Res PW'!$B$6</f>
        <v>-63099997.470422797</v>
      </c>
      <c r="L13">
        <f>E13*'Res PW'!$B$7</f>
        <v>-1020320.9231631311</v>
      </c>
      <c r="M13">
        <f ca="1">F13*'Res PW'!$B$8</f>
        <v>0</v>
      </c>
      <c r="N13">
        <f>G13*'Res PW'!$B$9</f>
        <v>36506315.476562411</v>
      </c>
      <c r="O13" s="53">
        <f ca="1">H13*'Res PW'!$B$10</f>
        <v>18447602.065790664</v>
      </c>
      <c r="P13" s="53">
        <f>I13*'Res PW'!$B$11</f>
        <v>53394217.04682982</v>
      </c>
      <c r="Q13">
        <f t="shared" ca="1" si="2"/>
        <v>44227816.195596963</v>
      </c>
      <c r="R13" s="33">
        <f t="shared" ca="1" si="0"/>
        <v>-1308547.2287437171</v>
      </c>
      <c r="S13" s="55">
        <f t="shared" ca="1" si="1"/>
        <v>2.8736313801559648E-2</v>
      </c>
    </row>
    <row r="14" spans="1:19" x14ac:dyDescent="0.25">
      <c r="A14" s="54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Data'!F14</f>
        <v>48867273.405494481</v>
      </c>
      <c r="E14">
        <f>'Monthly Data'!BH14</f>
        <v>13</v>
      </c>
      <c r="F14" s="21">
        <f ca="1">F2</f>
        <v>0</v>
      </c>
      <c r="G14">
        <f>'Monthly Data'!CA14</f>
        <v>31</v>
      </c>
      <c r="H14" s="53">
        <f ca="1">H2</f>
        <v>753.0200000000001</v>
      </c>
      <c r="I14">
        <f>'Monthly Data'!BA14</f>
        <v>6434.5</v>
      </c>
      <c r="K14">
        <f>'Res PW'!$B$6</f>
        <v>-63099997.470422797</v>
      </c>
      <c r="L14">
        <f>E14*'Res PW'!$B$7</f>
        <v>-1105347.6667600588</v>
      </c>
      <c r="M14">
        <f ca="1">F14*'Res PW'!$B$8</f>
        <v>0</v>
      </c>
      <c r="N14">
        <f>G14*'Res PW'!$B$9</f>
        <v>36506315.476562411</v>
      </c>
      <c r="O14" s="53">
        <f ca="1">H14*'Res PW'!$B$10</f>
        <v>22242988.019121081</v>
      </c>
      <c r="P14" s="53">
        <f>I14*'Res PW'!$B$11</f>
        <v>53121776.511453651</v>
      </c>
      <c r="Q14">
        <f t="shared" ca="1" si="2"/>
        <v>47665734.869954288</v>
      </c>
      <c r="R14" s="33">
        <f t="shared" ca="1" si="0"/>
        <v>-1201538.5355401933</v>
      </c>
      <c r="S14" s="55">
        <f t="shared" ca="1" si="1"/>
        <v>2.4587795712889032E-2</v>
      </c>
    </row>
    <row r="15" spans="1:19" x14ac:dyDescent="0.25">
      <c r="A15" s="54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Data'!F15</f>
        <v>41826008.825813353</v>
      </c>
      <c r="E15">
        <f>'Monthly Data'!BH15</f>
        <v>14</v>
      </c>
      <c r="F15" s="21">
        <f t="shared" ref="F15:F30" ca="1" si="3">F3</f>
        <v>0</v>
      </c>
      <c r="G15">
        <f>'Monthly Data'!CA15</f>
        <v>28</v>
      </c>
      <c r="H15" s="53">
        <f t="shared" ref="H15:H78" ca="1" si="4">H3</f>
        <v>646.04999999999995</v>
      </c>
      <c r="I15">
        <f>'Monthly Data'!BA15</f>
        <v>6404.1</v>
      </c>
      <c r="K15">
        <f>'Res PW'!$B$6</f>
        <v>-63099997.470422797</v>
      </c>
      <c r="L15">
        <f>E15*'Res PW'!$B$7</f>
        <v>-1190374.4103569863</v>
      </c>
      <c r="M15">
        <f ca="1">F15*'Res PW'!$B$8</f>
        <v>0</v>
      </c>
      <c r="N15">
        <f>G15*'Res PW'!$B$9</f>
        <v>32973446.236895081</v>
      </c>
      <c r="O15" s="53">
        <f ca="1">H15*'Res PW'!$B$10</f>
        <v>19083267.920842968</v>
      </c>
      <c r="P15" s="53">
        <f>I15*'Res PW'!$B$11</f>
        <v>52870800.987955607</v>
      </c>
      <c r="Q15">
        <f t="shared" ca="1" si="2"/>
        <v>40637143.264913872</v>
      </c>
      <c r="R15" s="33">
        <f t="shared" ca="1" si="0"/>
        <v>-1188865.5608994812</v>
      </c>
      <c r="S15" s="55">
        <f t="shared" ca="1" si="1"/>
        <v>2.8424073782668945E-2</v>
      </c>
    </row>
    <row r="16" spans="1:19" x14ac:dyDescent="0.25">
      <c r="A16" s="54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Data'!F16</f>
        <v>35543875.290557377</v>
      </c>
      <c r="E16">
        <f>'Monthly Data'!BH16</f>
        <v>15</v>
      </c>
      <c r="F16" s="21">
        <f t="shared" ca="1" si="3"/>
        <v>0</v>
      </c>
      <c r="G16">
        <f>'Monthly Data'!CA16</f>
        <v>31</v>
      </c>
      <c r="H16" s="53">
        <f t="shared" ca="1" si="4"/>
        <v>514.20000000000005</v>
      </c>
      <c r="I16">
        <f>'Monthly Data'!BA16</f>
        <v>6377.2</v>
      </c>
      <c r="K16">
        <f>'Res PW'!$B$6</f>
        <v>-63099997.470422797</v>
      </c>
      <c r="L16">
        <f>E16*'Res PW'!$B$7</f>
        <v>-1275401.1539539141</v>
      </c>
      <c r="M16">
        <f ca="1">F16*'Res PW'!$B$8</f>
        <v>0</v>
      </c>
      <c r="N16">
        <f>G16*'Res PW'!$B$9</f>
        <v>36506315.476562411</v>
      </c>
      <c r="O16" s="53">
        <f ca="1">H16*'Res PW'!$B$10</f>
        <v>15188633.023601046</v>
      </c>
      <c r="P16" s="53">
        <f>I16*'Res PW'!$B$11</f>
        <v>52648720.672755025</v>
      </c>
      <c r="Q16">
        <f t="shared" ca="1" si="2"/>
        <v>39968270.548541769</v>
      </c>
      <c r="R16" s="33">
        <f t="shared" ca="1" si="0"/>
        <v>4424395.2579843923</v>
      </c>
      <c r="S16" s="55">
        <f t="shared" ca="1" si="1"/>
        <v>0.12447700825575937</v>
      </c>
    </row>
    <row r="17" spans="1:19" x14ac:dyDescent="0.25">
      <c r="A17" s="54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Data'!F17</f>
        <v>26863853.86625072</v>
      </c>
      <c r="E17">
        <f>'Monthly Data'!BH17</f>
        <v>16</v>
      </c>
      <c r="F17" s="21">
        <f t="shared" ca="1" si="3"/>
        <v>0</v>
      </c>
      <c r="G17">
        <f>'Monthly Data'!CA17</f>
        <v>30</v>
      </c>
      <c r="H17" s="53">
        <f t="shared" ca="1" si="4"/>
        <v>283.3</v>
      </c>
      <c r="I17">
        <f>'Monthly Data'!BA17</f>
        <v>6401.7</v>
      </c>
      <c r="K17">
        <f>'Res PW'!$B$6</f>
        <v>-63099997.470422797</v>
      </c>
      <c r="L17">
        <f>E17*'Res PW'!$B$7</f>
        <v>-1360427.8975508416</v>
      </c>
      <c r="M17">
        <f ca="1">F17*'Res PW'!$B$8</f>
        <v>0</v>
      </c>
      <c r="N17">
        <f>G17*'Res PW'!$B$9</f>
        <v>35328692.396673299</v>
      </c>
      <c r="O17" s="53">
        <f ca="1">H17*'Res PW'!$B$10</f>
        <v>8368221.9673010036</v>
      </c>
      <c r="P17" s="53">
        <f>I17*'Res PW'!$B$11</f>
        <v>52850987.130837336</v>
      </c>
      <c r="Q17">
        <f t="shared" ca="1" si="2"/>
        <v>32087476.126837999</v>
      </c>
      <c r="R17" s="33">
        <f t="shared" ca="1" si="0"/>
        <v>5223622.2605872788</v>
      </c>
      <c r="S17" s="55">
        <f t="shared" ca="1" si="1"/>
        <v>0.19444798525909784</v>
      </c>
    </row>
    <row r="18" spans="1:19" x14ac:dyDescent="0.25">
      <c r="A18" s="54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Data'!F18</f>
        <v>27182068.705906127</v>
      </c>
      <c r="E18">
        <f>'Monthly Data'!BH18</f>
        <v>17</v>
      </c>
      <c r="F18" s="21">
        <f t="shared" ca="1" si="3"/>
        <v>9.2799999999999976</v>
      </c>
      <c r="G18">
        <f>'Monthly Data'!CA18</f>
        <v>31</v>
      </c>
      <c r="H18" s="53">
        <f t="shared" ca="1" si="4"/>
        <v>63.029999999999994</v>
      </c>
      <c r="I18">
        <f>'Monthly Data'!BA18</f>
        <v>6468.9</v>
      </c>
      <c r="K18">
        <f>'Res PW'!$B$6</f>
        <v>-63099997.470422797</v>
      </c>
      <c r="L18">
        <f>E18*'Res PW'!$B$7</f>
        <v>-1445454.6411477691</v>
      </c>
      <c r="M18">
        <f ca="1">F18*'Res PW'!$B$8</f>
        <v>279985.41383056785</v>
      </c>
      <c r="N18">
        <f>G18*'Res PW'!$B$9</f>
        <v>36506315.476562411</v>
      </c>
      <c r="O18" s="53">
        <f ca="1">H18*'Res PW'!$B$10</f>
        <v>1861803.8496257756</v>
      </c>
      <c r="P18" s="53">
        <f>I18*'Res PW'!$B$11</f>
        <v>53405775.130148806</v>
      </c>
      <c r="Q18">
        <f t="shared" ca="1" si="2"/>
        <v>27508427.758596994</v>
      </c>
      <c r="R18" s="33">
        <f t="shared" ca="1" si="0"/>
        <v>326359.05269086733</v>
      </c>
      <c r="S18" s="55">
        <f t="shared" ca="1" si="1"/>
        <v>1.2006409674770483E-2</v>
      </c>
    </row>
    <row r="19" spans="1:19" x14ac:dyDescent="0.25">
      <c r="A19" s="54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Data'!F19</f>
        <v>22617884.651861776</v>
      </c>
      <c r="E19">
        <f>'Monthly Data'!BH19</f>
        <v>18</v>
      </c>
      <c r="F19" s="21">
        <f t="shared" ca="1" si="3"/>
        <v>21.53</v>
      </c>
      <c r="G19">
        <f>'Monthly Data'!CA19</f>
        <v>30</v>
      </c>
      <c r="H19" s="53">
        <f t="shared" ca="1" si="4"/>
        <v>5.2900000000000009</v>
      </c>
      <c r="I19">
        <f>'Monthly Data'!BA19</f>
        <v>6578.9</v>
      </c>
      <c r="K19">
        <f>'Res PW'!$B$6</f>
        <v>-63099997.470422797</v>
      </c>
      <c r="L19">
        <f>E19*'Res PW'!$B$7</f>
        <v>-1530481.3847446968</v>
      </c>
      <c r="M19">
        <f ca="1">F19*'Res PW'!$B$8</f>
        <v>649578.22842372057</v>
      </c>
      <c r="N19">
        <f>G19*'Res PW'!$B$9</f>
        <v>35328692.396673299</v>
      </c>
      <c r="O19" s="53">
        <f ca="1">H19*'Res PW'!$B$10</f>
        <v>156258.00990830327</v>
      </c>
      <c r="P19" s="53">
        <f>I19*'Res PW'!$B$11</f>
        <v>54313910.248069376</v>
      </c>
      <c r="Q19">
        <f t="shared" ca="1" si="2"/>
        <v>25817960.027907208</v>
      </c>
      <c r="R19" s="33">
        <f t="shared" ca="1" si="0"/>
        <v>3200075.3760454319</v>
      </c>
      <c r="S19" s="55">
        <f t="shared" ca="1" si="1"/>
        <v>0.14148429109536642</v>
      </c>
    </row>
    <row r="20" spans="1:19" x14ac:dyDescent="0.25">
      <c r="A20" s="54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Data'!F20</f>
        <v>28346706.597320314</v>
      </c>
      <c r="E20">
        <f>'Monthly Data'!BH20</f>
        <v>19</v>
      </c>
      <c r="F20" s="21">
        <f t="shared" ca="1" si="3"/>
        <v>63.970000000000006</v>
      </c>
      <c r="G20">
        <f>'Monthly Data'!CA20</f>
        <v>31</v>
      </c>
      <c r="H20" s="53">
        <f t="shared" ca="1" si="4"/>
        <v>5.9999999999999963E-2</v>
      </c>
      <c r="I20">
        <f>'Monthly Data'!BA20</f>
        <v>6640.9</v>
      </c>
      <c r="K20">
        <f>'Res PW'!$B$6</f>
        <v>-63099997.470422797</v>
      </c>
      <c r="L20">
        <f>E20*'Res PW'!$B$7</f>
        <v>-1615508.1283416243</v>
      </c>
      <c r="M20">
        <f ca="1">F20*'Res PW'!$B$8</f>
        <v>1930028.7632264472</v>
      </c>
      <c r="N20">
        <f>G20*'Res PW'!$B$9</f>
        <v>36506315.476562411</v>
      </c>
      <c r="O20" s="53">
        <f ca="1">H20*'Res PW'!$B$10</f>
        <v>1772.3025698484289</v>
      </c>
      <c r="P20" s="53">
        <f>I20*'Res PW'!$B$11</f>
        <v>54825768.223624602</v>
      </c>
      <c r="Q20">
        <f t="shared" ca="1" si="2"/>
        <v>28548379.16721889</v>
      </c>
      <c r="R20" s="33">
        <f t="shared" ca="1" si="0"/>
        <v>201672.56989857554</v>
      </c>
      <c r="S20" s="55">
        <f t="shared" ca="1" si="1"/>
        <v>7.1144973828331844E-3</v>
      </c>
    </row>
    <row r="21" spans="1:19" x14ac:dyDescent="0.25">
      <c r="A21" s="54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Data'!F21</f>
        <v>26165171.916997604</v>
      </c>
      <c r="E21">
        <f>'Monthly Data'!BH21</f>
        <v>20</v>
      </c>
      <c r="F21" s="21">
        <f t="shared" ca="1" si="3"/>
        <v>44.05</v>
      </c>
      <c r="G21">
        <f>'Monthly Data'!CA21</f>
        <v>31</v>
      </c>
      <c r="H21" s="53">
        <f t="shared" ca="1" si="4"/>
        <v>1.2799999999999998</v>
      </c>
      <c r="I21">
        <f>'Monthly Data'!BA21</f>
        <v>6662.6</v>
      </c>
      <c r="K21">
        <f>'Res PW'!$B$6</f>
        <v>-63099997.470422797</v>
      </c>
      <c r="L21">
        <f>E21*'Res PW'!$B$7</f>
        <v>-1700534.871938552</v>
      </c>
      <c r="M21">
        <f ca="1">F21*'Res PW'!$B$8</f>
        <v>1329025.5904349694</v>
      </c>
      <c r="N21">
        <f>G21*'Res PW'!$B$9</f>
        <v>36506315.476562411</v>
      </c>
      <c r="O21" s="53">
        <f ca="1">H21*'Res PW'!$B$10</f>
        <v>37809.121490099831</v>
      </c>
      <c r="P21" s="53">
        <f>I21*'Res PW'!$B$11</f>
        <v>55004918.515068941</v>
      </c>
      <c r="Q21">
        <f t="shared" ca="1" si="2"/>
        <v>28077536.361195073</v>
      </c>
      <c r="R21" s="33">
        <f t="shared" ca="1" si="0"/>
        <v>1912364.4441974685</v>
      </c>
      <c r="S21" s="55">
        <f t="shared" ca="1" si="1"/>
        <v>7.3088166600393883E-2</v>
      </c>
    </row>
    <row r="22" spans="1:19" x14ac:dyDescent="0.25">
      <c r="A22" s="54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Data'!F22</f>
        <v>24462508.670338754</v>
      </c>
      <c r="E22">
        <f>'Monthly Data'!BH22</f>
        <v>21</v>
      </c>
      <c r="F22" s="21">
        <f t="shared" ca="1" si="3"/>
        <v>15.6</v>
      </c>
      <c r="G22">
        <f>'Monthly Data'!CA22</f>
        <v>30</v>
      </c>
      <c r="H22" s="53">
        <f t="shared" ca="1" si="4"/>
        <v>32.79</v>
      </c>
      <c r="I22">
        <f>'Monthly Data'!BA22</f>
        <v>6611.2</v>
      </c>
      <c r="K22">
        <f>'Res PW'!$B$6</f>
        <v>-63099997.470422797</v>
      </c>
      <c r="L22">
        <f>E22*'Res PW'!$B$7</f>
        <v>-1785561.6155354795</v>
      </c>
      <c r="M22">
        <f ca="1">F22*'Res PW'!$B$8</f>
        <v>470665.13531862706</v>
      </c>
      <c r="N22">
        <f>G22*'Res PW'!$B$9</f>
        <v>35328692.396673299</v>
      </c>
      <c r="O22" s="53">
        <f ca="1">H22*'Res PW'!$B$10</f>
        <v>968563.35442216694</v>
      </c>
      <c r="P22" s="53">
        <f>I22*'Res PW'!$B$11</f>
        <v>54580571.741786055</v>
      </c>
      <c r="Q22">
        <f t="shared" ca="1" si="2"/>
        <v>26462933.542241871</v>
      </c>
      <c r="R22" s="33">
        <f t="shared" ca="1" si="0"/>
        <v>2000424.8719031177</v>
      </c>
      <c r="S22" s="55">
        <f t="shared" ca="1" si="1"/>
        <v>8.1775131850179789E-2</v>
      </c>
    </row>
    <row r="23" spans="1:19" x14ac:dyDescent="0.25">
      <c r="A23" s="54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Data'!F23</f>
        <v>29868263.367767923</v>
      </c>
      <c r="E23">
        <f>'Monthly Data'!BH23</f>
        <v>22</v>
      </c>
      <c r="F23" s="21">
        <f t="shared" ca="1" si="3"/>
        <v>0.1</v>
      </c>
      <c r="G23">
        <f>'Monthly Data'!CA23</f>
        <v>31</v>
      </c>
      <c r="H23" s="53">
        <f t="shared" ca="1" si="4"/>
        <v>181.19</v>
      </c>
      <c r="I23">
        <f>'Monthly Data'!BA23</f>
        <v>6587.1</v>
      </c>
      <c r="K23">
        <f>'Res PW'!$B$6</f>
        <v>-63099997.470422797</v>
      </c>
      <c r="L23">
        <f>E23*'Res PW'!$B$7</f>
        <v>-1870588.3591324072</v>
      </c>
      <c r="M23">
        <f ca="1">F23*'Res PW'!$B$8</f>
        <v>3017.0842007604301</v>
      </c>
      <c r="N23">
        <f>G23*'Res PW'!$B$9</f>
        <v>36506315.476562411</v>
      </c>
      <c r="O23" s="53">
        <f ca="1">H23*'Res PW'!$B$10</f>
        <v>5352058.3771806173</v>
      </c>
      <c r="P23" s="53">
        <f>I23*'Res PW'!$B$11</f>
        <v>54381607.59322346</v>
      </c>
      <c r="Q23">
        <f t="shared" ca="1" si="2"/>
        <v>31272412.701612044</v>
      </c>
      <c r="R23" s="33">
        <f t="shared" ca="1" si="0"/>
        <v>1404149.3338441215</v>
      </c>
      <c r="S23" s="55">
        <f t="shared" ca="1" si="1"/>
        <v>4.7011415312461627E-2</v>
      </c>
    </row>
    <row r="24" spans="1:19" x14ac:dyDescent="0.25">
      <c r="A24" s="54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Data'!F24</f>
        <v>37245565.765060797</v>
      </c>
      <c r="E24">
        <f>'Monthly Data'!BH24</f>
        <v>23</v>
      </c>
      <c r="F24" s="21">
        <f t="shared" ca="1" si="3"/>
        <v>0</v>
      </c>
      <c r="G24">
        <f>'Monthly Data'!CA24</f>
        <v>30</v>
      </c>
      <c r="H24" s="53">
        <f t="shared" ca="1" si="4"/>
        <v>378.79</v>
      </c>
      <c r="I24">
        <f>'Monthly Data'!BA24</f>
        <v>6566.6</v>
      </c>
      <c r="K24">
        <f>'Res PW'!$B$6</f>
        <v>-63099997.470422797</v>
      </c>
      <c r="L24">
        <f>E24*'Res PW'!$B$7</f>
        <v>-1955615.1027293347</v>
      </c>
      <c r="M24">
        <f ca="1">F24*'Res PW'!$B$8</f>
        <v>0</v>
      </c>
      <c r="N24">
        <f>G24*'Res PW'!$B$9</f>
        <v>35328692.396673299</v>
      </c>
      <c r="O24" s="53">
        <f ca="1">H24*'Res PW'!$B$10</f>
        <v>11188841.507214781</v>
      </c>
      <c r="P24" s="53">
        <f>I24*'Res PW'!$B$11</f>
        <v>54212364.230338261</v>
      </c>
      <c r="Q24">
        <f t="shared" ca="1" si="2"/>
        <v>35674285.561074212</v>
      </c>
      <c r="R24" s="33">
        <f t="shared" ca="1" si="0"/>
        <v>-1571280.2039865851</v>
      </c>
      <c r="S24" s="55">
        <f t="shared" ca="1" si="1"/>
        <v>4.2187040838578604E-2</v>
      </c>
    </row>
    <row r="25" spans="1:19" x14ac:dyDescent="0.25">
      <c r="A25" s="54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Data'!F25</f>
        <v>46933284.180028334</v>
      </c>
      <c r="E25">
        <f>'Monthly Data'!BH25</f>
        <v>24</v>
      </c>
      <c r="F25" s="21">
        <f t="shared" ca="1" si="3"/>
        <v>0</v>
      </c>
      <c r="G25">
        <f>'Monthly Data'!CA25</f>
        <v>31</v>
      </c>
      <c r="H25" s="53">
        <f t="shared" ca="1" si="4"/>
        <v>624.53</v>
      </c>
      <c r="I25">
        <f>'Monthly Data'!BA25</f>
        <v>6584.1</v>
      </c>
      <c r="K25">
        <f>'Res PW'!$B$6</f>
        <v>-63099997.470422797</v>
      </c>
      <c r="L25">
        <f>E25*'Res PW'!$B$7</f>
        <v>-2040641.8463262622</v>
      </c>
      <c r="M25">
        <f ca="1">F25*'Res PW'!$B$8</f>
        <v>0</v>
      </c>
      <c r="N25">
        <f>G25*'Res PW'!$B$9</f>
        <v>36506315.476562411</v>
      </c>
      <c r="O25" s="53">
        <f ca="1">H25*'Res PW'!$B$10</f>
        <v>18447602.065790664</v>
      </c>
      <c r="P25" s="53">
        <f>I25*'Res PW'!$B$11</f>
        <v>54356840.271825626</v>
      </c>
      <c r="Q25">
        <f t="shared" ca="1" si="2"/>
        <v>44170118.497429639</v>
      </c>
      <c r="R25" s="33">
        <f t="shared" ca="1" si="0"/>
        <v>-2763165.6825986952</v>
      </c>
      <c r="S25" s="55">
        <f t="shared" ca="1" si="1"/>
        <v>5.8874330464487583E-2</v>
      </c>
    </row>
    <row r="26" spans="1:19" x14ac:dyDescent="0.25">
      <c r="A26" s="54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Data'!F26</f>
        <v>52668017.393323421</v>
      </c>
      <c r="E26">
        <f>'Monthly Data'!BH26</f>
        <v>25</v>
      </c>
      <c r="F26" s="21">
        <f t="shared" ca="1" si="3"/>
        <v>0</v>
      </c>
      <c r="G26">
        <f>'Monthly Data'!CA26</f>
        <v>31</v>
      </c>
      <c r="H26" s="53">
        <f t="shared" ca="1" si="4"/>
        <v>753.0200000000001</v>
      </c>
      <c r="I26">
        <f>'Monthly Data'!BA26</f>
        <v>6571.2</v>
      </c>
      <c r="K26">
        <f>'Res PW'!$B$6</f>
        <v>-63099997.470422797</v>
      </c>
      <c r="L26">
        <f>E26*'Res PW'!$B$7</f>
        <v>-2125668.58992319</v>
      </c>
      <c r="M26">
        <f ca="1">F26*'Res PW'!$B$8</f>
        <v>0</v>
      </c>
      <c r="N26">
        <f>G26*'Res PW'!$B$9</f>
        <v>36506315.476562411</v>
      </c>
      <c r="O26" s="53">
        <f ca="1">H26*'Res PW'!$B$10</f>
        <v>22242988.019121081</v>
      </c>
      <c r="P26" s="53">
        <f>I26*'Res PW'!$B$11</f>
        <v>54250340.789814934</v>
      </c>
      <c r="Q26">
        <f t="shared" ca="1" si="2"/>
        <v>47773978.22515244</v>
      </c>
      <c r="R26" s="33">
        <f t="shared" ca="1" si="0"/>
        <v>-4894039.1681709811</v>
      </c>
      <c r="S26" s="55">
        <f t="shared" ca="1" si="1"/>
        <v>9.292241117835176E-2</v>
      </c>
    </row>
    <row r="27" spans="1:19" x14ac:dyDescent="0.25">
      <c r="A27" s="54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Data'!F27</f>
        <v>39659635.933783688</v>
      </c>
      <c r="E27">
        <f>'Monthly Data'!BH27</f>
        <v>26</v>
      </c>
      <c r="F27" s="21">
        <f t="shared" ca="1" si="3"/>
        <v>0</v>
      </c>
      <c r="G27">
        <f>'Monthly Data'!CA27</f>
        <v>28</v>
      </c>
      <c r="H27" s="53">
        <f t="shared" ca="1" si="4"/>
        <v>646.04999999999995</v>
      </c>
      <c r="I27">
        <f>'Monthly Data'!BA27</f>
        <v>6548.1</v>
      </c>
      <c r="K27">
        <f>'Res PW'!$B$6</f>
        <v>-63099997.470422797</v>
      </c>
      <c r="L27">
        <f>E27*'Res PW'!$B$7</f>
        <v>-2210695.3335201177</v>
      </c>
      <c r="M27">
        <f ca="1">F27*'Res PW'!$B$8</f>
        <v>0</v>
      </c>
      <c r="N27">
        <f>G27*'Res PW'!$B$9</f>
        <v>32973446.236895081</v>
      </c>
      <c r="O27" s="53">
        <f ca="1">H27*'Res PW'!$B$10</f>
        <v>19083267.920842968</v>
      </c>
      <c r="P27" s="53">
        <f>I27*'Res PW'!$B$11</f>
        <v>54059632.415051624</v>
      </c>
      <c r="Q27">
        <f t="shared" ca="1" si="2"/>
        <v>40805653.768846765</v>
      </c>
      <c r="R27" s="33">
        <f t="shared" ca="1" si="0"/>
        <v>1146017.8350630775</v>
      </c>
      <c r="S27" s="55">
        <f t="shared" ca="1" si="1"/>
        <v>2.8896327666156234E-2</v>
      </c>
    </row>
    <row r="28" spans="1:19" x14ac:dyDescent="0.25">
      <c r="A28" s="54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Data'!F28</f>
        <v>41454230.946528383</v>
      </c>
      <c r="E28">
        <f>'Monthly Data'!BH28</f>
        <v>27</v>
      </c>
      <c r="F28" s="21">
        <f t="shared" ca="1" si="3"/>
        <v>0</v>
      </c>
      <c r="G28">
        <f>'Monthly Data'!CA28</f>
        <v>31</v>
      </c>
      <c r="H28" s="53">
        <f t="shared" ca="1" si="4"/>
        <v>514.20000000000005</v>
      </c>
      <c r="I28">
        <f>'Monthly Data'!BA28</f>
        <v>6523.7</v>
      </c>
      <c r="K28">
        <f>'Res PW'!$B$6</f>
        <v>-63099997.470422797</v>
      </c>
      <c r="L28">
        <f>E28*'Res PW'!$B$7</f>
        <v>-2295722.0771170449</v>
      </c>
      <c r="M28">
        <f ca="1">F28*'Res PW'!$B$8</f>
        <v>0</v>
      </c>
      <c r="N28">
        <f>G28*'Res PW'!$B$9</f>
        <v>36506315.476562411</v>
      </c>
      <c r="O28" s="53">
        <f ca="1">H28*'Res PW'!$B$10</f>
        <v>15188633.023601046</v>
      </c>
      <c r="P28" s="53">
        <f>I28*'Res PW'!$B$11</f>
        <v>53858191.534349233</v>
      </c>
      <c r="Q28">
        <f t="shared" ca="1" si="2"/>
        <v>40157420.486972846</v>
      </c>
      <c r="R28" s="33">
        <f t="shared" ca="1" si="0"/>
        <v>-1296810.4595555365</v>
      </c>
      <c r="S28" s="55">
        <f t="shared" ca="1" si="1"/>
        <v>3.1282945792150532E-2</v>
      </c>
    </row>
    <row r="29" spans="1:19" x14ac:dyDescent="0.25">
      <c r="A29" s="54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Data'!F29</f>
        <v>31137297.496341914</v>
      </c>
      <c r="E29">
        <f>'Monthly Data'!BH29</f>
        <v>28</v>
      </c>
      <c r="F29" s="21">
        <f t="shared" ca="1" si="3"/>
        <v>0</v>
      </c>
      <c r="G29">
        <f>'Monthly Data'!CA29</f>
        <v>30</v>
      </c>
      <c r="H29" s="53">
        <f t="shared" ca="1" si="4"/>
        <v>283.3</v>
      </c>
      <c r="I29">
        <f>'Monthly Data'!BA29</f>
        <v>6550</v>
      </c>
      <c r="K29">
        <f>'Res PW'!$B$6</f>
        <v>-63099997.470422797</v>
      </c>
      <c r="L29">
        <f>E29*'Res PW'!$B$7</f>
        <v>-2380748.8207139727</v>
      </c>
      <c r="M29">
        <f ca="1">F29*'Res PW'!$B$8</f>
        <v>0</v>
      </c>
      <c r="N29">
        <f>G29*'Res PW'!$B$9</f>
        <v>35328692.396673299</v>
      </c>
      <c r="O29" s="53">
        <f ca="1">H29*'Res PW'!$B$10</f>
        <v>8368221.9673010036</v>
      </c>
      <c r="P29" s="53">
        <f>I29*'Res PW'!$B$11</f>
        <v>54075318.385270245</v>
      </c>
      <c r="Q29">
        <f t="shared" ca="1" si="2"/>
        <v>32291486.458107777</v>
      </c>
      <c r="R29" s="33">
        <f t="shared" ca="1" si="0"/>
        <v>1154188.961765863</v>
      </c>
      <c r="S29" s="55">
        <f t="shared" ca="1" si="1"/>
        <v>3.7067730810660747E-2</v>
      </c>
    </row>
    <row r="30" spans="1:19" x14ac:dyDescent="0.25">
      <c r="A30" s="54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Data'!F30</f>
        <v>25546601.50336092</v>
      </c>
      <c r="E30">
        <f>'Monthly Data'!BH30</f>
        <v>29</v>
      </c>
      <c r="F30" s="21">
        <f t="shared" ca="1" si="3"/>
        <v>9.2799999999999976</v>
      </c>
      <c r="G30">
        <f>'Monthly Data'!CA30</f>
        <v>31</v>
      </c>
      <c r="H30" s="53">
        <f t="shared" ca="1" si="4"/>
        <v>63.029999999999994</v>
      </c>
      <c r="I30">
        <f>'Monthly Data'!BA30</f>
        <v>6612</v>
      </c>
      <c r="K30">
        <f>'Res PW'!$B$6</f>
        <v>-63099997.470422797</v>
      </c>
      <c r="L30">
        <f>E30*'Res PW'!$B$7</f>
        <v>-2465775.5643109004</v>
      </c>
      <c r="M30">
        <f ca="1">F30*'Res PW'!$B$8</f>
        <v>279985.41383056785</v>
      </c>
      <c r="N30">
        <f>G30*'Res PW'!$B$9</f>
        <v>36506315.476562411</v>
      </c>
      <c r="O30" s="53">
        <f ca="1">H30*'Res PW'!$B$10</f>
        <v>1861803.8496257756</v>
      </c>
      <c r="P30" s="53">
        <f>I30*'Res PW'!$B$11</f>
        <v>54587176.360825479</v>
      </c>
      <c r="Q30">
        <f t="shared" ca="1" si="2"/>
        <v>27669508.066110536</v>
      </c>
      <c r="R30" s="33">
        <f t="shared" ca="1" si="0"/>
        <v>2122906.5627496168</v>
      </c>
      <c r="S30" s="55">
        <f t="shared" ca="1" si="1"/>
        <v>8.3099372825396228E-2</v>
      </c>
    </row>
    <row r="31" spans="1:19" x14ac:dyDescent="0.25">
      <c r="A31" s="54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Data'!F31</f>
        <v>23607281.053891569</v>
      </c>
      <c r="E31">
        <f>'Monthly Data'!BH31</f>
        <v>30</v>
      </c>
      <c r="F31" s="21">
        <f t="shared" ref="F31:F46" ca="1" si="5">F19</f>
        <v>21.53</v>
      </c>
      <c r="G31">
        <f>'Monthly Data'!CA31</f>
        <v>30</v>
      </c>
      <c r="H31" s="53">
        <f t="shared" ca="1" si="4"/>
        <v>5.2900000000000009</v>
      </c>
      <c r="I31">
        <f>'Monthly Data'!BA31</f>
        <v>6706.8</v>
      </c>
      <c r="K31">
        <f>'Res PW'!$B$6</f>
        <v>-63099997.470422797</v>
      </c>
      <c r="L31">
        <f>E31*'Res PW'!$B$7</f>
        <v>-2550802.3079078281</v>
      </c>
      <c r="M31">
        <f ca="1">F31*'Res PW'!$B$8</f>
        <v>649578.22842372057</v>
      </c>
      <c r="N31">
        <f>G31*'Res PW'!$B$9</f>
        <v>35328692.396673299</v>
      </c>
      <c r="O31" s="53">
        <f ca="1">H31*'Res PW'!$B$10</f>
        <v>156258.00990830327</v>
      </c>
      <c r="P31" s="53">
        <f>I31*'Res PW'!$B$11</f>
        <v>55369823.71699702</v>
      </c>
      <c r="Q31">
        <f t="shared" ca="1" si="2"/>
        <v>25853552.573671721</v>
      </c>
      <c r="R31" s="33">
        <f t="shared" ca="1" si="0"/>
        <v>2246271.5197801515</v>
      </c>
      <c r="S31" s="55">
        <f t="shared" ca="1" si="1"/>
        <v>9.5151640489740452E-2</v>
      </c>
    </row>
    <row r="32" spans="1:19" x14ac:dyDescent="0.25">
      <c r="A32" s="54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Data'!F32</f>
        <v>27674057.002183232</v>
      </c>
      <c r="E32">
        <f>'Monthly Data'!BH32</f>
        <v>31</v>
      </c>
      <c r="F32" s="21">
        <f t="shared" ca="1" si="5"/>
        <v>63.970000000000006</v>
      </c>
      <c r="G32">
        <f>'Monthly Data'!CA32</f>
        <v>31</v>
      </c>
      <c r="H32" s="53">
        <f t="shared" ca="1" si="4"/>
        <v>5.9999999999999963E-2</v>
      </c>
      <c r="I32">
        <f>'Monthly Data'!BA32</f>
        <v>6755.3</v>
      </c>
      <c r="K32">
        <f>'Res PW'!$B$6</f>
        <v>-63099997.470422797</v>
      </c>
      <c r="L32">
        <f>E32*'Res PW'!$B$7</f>
        <v>-2635829.0515047554</v>
      </c>
      <c r="M32">
        <f ca="1">F32*'Res PW'!$B$8</f>
        <v>1930028.7632264472</v>
      </c>
      <c r="N32">
        <f>G32*'Res PW'!$B$9</f>
        <v>36506315.476562411</v>
      </c>
      <c r="O32" s="53">
        <f ca="1">H32*'Res PW'!$B$10</f>
        <v>1772.3025698484289</v>
      </c>
      <c r="P32" s="53">
        <f>I32*'Res PW'!$B$11</f>
        <v>55770228.746261999</v>
      </c>
      <c r="Q32">
        <f t="shared" ca="1" si="2"/>
        <v>28472518.766693156</v>
      </c>
      <c r="R32" s="33">
        <f t="shared" ca="1" si="0"/>
        <v>798461.76450992376</v>
      </c>
      <c r="S32" s="55">
        <f t="shared" ca="1" si="1"/>
        <v>2.8852356719758596E-2</v>
      </c>
    </row>
    <row r="33" spans="1:19" x14ac:dyDescent="0.25">
      <c r="A33" s="54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Data'!F33</f>
        <v>26079644.721337143</v>
      </c>
      <c r="E33">
        <f>'Monthly Data'!BH33</f>
        <v>32</v>
      </c>
      <c r="F33" s="21">
        <f t="shared" ca="1" si="5"/>
        <v>44.05</v>
      </c>
      <c r="G33">
        <f>'Monthly Data'!CA33</f>
        <v>31</v>
      </c>
      <c r="H33" s="53">
        <f t="shared" ca="1" si="4"/>
        <v>1.2799999999999998</v>
      </c>
      <c r="I33">
        <f>'Monthly Data'!BA33</f>
        <v>6778</v>
      </c>
      <c r="K33">
        <f>'Res PW'!$B$6</f>
        <v>-63099997.470422797</v>
      </c>
      <c r="L33">
        <f>E33*'Res PW'!$B$7</f>
        <v>-2720855.7951016831</v>
      </c>
      <c r="M33">
        <f ca="1">F33*'Res PW'!$B$8</f>
        <v>1329025.5904349694</v>
      </c>
      <c r="N33">
        <f>G33*'Res PW'!$B$9</f>
        <v>36506315.476562411</v>
      </c>
      <c r="O33" s="53">
        <f ca="1">H33*'Res PW'!$B$10</f>
        <v>37809.121490099831</v>
      </c>
      <c r="P33" s="53">
        <f>I33*'Res PW'!$B$11</f>
        <v>55957634.811505608</v>
      </c>
      <c r="Q33">
        <f t="shared" ca="1" si="2"/>
        <v>28009931.734468609</v>
      </c>
      <c r="R33" s="33">
        <f t="shared" ca="1" si="0"/>
        <v>1930287.0131314658</v>
      </c>
      <c r="S33" s="55">
        <f t="shared" ca="1" si="1"/>
        <v>7.4015080870798652E-2</v>
      </c>
    </row>
    <row r="34" spans="1:19" x14ac:dyDescent="0.25">
      <c r="A34" s="54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Data'!F34</f>
        <v>23403016.231981173</v>
      </c>
      <c r="E34">
        <f>'Monthly Data'!BH34</f>
        <v>33</v>
      </c>
      <c r="F34" s="21">
        <f t="shared" ca="1" si="5"/>
        <v>15.6</v>
      </c>
      <c r="G34">
        <f>'Monthly Data'!CA34</f>
        <v>30</v>
      </c>
      <c r="H34" s="53">
        <f t="shared" ca="1" si="4"/>
        <v>32.79</v>
      </c>
      <c r="I34">
        <f>'Monthly Data'!BA34</f>
        <v>6734.6</v>
      </c>
      <c r="K34">
        <f>'Res PW'!$B$6</f>
        <v>-63099997.470422797</v>
      </c>
      <c r="L34">
        <f>E34*'Res PW'!$B$7</f>
        <v>-2805882.5386986108</v>
      </c>
      <c r="M34">
        <f ca="1">F34*'Res PW'!$B$8</f>
        <v>470665.13531862706</v>
      </c>
      <c r="N34">
        <f>G34*'Res PW'!$B$9</f>
        <v>35328692.396673299</v>
      </c>
      <c r="O34" s="53">
        <f ca="1">H34*'Res PW'!$B$10</f>
        <v>968563.35442216694</v>
      </c>
      <c r="P34" s="53">
        <f>I34*'Res PW'!$B$11</f>
        <v>55599334.228616953</v>
      </c>
      <c r="Q34">
        <f t="shared" ca="1" si="2"/>
        <v>26461375.105909638</v>
      </c>
      <c r="R34" s="33">
        <f t="shared" ref="R34:R65" ca="1" si="6">Q34-D34</f>
        <v>3058358.8739284649</v>
      </c>
      <c r="S34" s="55">
        <f t="shared" ref="S34:S65" ca="1" si="7">ABS(R34/D34)</f>
        <v>0.13068225239057404</v>
      </c>
    </row>
    <row r="35" spans="1:19" x14ac:dyDescent="0.25">
      <c r="A35" s="54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Data'!F35</f>
        <v>29671559.213167116</v>
      </c>
      <c r="E35">
        <f>'Monthly Data'!BH35</f>
        <v>34</v>
      </c>
      <c r="F35" s="21">
        <f t="shared" ca="1" si="5"/>
        <v>0.1</v>
      </c>
      <c r="G35">
        <f>'Monthly Data'!CA35</f>
        <v>31</v>
      </c>
      <c r="H35" s="53">
        <f t="shared" ca="1" si="4"/>
        <v>181.19</v>
      </c>
      <c r="I35">
        <f>'Monthly Data'!BA35</f>
        <v>6702.2</v>
      </c>
      <c r="K35">
        <f>'Res PW'!$B$6</f>
        <v>-63099997.470422797</v>
      </c>
      <c r="L35">
        <f>E35*'Res PW'!$B$7</f>
        <v>-2890909.2822955381</v>
      </c>
      <c r="M35">
        <f ca="1">F35*'Res PW'!$B$8</f>
        <v>3017.0842007604301</v>
      </c>
      <c r="N35">
        <f>G35*'Res PW'!$B$9</f>
        <v>36506315.476562411</v>
      </c>
      <c r="O35" s="53">
        <f ca="1">H35*'Res PW'!$B$10</f>
        <v>5352058.3771806173</v>
      </c>
      <c r="P35" s="53">
        <f>I35*'Res PW'!$B$11</f>
        <v>55331847.157520339</v>
      </c>
      <c r="Q35">
        <f t="shared" ca="1" si="2"/>
        <v>31202331.342745792</v>
      </c>
      <c r="R35" s="33">
        <f t="shared" ca="1" si="6"/>
        <v>1530772.1295786761</v>
      </c>
      <c r="S35" s="55">
        <f t="shared" ca="1" si="7"/>
        <v>5.1590552373108091E-2</v>
      </c>
    </row>
    <row r="36" spans="1:19" x14ac:dyDescent="0.25">
      <c r="A36" s="54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Data'!F36</f>
        <v>34483426.599444464</v>
      </c>
      <c r="E36">
        <f>'Monthly Data'!BH36</f>
        <v>35</v>
      </c>
      <c r="F36" s="21">
        <f t="shared" ca="1" si="5"/>
        <v>0</v>
      </c>
      <c r="G36">
        <f>'Monthly Data'!CA36</f>
        <v>30</v>
      </c>
      <c r="H36" s="53">
        <f t="shared" ca="1" si="4"/>
        <v>378.79</v>
      </c>
      <c r="I36">
        <f>'Monthly Data'!BA36</f>
        <v>6669.4</v>
      </c>
      <c r="K36">
        <f>'Res PW'!$B$6</f>
        <v>-63099997.470422797</v>
      </c>
      <c r="L36">
        <f>E36*'Res PW'!$B$7</f>
        <v>-2975936.0258924658</v>
      </c>
      <c r="M36">
        <f ca="1">F36*'Res PW'!$B$8</f>
        <v>0</v>
      </c>
      <c r="N36">
        <f>G36*'Res PW'!$B$9</f>
        <v>35328692.396673299</v>
      </c>
      <c r="O36" s="53">
        <f ca="1">H36*'Res PW'!$B$10</f>
        <v>11188841.507214781</v>
      </c>
      <c r="P36" s="53">
        <f>I36*'Res PW'!$B$11</f>
        <v>55061057.776904024</v>
      </c>
      <c r="Q36">
        <f t="shared" ca="1" si="2"/>
        <v>35502658.184476838</v>
      </c>
      <c r="R36" s="33">
        <f t="shared" ca="1" si="6"/>
        <v>1019231.5850323737</v>
      </c>
      <c r="S36" s="55">
        <f t="shared" ca="1" si="7"/>
        <v>2.9557143403167299E-2</v>
      </c>
    </row>
    <row r="37" spans="1:19" x14ac:dyDescent="0.25">
      <c r="A37" s="54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Data'!F37</f>
        <v>44820886.139753386</v>
      </c>
      <c r="E37">
        <f>'Monthly Data'!BH37</f>
        <v>36</v>
      </c>
      <c r="F37" s="21">
        <f t="shared" ca="1" si="5"/>
        <v>0</v>
      </c>
      <c r="G37">
        <f>'Monthly Data'!CA37</f>
        <v>31</v>
      </c>
      <c r="H37" s="53">
        <f t="shared" ca="1" si="4"/>
        <v>624.53</v>
      </c>
      <c r="I37">
        <f>'Monthly Data'!BA37</f>
        <v>6668.3</v>
      </c>
      <c r="K37">
        <f>'Res PW'!$B$6</f>
        <v>-63099997.470422797</v>
      </c>
      <c r="L37">
        <f>E37*'Res PW'!$B$7</f>
        <v>-3060962.7694893936</v>
      </c>
      <c r="M37">
        <f ca="1">F37*'Res PW'!$B$8</f>
        <v>0</v>
      </c>
      <c r="N37">
        <f>G37*'Res PW'!$B$9</f>
        <v>36506315.476562411</v>
      </c>
      <c r="O37" s="53">
        <f ca="1">H37*'Res PW'!$B$10</f>
        <v>18447602.065790664</v>
      </c>
      <c r="P37" s="53">
        <f>I37*'Res PW'!$B$11</f>
        <v>55051976.425724827</v>
      </c>
      <c r="Q37">
        <f t="shared" ca="1" si="2"/>
        <v>43844933.728165716</v>
      </c>
      <c r="R37" s="33">
        <f t="shared" ca="1" si="6"/>
        <v>-975952.41158767045</v>
      </c>
      <c r="S37" s="55">
        <f t="shared" ca="1" si="7"/>
        <v>2.1774500587619136E-2</v>
      </c>
    </row>
    <row r="38" spans="1:19" x14ac:dyDescent="0.25">
      <c r="A38" s="54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Data'!F38</f>
        <v>44087289.164854534</v>
      </c>
      <c r="E38">
        <f>'Monthly Data'!BH38</f>
        <v>37</v>
      </c>
      <c r="F38" s="21">
        <f t="shared" ca="1" si="5"/>
        <v>0</v>
      </c>
      <c r="G38">
        <f>'Monthly Data'!CA38</f>
        <v>31</v>
      </c>
      <c r="H38" s="53">
        <f t="shared" ca="1" si="4"/>
        <v>753.0200000000001</v>
      </c>
      <c r="I38">
        <f>'Monthly Data'!BA38</f>
        <v>6635.9</v>
      </c>
      <c r="K38">
        <f>'Res PW'!$B$6</f>
        <v>-63099997.470422797</v>
      </c>
      <c r="L38">
        <f>E38*'Res PW'!$B$7</f>
        <v>-3145989.5130863213</v>
      </c>
      <c r="M38">
        <f ca="1">F38*'Res PW'!$B$8</f>
        <v>0</v>
      </c>
      <c r="N38">
        <f>G38*'Res PW'!$B$9</f>
        <v>36506315.476562411</v>
      </c>
      <c r="O38" s="53">
        <f ca="1">H38*'Res PW'!$B$10</f>
        <v>22242988.019121081</v>
      </c>
      <c r="P38" s="53">
        <f>I38*'Res PW'!$B$11</f>
        <v>54784489.354628213</v>
      </c>
      <c r="Q38">
        <f t="shared" ca="1" si="2"/>
        <v>47287805.866802588</v>
      </c>
      <c r="R38" s="33">
        <f t="shared" ca="1" si="6"/>
        <v>3200516.7019480541</v>
      </c>
      <c r="S38" s="55">
        <f t="shared" ca="1" si="7"/>
        <v>7.259499875305192E-2</v>
      </c>
    </row>
    <row r="39" spans="1:19" x14ac:dyDescent="0.25">
      <c r="A39" s="54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Data'!F39</f>
        <v>39119213.681232244</v>
      </c>
      <c r="E39">
        <f>'Monthly Data'!BH39</f>
        <v>38</v>
      </c>
      <c r="F39" s="21">
        <f t="shared" ca="1" si="5"/>
        <v>0</v>
      </c>
      <c r="G39">
        <f>'Monthly Data'!CA39</f>
        <v>29</v>
      </c>
      <c r="H39" s="53">
        <f t="shared" ca="1" si="4"/>
        <v>646.04999999999995</v>
      </c>
      <c r="I39">
        <f>'Monthly Data'!BA39</f>
        <v>6598</v>
      </c>
      <c r="K39">
        <f>'Res PW'!$B$6</f>
        <v>-63099997.470422797</v>
      </c>
      <c r="L39">
        <f>E39*'Res PW'!$B$7</f>
        <v>-3231016.2566832486</v>
      </c>
      <c r="M39">
        <f ca="1">F39*'Res PW'!$B$8</f>
        <v>0</v>
      </c>
      <c r="N39">
        <f>G39*'Res PW'!$B$9</f>
        <v>34151069.316784188</v>
      </c>
      <c r="O39" s="53">
        <f ca="1">H39*'Res PW'!$B$10</f>
        <v>19083267.920842968</v>
      </c>
      <c r="P39" s="53">
        <f>I39*'Res PW'!$B$11</f>
        <v>54471595.527635589</v>
      </c>
      <c r="Q39">
        <f t="shared" ca="1" si="2"/>
        <v>41374919.038156703</v>
      </c>
      <c r="R39" s="33">
        <f t="shared" ca="1" si="6"/>
        <v>2255705.3569244593</v>
      </c>
      <c r="S39" s="55">
        <f t="shared" ca="1" si="7"/>
        <v>5.7662338903469626E-2</v>
      </c>
    </row>
    <row r="40" spans="1:19" x14ac:dyDescent="0.25">
      <c r="A40" s="54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Data'!F40</f>
        <v>35786704.426676922</v>
      </c>
      <c r="E40">
        <f>'Monthly Data'!BH40</f>
        <v>39</v>
      </c>
      <c r="F40" s="21">
        <f t="shared" ca="1" si="5"/>
        <v>0</v>
      </c>
      <c r="G40">
        <f>'Monthly Data'!CA40</f>
        <v>31</v>
      </c>
      <c r="H40" s="53">
        <f t="shared" ca="1" si="4"/>
        <v>514.20000000000005</v>
      </c>
      <c r="I40">
        <f>'Monthly Data'!BA40</f>
        <v>6569.8</v>
      </c>
      <c r="K40">
        <f>'Res PW'!$B$6</f>
        <v>-63099997.470422797</v>
      </c>
      <c r="L40">
        <f>E40*'Res PW'!$B$7</f>
        <v>-3316043.0002801763</v>
      </c>
      <c r="M40">
        <f ca="1">F40*'Res PW'!$B$8</f>
        <v>0</v>
      </c>
      <c r="N40">
        <f>G40*'Res PW'!$B$9</f>
        <v>36506315.476562411</v>
      </c>
      <c r="O40" s="53">
        <f ca="1">H40*'Res PW'!$B$10</f>
        <v>15188633.023601046</v>
      </c>
      <c r="P40" s="53">
        <f>I40*'Res PW'!$B$11</f>
        <v>54238782.706495948</v>
      </c>
      <c r="Q40">
        <f t="shared" ca="1" si="2"/>
        <v>39517690.73595643</v>
      </c>
      <c r="R40" s="33">
        <f t="shared" ca="1" si="6"/>
        <v>3730986.3092795089</v>
      </c>
      <c r="S40" s="55">
        <f t="shared" ca="1" si="7"/>
        <v>0.10425621383840737</v>
      </c>
    </row>
    <row r="41" spans="1:19" x14ac:dyDescent="0.25">
      <c r="A41" s="54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Data'!F41</f>
        <v>30167442.240411032</v>
      </c>
      <c r="E41">
        <f>'Monthly Data'!BH41</f>
        <v>40</v>
      </c>
      <c r="F41" s="21">
        <f t="shared" ca="1" si="5"/>
        <v>0</v>
      </c>
      <c r="G41">
        <f>'Monthly Data'!CA41</f>
        <v>30</v>
      </c>
      <c r="H41" s="53">
        <f t="shared" ca="1" si="4"/>
        <v>283.3</v>
      </c>
      <c r="I41">
        <f>'Monthly Data'!BA41</f>
        <v>6603.3</v>
      </c>
      <c r="K41">
        <f>'Res PW'!$B$6</f>
        <v>-63099997.470422797</v>
      </c>
      <c r="L41">
        <f>E41*'Res PW'!$B$7</f>
        <v>-3401069.743877104</v>
      </c>
      <c r="M41">
        <f ca="1">F41*'Res PW'!$B$8</f>
        <v>0</v>
      </c>
      <c r="N41">
        <f>G41*'Res PW'!$B$9</f>
        <v>35328692.396673299</v>
      </c>
      <c r="O41" s="53">
        <f ca="1">H41*'Res PW'!$B$10</f>
        <v>8368221.9673010036</v>
      </c>
      <c r="P41" s="53">
        <f>I41*'Res PW'!$B$11</f>
        <v>54515351.12877176</v>
      </c>
      <c r="Q41">
        <f t="shared" ca="1" si="2"/>
        <v>31711198.27844616</v>
      </c>
      <c r="R41" s="33">
        <f t="shared" ca="1" si="6"/>
        <v>1543756.0380351283</v>
      </c>
      <c r="S41" s="55">
        <f t="shared" ca="1" si="7"/>
        <v>5.1172917668412005E-2</v>
      </c>
    </row>
    <row r="42" spans="1:19" x14ac:dyDescent="0.25">
      <c r="A42" s="54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Data'!F42</f>
        <v>26524654.958384875</v>
      </c>
      <c r="E42">
        <f>'Monthly Data'!BH42</f>
        <v>41</v>
      </c>
      <c r="F42" s="21">
        <f t="shared" ca="1" si="5"/>
        <v>9.2799999999999976</v>
      </c>
      <c r="G42">
        <f>'Monthly Data'!CA42</f>
        <v>31</v>
      </c>
      <c r="H42" s="53">
        <f t="shared" ca="1" si="4"/>
        <v>63.029999999999994</v>
      </c>
      <c r="I42">
        <f>'Monthly Data'!BA42</f>
        <v>6658.1</v>
      </c>
      <c r="K42">
        <f>'Res PW'!$B$6</f>
        <v>-63099997.470422797</v>
      </c>
      <c r="L42">
        <f>E42*'Res PW'!$B$7</f>
        <v>-3486096.4874740313</v>
      </c>
      <c r="M42">
        <f ca="1">F42*'Res PW'!$B$8</f>
        <v>279985.41383056785</v>
      </c>
      <c r="N42">
        <f>G42*'Res PW'!$B$9</f>
        <v>36506315.476562411</v>
      </c>
      <c r="O42" s="53">
        <f ca="1">H42*'Res PW'!$B$10</f>
        <v>1861803.8496257756</v>
      </c>
      <c r="P42" s="53">
        <f>I42*'Res PW'!$B$11</f>
        <v>54967767.532972194</v>
      </c>
      <c r="Q42">
        <f t="shared" ca="1" si="2"/>
        <v>27029778.315094121</v>
      </c>
      <c r="R42" s="33">
        <f t="shared" ca="1" si="6"/>
        <v>505123.35670924559</v>
      </c>
      <c r="S42" s="55">
        <f t="shared" ca="1" si="7"/>
        <v>1.9043541094191232E-2</v>
      </c>
    </row>
    <row r="43" spans="1:19" x14ac:dyDescent="0.25">
      <c r="A43" s="54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Data'!F43</f>
        <v>25849968.26188796</v>
      </c>
      <c r="E43">
        <f>'Monthly Data'!BH43</f>
        <v>42</v>
      </c>
      <c r="F43" s="21">
        <f t="shared" ca="1" si="5"/>
        <v>21.53</v>
      </c>
      <c r="G43">
        <f>'Monthly Data'!CA43</f>
        <v>30</v>
      </c>
      <c r="H43" s="53">
        <f t="shared" ca="1" si="4"/>
        <v>5.2900000000000009</v>
      </c>
      <c r="I43">
        <f>'Monthly Data'!BA43</f>
        <v>6737.2</v>
      </c>
      <c r="K43">
        <f>'Res PW'!$B$6</f>
        <v>-63099997.470422797</v>
      </c>
      <c r="L43">
        <f>E43*'Res PW'!$B$7</f>
        <v>-3571123.231070959</v>
      </c>
      <c r="M43">
        <f ca="1">F43*'Res PW'!$B$8</f>
        <v>649578.22842372057</v>
      </c>
      <c r="N43">
        <f>G43*'Res PW'!$B$9</f>
        <v>35328692.396673299</v>
      </c>
      <c r="O43" s="53">
        <f ca="1">H43*'Res PW'!$B$10</f>
        <v>156258.00990830327</v>
      </c>
      <c r="P43" s="53">
        <f>I43*'Res PW'!$B$11</f>
        <v>55620799.240495071</v>
      </c>
      <c r="Q43">
        <f t="shared" ca="1" si="2"/>
        <v>25084207.174006641</v>
      </c>
      <c r="R43" s="33">
        <f t="shared" ca="1" si="6"/>
        <v>-765761.08788131922</v>
      </c>
      <c r="S43" s="55">
        <f t="shared" ca="1" si="7"/>
        <v>2.9623289286986213E-2</v>
      </c>
    </row>
    <row r="44" spans="1:19" x14ac:dyDescent="0.25">
      <c r="A44" s="54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Data'!F44</f>
        <v>27576657.898237556</v>
      </c>
      <c r="E44">
        <f>'Monthly Data'!BH44</f>
        <v>43</v>
      </c>
      <c r="F44" s="21">
        <f t="shared" ca="1" si="5"/>
        <v>63.970000000000006</v>
      </c>
      <c r="G44">
        <f>'Monthly Data'!CA44</f>
        <v>31</v>
      </c>
      <c r="H44" s="53">
        <f t="shared" ca="1" si="4"/>
        <v>5.9999999999999963E-2</v>
      </c>
      <c r="I44">
        <f>'Monthly Data'!BA44</f>
        <v>6778.6</v>
      </c>
      <c r="K44">
        <f>'Res PW'!$B$6</f>
        <v>-63099997.470422797</v>
      </c>
      <c r="L44">
        <f>E44*'Res PW'!$B$7</f>
        <v>-3656149.9746678867</v>
      </c>
      <c r="M44">
        <f ca="1">F44*'Res PW'!$B$8</f>
        <v>1930028.7632264472</v>
      </c>
      <c r="N44">
        <f>G44*'Res PW'!$B$9</f>
        <v>36506315.476562411</v>
      </c>
      <c r="O44" s="53">
        <f ca="1">H44*'Res PW'!$B$10</f>
        <v>1772.3025698484289</v>
      </c>
      <c r="P44" s="53">
        <f>I44*'Res PW'!$B$11</f>
        <v>55962588.275785178</v>
      </c>
      <c r="Q44">
        <f t="shared" ca="1" si="2"/>
        <v>27644557.373053204</v>
      </c>
      <c r="R44" s="33">
        <f t="shared" ca="1" si="6"/>
        <v>67899.474815648049</v>
      </c>
      <c r="S44" s="55">
        <f t="shared" ca="1" si="7"/>
        <v>2.4622082583831725E-3</v>
      </c>
    </row>
    <row r="45" spans="1:19" x14ac:dyDescent="0.25">
      <c r="A45" s="54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Data'!F45</f>
        <v>26763573.194316972</v>
      </c>
      <c r="E45">
        <f>'Monthly Data'!BH45</f>
        <v>44</v>
      </c>
      <c r="F45" s="21">
        <f t="shared" ca="1" si="5"/>
        <v>44.05</v>
      </c>
      <c r="G45">
        <f>'Monthly Data'!CA45</f>
        <v>31</v>
      </c>
      <c r="H45" s="53">
        <f t="shared" ca="1" si="4"/>
        <v>1.2799999999999998</v>
      </c>
      <c r="I45">
        <f>'Monthly Data'!BA45</f>
        <v>6797.9</v>
      </c>
      <c r="K45">
        <f>'Res PW'!$B$6</f>
        <v>-63099997.470422797</v>
      </c>
      <c r="L45">
        <f>E45*'Res PW'!$B$7</f>
        <v>-3741176.7182648145</v>
      </c>
      <c r="M45">
        <f ca="1">F45*'Res PW'!$B$8</f>
        <v>1329025.5904349694</v>
      </c>
      <c r="N45">
        <f>G45*'Res PW'!$B$9</f>
        <v>36506315.476562411</v>
      </c>
      <c r="O45" s="53">
        <f ca="1">H45*'Res PW'!$B$10</f>
        <v>37809.121490099831</v>
      </c>
      <c r="P45" s="53">
        <f>I45*'Res PW'!$B$11</f>
        <v>56121924.710111238</v>
      </c>
      <c r="Q45">
        <f t="shared" ca="1" si="2"/>
        <v>27153900.709911108</v>
      </c>
      <c r="R45" s="33">
        <f t="shared" ca="1" si="6"/>
        <v>390327.51559413597</v>
      </c>
      <c r="S45" s="55">
        <f t="shared" ca="1" si="7"/>
        <v>1.4584282627740412E-2</v>
      </c>
    </row>
    <row r="46" spans="1:19" x14ac:dyDescent="0.25">
      <c r="A46" s="54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Data'!F46</f>
        <v>25958395.023996331</v>
      </c>
      <c r="E46">
        <f>'Monthly Data'!BH46</f>
        <v>45</v>
      </c>
      <c r="F46" s="21">
        <f t="shared" ca="1" si="5"/>
        <v>15.6</v>
      </c>
      <c r="G46">
        <f>'Monthly Data'!CA46</f>
        <v>30</v>
      </c>
      <c r="H46" s="53">
        <f t="shared" ca="1" si="4"/>
        <v>32.79</v>
      </c>
      <c r="I46">
        <f>'Monthly Data'!BA46</f>
        <v>6763.1</v>
      </c>
      <c r="K46">
        <f>'Res PW'!$B$6</f>
        <v>-63099997.470422797</v>
      </c>
      <c r="L46">
        <f>E46*'Res PW'!$B$7</f>
        <v>-3826203.4618617417</v>
      </c>
      <c r="M46">
        <f ca="1">F46*'Res PW'!$B$8</f>
        <v>470665.13531862706</v>
      </c>
      <c r="N46">
        <f>G46*'Res PW'!$B$9</f>
        <v>35328692.396673299</v>
      </c>
      <c r="O46" s="53">
        <f ca="1">H46*'Res PW'!$B$10</f>
        <v>968563.35442216694</v>
      </c>
      <c r="P46" s="53">
        <f>I46*'Res PW'!$B$11</f>
        <v>55834623.781896368</v>
      </c>
      <c r="Q46">
        <f t="shared" ca="1" si="2"/>
        <v>25676343.736025922</v>
      </c>
      <c r="R46" s="33">
        <f t="shared" ca="1" si="6"/>
        <v>-282051.2879704088</v>
      </c>
      <c r="S46" s="55">
        <f t="shared" ca="1" si="7"/>
        <v>1.0865513361272002E-2</v>
      </c>
    </row>
    <row r="47" spans="1:19" x14ac:dyDescent="0.25">
      <c r="A47" s="54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Data'!F47</f>
        <v>30128453.119822662</v>
      </c>
      <c r="E47">
        <f>'Monthly Data'!BH47</f>
        <v>46</v>
      </c>
      <c r="F47" s="21">
        <f t="shared" ref="F47:F62" ca="1" si="8">F35</f>
        <v>0.1</v>
      </c>
      <c r="G47">
        <f>'Monthly Data'!CA47</f>
        <v>31</v>
      </c>
      <c r="H47" s="53">
        <f t="shared" ca="1" si="4"/>
        <v>181.19</v>
      </c>
      <c r="I47">
        <f>'Monthly Data'!BA47</f>
        <v>6740.9</v>
      </c>
      <c r="K47">
        <f>'Res PW'!$B$6</f>
        <v>-63099997.470422797</v>
      </c>
      <c r="L47">
        <f>E47*'Res PW'!$B$7</f>
        <v>-3911230.2054586695</v>
      </c>
      <c r="M47">
        <f ca="1">F47*'Res PW'!$B$8</f>
        <v>3017.0842007604301</v>
      </c>
      <c r="N47">
        <f>G47*'Res PW'!$B$9</f>
        <v>36506315.476562411</v>
      </c>
      <c r="O47" s="53">
        <f ca="1">H47*'Res PW'!$B$10</f>
        <v>5352058.3771806173</v>
      </c>
      <c r="P47" s="53">
        <f>I47*'Res PW'!$B$11</f>
        <v>55651345.603552394</v>
      </c>
      <c r="Q47">
        <f t="shared" ca="1" si="2"/>
        <v>30501508.865614716</v>
      </c>
      <c r="R47" s="33">
        <f t="shared" ca="1" si="6"/>
        <v>373055.74579205364</v>
      </c>
      <c r="S47" s="55">
        <f t="shared" ca="1" si="7"/>
        <v>1.2382173897491138E-2</v>
      </c>
    </row>
    <row r="48" spans="1:19" x14ac:dyDescent="0.25">
      <c r="A48" s="54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Data'!F48</f>
        <v>35574548.076839074</v>
      </c>
      <c r="E48">
        <f>'Monthly Data'!BH48</f>
        <v>47</v>
      </c>
      <c r="F48" s="21">
        <f t="shared" ca="1" si="8"/>
        <v>0</v>
      </c>
      <c r="G48">
        <f>'Monthly Data'!CA48</f>
        <v>30</v>
      </c>
      <c r="H48" s="53">
        <f t="shared" ca="1" si="4"/>
        <v>378.79</v>
      </c>
      <c r="I48">
        <f>'Monthly Data'!BA48</f>
        <v>6727.4</v>
      </c>
      <c r="K48">
        <f>'Res PW'!$B$6</f>
        <v>-63099997.470422797</v>
      </c>
      <c r="L48">
        <f>E48*'Res PW'!$B$7</f>
        <v>-3996256.9490555972</v>
      </c>
      <c r="M48">
        <f ca="1">F48*'Res PW'!$B$8</f>
        <v>0</v>
      </c>
      <c r="N48">
        <f>G48*'Res PW'!$B$9</f>
        <v>35328692.396673299</v>
      </c>
      <c r="O48" s="53">
        <f ca="1">H48*'Res PW'!$B$10</f>
        <v>11188841.507214781</v>
      </c>
      <c r="P48" s="53">
        <f>I48*'Res PW'!$B$11</f>
        <v>55539892.657262146</v>
      </c>
      <c r="Q48">
        <f t="shared" ca="1" si="2"/>
        <v>34961172.141671836</v>
      </c>
      <c r="R48" s="33">
        <f t="shared" ca="1" si="6"/>
        <v>-613375.93516723812</v>
      </c>
      <c r="S48" s="55">
        <f t="shared" ca="1" si="7"/>
        <v>1.7241988115840001E-2</v>
      </c>
    </row>
    <row r="49" spans="1:19" x14ac:dyDescent="0.25">
      <c r="A49" s="54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Data'!F49</f>
        <v>42333849.624637283</v>
      </c>
      <c r="E49">
        <f>'Monthly Data'!BH49</f>
        <v>48</v>
      </c>
      <c r="F49" s="21">
        <f t="shared" ca="1" si="8"/>
        <v>0</v>
      </c>
      <c r="G49">
        <f>'Monthly Data'!CA49</f>
        <v>31</v>
      </c>
      <c r="H49" s="53">
        <f t="shared" ca="1" si="4"/>
        <v>624.53</v>
      </c>
      <c r="I49">
        <f>'Monthly Data'!BA49</f>
        <v>6740.2</v>
      </c>
      <c r="K49">
        <f>'Res PW'!$B$6</f>
        <v>-63099997.470422797</v>
      </c>
      <c r="L49">
        <f>E49*'Res PW'!$B$7</f>
        <v>-4081283.6926525244</v>
      </c>
      <c r="M49">
        <f ca="1">F49*'Res PW'!$B$8</f>
        <v>0</v>
      </c>
      <c r="N49">
        <f>G49*'Res PW'!$B$9</f>
        <v>36506315.476562411</v>
      </c>
      <c r="O49" s="53">
        <f ca="1">H49*'Res PW'!$B$10</f>
        <v>18447602.065790664</v>
      </c>
      <c r="P49" s="53">
        <f>I49*'Res PW'!$B$11</f>
        <v>55645566.561892904</v>
      </c>
      <c r="Q49">
        <f t="shared" ca="1" si="2"/>
        <v>43418202.941170648</v>
      </c>
      <c r="R49" s="33">
        <f t="shared" ca="1" si="6"/>
        <v>1084353.3165333644</v>
      </c>
      <c r="S49" s="55">
        <f t="shared" ca="1" si="7"/>
        <v>2.5614332883685986E-2</v>
      </c>
    </row>
    <row r="50" spans="1:19" x14ac:dyDescent="0.25">
      <c r="A50" s="54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Data'!F50</f>
        <v>46802290.743521035</v>
      </c>
      <c r="E50">
        <f>'Monthly Data'!BH50</f>
        <v>49</v>
      </c>
      <c r="F50" s="21">
        <f t="shared" ca="1" si="8"/>
        <v>0</v>
      </c>
      <c r="G50">
        <f>'Monthly Data'!CA50</f>
        <v>31</v>
      </c>
      <c r="H50" s="53">
        <f t="shared" ca="1" si="4"/>
        <v>753.0200000000001</v>
      </c>
      <c r="I50">
        <f>'Monthly Data'!BA50</f>
        <v>6721.7</v>
      </c>
      <c r="K50">
        <f>'Res PW'!$B$6</f>
        <v>-63099997.470422797</v>
      </c>
      <c r="L50">
        <f>E50*'Res PW'!$B$7</f>
        <v>-4166310.4362494522</v>
      </c>
      <c r="M50">
        <f ca="1">F50*'Res PW'!$B$8</f>
        <v>0</v>
      </c>
      <c r="N50">
        <f>G50*'Res PW'!$B$9</f>
        <v>36506315.476562411</v>
      </c>
      <c r="O50" s="53">
        <f ca="1">H50*'Res PW'!$B$10</f>
        <v>22242988.019121081</v>
      </c>
      <c r="P50" s="53">
        <f>I50*'Res PW'!$B$11</f>
        <v>55492834.746606261</v>
      </c>
      <c r="Q50">
        <f t="shared" ca="1" si="2"/>
        <v>46975830.335617498</v>
      </c>
      <c r="R50" s="33">
        <f t="shared" ca="1" si="6"/>
        <v>173539.59209646285</v>
      </c>
      <c r="S50" s="55">
        <f t="shared" ca="1" si="7"/>
        <v>3.7079294483141597E-3</v>
      </c>
    </row>
    <row r="51" spans="1:19" x14ac:dyDescent="0.25">
      <c r="A51" s="54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Data'!F51</f>
        <v>40863095.00859201</v>
      </c>
      <c r="E51">
        <f>'Monthly Data'!BH51</f>
        <v>50</v>
      </c>
      <c r="F51" s="21">
        <f t="shared" ca="1" si="8"/>
        <v>0</v>
      </c>
      <c r="G51">
        <f>'Monthly Data'!CA51</f>
        <v>28</v>
      </c>
      <c r="H51" s="53">
        <f t="shared" ca="1" si="4"/>
        <v>646.04999999999995</v>
      </c>
      <c r="I51">
        <f>'Monthly Data'!BA51</f>
        <v>6702</v>
      </c>
      <c r="K51">
        <f>'Res PW'!$B$6</f>
        <v>-63099997.470422797</v>
      </c>
      <c r="L51">
        <f>E51*'Res PW'!$B$7</f>
        <v>-4251337.1798463799</v>
      </c>
      <c r="M51">
        <f ca="1">F51*'Res PW'!$B$8</f>
        <v>0</v>
      </c>
      <c r="N51">
        <f>G51*'Res PW'!$B$9</f>
        <v>32973446.236895081</v>
      </c>
      <c r="O51" s="53">
        <f ca="1">H51*'Res PW'!$B$10</f>
        <v>19083267.920842968</v>
      </c>
      <c r="P51" s="53">
        <f>I51*'Res PW'!$B$11</f>
        <v>55330196.002760485</v>
      </c>
      <c r="Q51">
        <f t="shared" ca="1" si="2"/>
        <v>40035575.510229357</v>
      </c>
      <c r="R51" s="33">
        <f t="shared" ca="1" si="6"/>
        <v>-827519.49836265296</v>
      </c>
      <c r="S51" s="55">
        <f t="shared" ca="1" si="7"/>
        <v>2.0251023525962877E-2</v>
      </c>
    </row>
    <row r="52" spans="1:19" x14ac:dyDescent="0.25">
      <c r="A52" s="54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Data'!F52</f>
        <v>39346730.338868059</v>
      </c>
      <c r="E52">
        <f>'Monthly Data'!BH52</f>
        <v>51</v>
      </c>
      <c r="F52" s="21">
        <f t="shared" ca="1" si="8"/>
        <v>0</v>
      </c>
      <c r="G52">
        <f>'Monthly Data'!CA52</f>
        <v>31</v>
      </c>
      <c r="H52" s="53">
        <f t="shared" ca="1" si="4"/>
        <v>514.20000000000005</v>
      </c>
      <c r="I52">
        <f>'Monthly Data'!BA52</f>
        <v>6675.8</v>
      </c>
      <c r="K52">
        <f>'Res PW'!$B$6</f>
        <v>-63099997.470422797</v>
      </c>
      <c r="L52">
        <f>E52*'Res PW'!$B$7</f>
        <v>-4336363.9234433072</v>
      </c>
      <c r="M52">
        <f ca="1">F52*'Res PW'!$B$8</f>
        <v>0</v>
      </c>
      <c r="N52">
        <f>G52*'Res PW'!$B$9</f>
        <v>36506315.476562411</v>
      </c>
      <c r="O52" s="53">
        <f ca="1">H52*'Res PW'!$B$10</f>
        <v>15188633.023601046</v>
      </c>
      <c r="P52" s="53">
        <f>I52*'Res PW'!$B$11</f>
        <v>55113894.729219407</v>
      </c>
      <c r="Q52">
        <f t="shared" ca="1" si="2"/>
        <v>39372481.835516758</v>
      </c>
      <c r="R52" s="33">
        <f t="shared" ca="1" si="6"/>
        <v>25751.496648699045</v>
      </c>
      <c r="S52" s="55">
        <f t="shared" ca="1" si="7"/>
        <v>6.544761515612093E-4</v>
      </c>
    </row>
    <row r="53" spans="1:19" x14ac:dyDescent="0.25">
      <c r="A53" s="54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Data'!F53</f>
        <v>32944162.958687931</v>
      </c>
      <c r="E53">
        <f>'Monthly Data'!BH53</f>
        <v>52</v>
      </c>
      <c r="F53" s="21">
        <f t="shared" ca="1" si="8"/>
        <v>0</v>
      </c>
      <c r="G53">
        <f>'Monthly Data'!CA53</f>
        <v>30</v>
      </c>
      <c r="H53" s="53">
        <f t="shared" ca="1" si="4"/>
        <v>283.3</v>
      </c>
      <c r="I53">
        <f>'Monthly Data'!BA53</f>
        <v>6703.7</v>
      </c>
      <c r="K53">
        <f>'Res PW'!$B$6</f>
        <v>-63099997.470422797</v>
      </c>
      <c r="L53">
        <f>E53*'Res PW'!$B$7</f>
        <v>-4421390.6670402354</v>
      </c>
      <c r="M53">
        <f ca="1">F53*'Res PW'!$B$8</f>
        <v>0</v>
      </c>
      <c r="N53">
        <f>G53*'Res PW'!$B$9</f>
        <v>35328692.396673299</v>
      </c>
      <c r="O53" s="53">
        <f ca="1">H53*'Res PW'!$B$10</f>
        <v>8368221.9673010036</v>
      </c>
      <c r="P53" s="53">
        <f>I53*'Res PW'!$B$11</f>
        <v>55344230.818219259</v>
      </c>
      <c r="Q53">
        <f t="shared" ca="1" si="2"/>
        <v>31519757.044730529</v>
      </c>
      <c r="R53" s="33">
        <f t="shared" ca="1" si="6"/>
        <v>-1424405.9139574021</v>
      </c>
      <c r="S53" s="55">
        <f t="shared" ca="1" si="7"/>
        <v>4.3236973898642103E-2</v>
      </c>
    </row>
    <row r="54" spans="1:19" x14ac:dyDescent="0.25">
      <c r="A54" s="54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Data'!F54</f>
        <v>27766964.447268263</v>
      </c>
      <c r="E54">
        <f>'Monthly Data'!BH54</f>
        <v>53</v>
      </c>
      <c r="F54" s="21">
        <f t="shared" ca="1" si="8"/>
        <v>9.2799999999999976</v>
      </c>
      <c r="G54">
        <f>'Monthly Data'!CA54</f>
        <v>31</v>
      </c>
      <c r="H54" s="53">
        <f t="shared" ca="1" si="4"/>
        <v>63.029999999999994</v>
      </c>
      <c r="I54">
        <f>'Monthly Data'!BA54</f>
        <v>6770.3</v>
      </c>
      <c r="K54">
        <f>'Res PW'!$B$6</f>
        <v>-63099997.470422797</v>
      </c>
      <c r="L54">
        <f>E54*'Res PW'!$B$7</f>
        <v>-4506417.4106371626</v>
      </c>
      <c r="M54">
        <f ca="1">F54*'Res PW'!$B$8</f>
        <v>279985.41383056785</v>
      </c>
      <c r="N54">
        <f>G54*'Res PW'!$B$9</f>
        <v>36506315.476562411</v>
      </c>
      <c r="O54" s="53">
        <f ca="1">H54*'Res PW'!$B$10</f>
        <v>1861803.8496257756</v>
      </c>
      <c r="P54" s="53">
        <f>I54*'Res PW'!$B$11</f>
        <v>55894065.353251167</v>
      </c>
      <c r="Q54">
        <f t="shared" ca="1" si="2"/>
        <v>26935755.212209955</v>
      </c>
      <c r="R54" s="33">
        <f t="shared" ca="1" si="6"/>
        <v>-831209.23505830765</v>
      </c>
      <c r="S54" s="55">
        <f t="shared" ca="1" si="7"/>
        <v>2.9935185628117256E-2</v>
      </c>
    </row>
    <row r="55" spans="1:19" x14ac:dyDescent="0.25">
      <c r="A55" s="54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Data'!F55</f>
        <v>25840244.568076152</v>
      </c>
      <c r="E55">
        <f>'Monthly Data'!BH55</f>
        <v>54</v>
      </c>
      <c r="F55" s="21">
        <f t="shared" ca="1" si="8"/>
        <v>21.53</v>
      </c>
      <c r="G55">
        <f>'Monthly Data'!CA55</f>
        <v>30</v>
      </c>
      <c r="H55" s="53">
        <f t="shared" ca="1" si="4"/>
        <v>5.2900000000000009</v>
      </c>
      <c r="I55">
        <f>'Monthly Data'!BA55</f>
        <v>6861.8</v>
      </c>
      <c r="K55">
        <f>'Res PW'!$B$6</f>
        <v>-63099997.470422797</v>
      </c>
      <c r="L55">
        <f>E55*'Res PW'!$B$7</f>
        <v>-4591444.1542340899</v>
      </c>
      <c r="M55">
        <f ca="1">F55*'Res PW'!$B$8</f>
        <v>649578.22842372057</v>
      </c>
      <c r="N55">
        <f>G55*'Res PW'!$B$9</f>
        <v>35328692.396673299</v>
      </c>
      <c r="O55" s="53">
        <f ca="1">H55*'Res PW'!$B$10</f>
        <v>156258.00990830327</v>
      </c>
      <c r="P55" s="53">
        <f>I55*'Res PW'!$B$11</f>
        <v>56649468.6558851</v>
      </c>
      <c r="Q55">
        <f t="shared" ca="1" si="2"/>
        <v>25092555.66623354</v>
      </c>
      <c r="R55" s="33">
        <f t="shared" ca="1" si="6"/>
        <v>-747688.90184261277</v>
      </c>
      <c r="S55" s="55">
        <f t="shared" ca="1" si="7"/>
        <v>2.8935055156804942E-2</v>
      </c>
    </row>
    <row r="56" spans="1:19" x14ac:dyDescent="0.25">
      <c r="A56" s="54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Data'!F56</f>
        <v>26930561.022201441</v>
      </c>
      <c r="E56">
        <f>'Monthly Data'!BH56</f>
        <v>55</v>
      </c>
      <c r="F56" s="21">
        <f t="shared" ca="1" si="8"/>
        <v>63.970000000000006</v>
      </c>
      <c r="G56">
        <f>'Monthly Data'!CA56</f>
        <v>31</v>
      </c>
      <c r="H56" s="53">
        <f t="shared" ca="1" si="4"/>
        <v>5.9999999999999963E-2</v>
      </c>
      <c r="I56">
        <f>'Monthly Data'!BA56</f>
        <v>6917.1</v>
      </c>
      <c r="K56">
        <f>'Res PW'!$B$6</f>
        <v>-63099997.470422797</v>
      </c>
      <c r="L56">
        <f>E56*'Res PW'!$B$7</f>
        <v>-4676470.8978310181</v>
      </c>
      <c r="M56">
        <f ca="1">F56*'Res PW'!$B$8</f>
        <v>1930028.7632264472</v>
      </c>
      <c r="N56">
        <f>G56*'Res PW'!$B$9</f>
        <v>36506315.476562411</v>
      </c>
      <c r="O56" s="53">
        <f ca="1">H56*'Res PW'!$B$10</f>
        <v>1772.3025698484289</v>
      </c>
      <c r="P56" s="53">
        <f>I56*'Res PW'!$B$11</f>
        <v>57106012.94698517</v>
      </c>
      <c r="Q56">
        <f t="shared" ca="1" si="2"/>
        <v>27767661.121090066</v>
      </c>
      <c r="R56" s="33">
        <f t="shared" ca="1" si="6"/>
        <v>837100.09888862446</v>
      </c>
      <c r="S56" s="55">
        <f t="shared" ca="1" si="7"/>
        <v>3.1083648728985728E-2</v>
      </c>
    </row>
    <row r="57" spans="1:19" x14ac:dyDescent="0.25">
      <c r="A57" s="54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Data'!F57</f>
        <v>26324433.400251023</v>
      </c>
      <c r="E57">
        <f>'Monthly Data'!BH57</f>
        <v>56</v>
      </c>
      <c r="F57" s="21">
        <f t="shared" ca="1" si="8"/>
        <v>44.05</v>
      </c>
      <c r="G57">
        <f>'Monthly Data'!CA57</f>
        <v>31</v>
      </c>
      <c r="H57" s="53">
        <f t="shared" ca="1" si="4"/>
        <v>1.2799999999999998</v>
      </c>
      <c r="I57">
        <f>'Monthly Data'!BA57</f>
        <v>6934.7</v>
      </c>
      <c r="K57">
        <f>'Res PW'!$B$6</f>
        <v>-63099997.470422797</v>
      </c>
      <c r="L57">
        <f>E57*'Res PW'!$B$7</f>
        <v>-4761497.6414279453</v>
      </c>
      <c r="M57">
        <f ca="1">F57*'Res PW'!$B$8</f>
        <v>1329025.5904349694</v>
      </c>
      <c r="N57">
        <f>G57*'Res PW'!$B$9</f>
        <v>36506315.476562411</v>
      </c>
      <c r="O57" s="53">
        <f ca="1">H57*'Res PW'!$B$10</f>
        <v>37809.121490099831</v>
      </c>
      <c r="P57" s="53">
        <f>I57*'Res PW'!$B$11</f>
        <v>57251314.565852456</v>
      </c>
      <c r="Q57">
        <f t="shared" ca="1" si="2"/>
        <v>27262969.642489195</v>
      </c>
      <c r="R57" s="33">
        <f t="shared" ca="1" si="6"/>
        <v>938536.2422381714</v>
      </c>
      <c r="S57" s="55">
        <f t="shared" ca="1" si="7"/>
        <v>3.5652666401899527E-2</v>
      </c>
    </row>
    <row r="58" spans="1:19" x14ac:dyDescent="0.25">
      <c r="A58" s="54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Data'!F58</f>
        <v>25462329.007481307</v>
      </c>
      <c r="E58">
        <f>'Monthly Data'!BH58</f>
        <v>57</v>
      </c>
      <c r="F58" s="21">
        <f t="shared" ca="1" si="8"/>
        <v>15.6</v>
      </c>
      <c r="G58">
        <f>'Monthly Data'!CA58</f>
        <v>30</v>
      </c>
      <c r="H58" s="53">
        <f t="shared" ca="1" si="4"/>
        <v>32.79</v>
      </c>
      <c r="I58">
        <f>'Monthly Data'!BA58</f>
        <v>6906.9</v>
      </c>
      <c r="K58">
        <f>'Res PW'!$B$6</f>
        <v>-63099997.470422797</v>
      </c>
      <c r="L58">
        <f>E58*'Res PW'!$B$7</f>
        <v>-4846524.3850248726</v>
      </c>
      <c r="M58">
        <f ca="1">F58*'Res PW'!$B$8</f>
        <v>470665.13531862706</v>
      </c>
      <c r="N58">
        <f>G58*'Res PW'!$B$9</f>
        <v>35328692.396673299</v>
      </c>
      <c r="O58" s="53">
        <f ca="1">H58*'Res PW'!$B$10</f>
        <v>968563.35442216694</v>
      </c>
      <c r="P58" s="53">
        <f>I58*'Res PW'!$B$11</f>
        <v>57021804.054232523</v>
      </c>
      <c r="Q58">
        <f t="shared" ca="1" si="2"/>
        <v>25843203.085198946</v>
      </c>
      <c r="R58" s="33">
        <f t="shared" ca="1" si="6"/>
        <v>380874.07771763951</v>
      </c>
      <c r="S58" s="55">
        <f t="shared" ca="1" si="7"/>
        <v>1.4958336199557063E-2</v>
      </c>
    </row>
    <row r="59" spans="1:19" x14ac:dyDescent="0.25">
      <c r="A59" s="54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Data'!F59</f>
        <v>30160943.961061317</v>
      </c>
      <c r="E59">
        <f>'Monthly Data'!BH59</f>
        <v>58</v>
      </c>
      <c r="F59" s="21">
        <f t="shared" ca="1" si="8"/>
        <v>0.1</v>
      </c>
      <c r="G59">
        <f>'Monthly Data'!CA59</f>
        <v>31</v>
      </c>
      <c r="H59" s="53">
        <f t="shared" ca="1" si="4"/>
        <v>181.19</v>
      </c>
      <c r="I59">
        <f>'Monthly Data'!BA59</f>
        <v>6889</v>
      </c>
      <c r="K59">
        <f>'Res PW'!$B$6</f>
        <v>-63099997.470422797</v>
      </c>
      <c r="L59">
        <f>E59*'Res PW'!$B$7</f>
        <v>-4931551.1286218008</v>
      </c>
      <c r="M59">
        <f ca="1">F59*'Res PW'!$B$8</f>
        <v>3017.0842007604301</v>
      </c>
      <c r="N59">
        <f>G59*'Res PW'!$B$9</f>
        <v>36506315.476562411</v>
      </c>
      <c r="O59" s="53">
        <f ca="1">H59*'Res PW'!$B$10</f>
        <v>5352058.3771806173</v>
      </c>
      <c r="P59" s="53">
        <f>I59*'Res PW'!$B$11</f>
        <v>56874025.703225456</v>
      </c>
      <c r="Q59">
        <f t="shared" ca="1" si="2"/>
        <v>30703868.042124648</v>
      </c>
      <c r="R59" s="33">
        <f t="shared" ca="1" si="6"/>
        <v>542924.08106333017</v>
      </c>
      <c r="S59" s="55">
        <f t="shared" ca="1" si="7"/>
        <v>1.800089817362021E-2</v>
      </c>
    </row>
    <row r="60" spans="1:19" x14ac:dyDescent="0.25">
      <c r="A60" s="54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Data'!F60</f>
        <v>37916958.553996116</v>
      </c>
      <c r="E60">
        <f>'Monthly Data'!BH60</f>
        <v>59</v>
      </c>
      <c r="F60" s="21">
        <f t="shared" ca="1" si="8"/>
        <v>0</v>
      </c>
      <c r="G60">
        <f>'Monthly Data'!CA60</f>
        <v>30</v>
      </c>
      <c r="H60" s="53">
        <f t="shared" ca="1" si="4"/>
        <v>378.79</v>
      </c>
      <c r="I60">
        <f>'Monthly Data'!BA60</f>
        <v>6863.8</v>
      </c>
      <c r="K60">
        <f>'Res PW'!$B$6</f>
        <v>-63099997.470422797</v>
      </c>
      <c r="L60">
        <f>E60*'Res PW'!$B$7</f>
        <v>-5016577.8722187281</v>
      </c>
      <c r="M60">
        <f ca="1">F60*'Res PW'!$B$8</f>
        <v>0</v>
      </c>
      <c r="N60">
        <f>G60*'Res PW'!$B$9</f>
        <v>35328692.396673299</v>
      </c>
      <c r="O60" s="53">
        <f ca="1">H60*'Res PW'!$B$10</f>
        <v>11188841.507214781</v>
      </c>
      <c r="P60" s="53">
        <f>I60*'Res PW'!$B$11</f>
        <v>56665980.203483656</v>
      </c>
      <c r="Q60">
        <f t="shared" ca="1" si="2"/>
        <v>35066938.7647302</v>
      </c>
      <c r="R60" s="33">
        <f t="shared" ca="1" si="6"/>
        <v>-2850019.7892659158</v>
      </c>
      <c r="S60" s="55">
        <f t="shared" ca="1" si="7"/>
        <v>7.5164778451502365E-2</v>
      </c>
    </row>
    <row r="61" spans="1:19" x14ac:dyDescent="0.25">
      <c r="A61" s="54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Data'!F61</f>
        <v>46187740.273185141</v>
      </c>
      <c r="E61">
        <f>'Monthly Data'!BH61</f>
        <v>60</v>
      </c>
      <c r="F61" s="21">
        <f t="shared" ca="1" si="8"/>
        <v>0</v>
      </c>
      <c r="G61">
        <f>'Monthly Data'!CA61</f>
        <v>31</v>
      </c>
      <c r="H61" s="53">
        <f t="shared" ca="1" si="4"/>
        <v>624.53</v>
      </c>
      <c r="I61">
        <f>'Monthly Data'!BA61</f>
        <v>6849.3</v>
      </c>
      <c r="K61">
        <f>'Res PW'!$B$6</f>
        <v>-63099997.470422797</v>
      </c>
      <c r="L61">
        <f>E61*'Res PW'!$B$7</f>
        <v>-5101604.6158156563</v>
      </c>
      <c r="M61">
        <f ca="1">F61*'Res PW'!$B$8</f>
        <v>0</v>
      </c>
      <c r="N61">
        <f>G61*'Res PW'!$B$9</f>
        <v>36506315.476562411</v>
      </c>
      <c r="O61" s="53">
        <f ca="1">H61*'Res PW'!$B$10</f>
        <v>18447602.065790664</v>
      </c>
      <c r="P61" s="53">
        <f>I61*'Res PW'!$B$11</f>
        <v>56546271.483394124</v>
      </c>
      <c r="Q61">
        <f t="shared" ca="1" si="2"/>
        <v>43298586.939508736</v>
      </c>
      <c r="R61" s="33">
        <f t="shared" ca="1" si="6"/>
        <v>-2889153.3336764053</v>
      </c>
      <c r="S61" s="55">
        <f t="shared" ca="1" si="7"/>
        <v>6.2552385472595604E-2</v>
      </c>
    </row>
    <row r="62" spans="1:19" x14ac:dyDescent="0.25">
      <c r="A62" s="54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Data'!F62</f>
        <v>50249465.102442041</v>
      </c>
      <c r="E62">
        <f>'Monthly Data'!BH62</f>
        <v>61</v>
      </c>
      <c r="F62" s="21">
        <f t="shared" ca="1" si="8"/>
        <v>0</v>
      </c>
      <c r="G62">
        <f>'Monthly Data'!CA62</f>
        <v>31</v>
      </c>
      <c r="H62" s="53">
        <f t="shared" ca="1" si="4"/>
        <v>753.0200000000001</v>
      </c>
      <c r="I62">
        <f>'Monthly Data'!BA62</f>
        <v>6806.1</v>
      </c>
      <c r="K62">
        <f>'Res PW'!$B$6</f>
        <v>-63099997.470422797</v>
      </c>
      <c r="L62">
        <f>E62*'Res PW'!$B$7</f>
        <v>-5186631.3594125835</v>
      </c>
      <c r="M62">
        <f ca="1">F62*'Res PW'!$B$8</f>
        <v>0</v>
      </c>
      <c r="N62">
        <f>G62*'Res PW'!$B$9</f>
        <v>36506315.476562411</v>
      </c>
      <c r="O62" s="53">
        <f ca="1">H62*'Res PW'!$B$10</f>
        <v>22242988.019121081</v>
      </c>
      <c r="P62" s="53">
        <f>I62*'Res PW'!$B$11</f>
        <v>56189622.055265322</v>
      </c>
      <c r="Q62">
        <f t="shared" ca="1" si="2"/>
        <v>46652296.721113428</v>
      </c>
      <c r="R62" s="33">
        <f t="shared" ca="1" si="6"/>
        <v>-3597168.3813286126</v>
      </c>
      <c r="S62" s="55">
        <f t="shared" ca="1" si="7"/>
        <v>7.1586202440069274E-2</v>
      </c>
    </row>
    <row r="63" spans="1:19" x14ac:dyDescent="0.25">
      <c r="A63" s="54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Data'!F63</f>
        <v>43359119.772431113</v>
      </c>
      <c r="E63">
        <f>'Monthly Data'!BH63</f>
        <v>62</v>
      </c>
      <c r="F63" s="21">
        <f t="shared" ref="F63:F78" ca="1" si="9">F51</f>
        <v>0</v>
      </c>
      <c r="G63">
        <f>'Monthly Data'!CA63</f>
        <v>28</v>
      </c>
      <c r="H63" s="53">
        <f t="shared" ca="1" si="4"/>
        <v>646.04999999999995</v>
      </c>
      <c r="I63">
        <f>'Monthly Data'!BA63</f>
        <v>6772.3</v>
      </c>
      <c r="K63">
        <f>'Res PW'!$B$6</f>
        <v>-63099997.470422797</v>
      </c>
      <c r="L63">
        <f>E63*'Res PW'!$B$7</f>
        <v>-5271658.1030095108</v>
      </c>
      <c r="M63">
        <f ca="1">F63*'Res PW'!$B$8</f>
        <v>0</v>
      </c>
      <c r="N63">
        <f>G63*'Res PW'!$B$9</f>
        <v>32973446.236895081</v>
      </c>
      <c r="O63" s="53">
        <f ca="1">H63*'Res PW'!$B$10</f>
        <v>19083267.920842968</v>
      </c>
      <c r="P63" s="53">
        <f>I63*'Res PW'!$B$11</f>
        <v>55910576.900849722</v>
      </c>
      <c r="Q63">
        <f t="shared" ca="1" si="2"/>
        <v>39595635.485155463</v>
      </c>
      <c r="R63" s="33">
        <f t="shared" ca="1" si="6"/>
        <v>-3763484.2872756496</v>
      </c>
      <c r="S63" s="55">
        <f t="shared" ca="1" si="7"/>
        <v>8.6797986375834441E-2</v>
      </c>
    </row>
    <row r="64" spans="1:19" x14ac:dyDescent="0.25">
      <c r="A64" s="54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Data'!F64</f>
        <v>41634203.494509347</v>
      </c>
      <c r="E64">
        <f>'Monthly Data'!BH64</f>
        <v>63</v>
      </c>
      <c r="F64" s="21">
        <f t="shared" ca="1" si="9"/>
        <v>0</v>
      </c>
      <c r="G64">
        <f>'Monthly Data'!CA64</f>
        <v>31</v>
      </c>
      <c r="H64" s="53">
        <f t="shared" ca="1" si="4"/>
        <v>514.20000000000005</v>
      </c>
      <c r="I64">
        <f>'Monthly Data'!BA64</f>
        <v>6751.3</v>
      </c>
      <c r="K64">
        <f>'Res PW'!$B$6</f>
        <v>-63099997.470422797</v>
      </c>
      <c r="L64">
        <f>E64*'Res PW'!$B$7</f>
        <v>-5356684.846606439</v>
      </c>
      <c r="M64">
        <f ca="1">F64*'Res PW'!$B$8</f>
        <v>0</v>
      </c>
      <c r="N64">
        <f>G64*'Res PW'!$B$9</f>
        <v>36506315.476562411</v>
      </c>
      <c r="O64" s="53">
        <f ca="1">H64*'Res PW'!$B$10</f>
        <v>15188633.023601046</v>
      </c>
      <c r="P64" s="53">
        <f>I64*'Res PW'!$B$11</f>
        <v>55737205.651064888</v>
      </c>
      <c r="Q64">
        <f t="shared" ca="1" si="2"/>
        <v>38975471.834199108</v>
      </c>
      <c r="R64" s="33">
        <f t="shared" ca="1" si="6"/>
        <v>-2658731.6603102386</v>
      </c>
      <c r="S64" s="55">
        <f t="shared" ca="1" si="7"/>
        <v>6.3859313668889278E-2</v>
      </c>
    </row>
    <row r="65" spans="1:19" x14ac:dyDescent="0.25">
      <c r="A65" s="54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Data'!F65</f>
        <v>34196127.793878622</v>
      </c>
      <c r="E65">
        <f>'Monthly Data'!BH65</f>
        <v>64</v>
      </c>
      <c r="F65" s="21">
        <f t="shared" ca="1" si="9"/>
        <v>0</v>
      </c>
      <c r="G65">
        <f>'Monthly Data'!CA65</f>
        <v>30</v>
      </c>
      <c r="H65" s="53">
        <f t="shared" ca="1" si="4"/>
        <v>283.3</v>
      </c>
      <c r="I65">
        <f>'Monthly Data'!BA65</f>
        <v>6785</v>
      </c>
      <c r="K65">
        <f>'Res PW'!$B$6</f>
        <v>-63099997.470422797</v>
      </c>
      <c r="L65">
        <f>E65*'Res PW'!$B$7</f>
        <v>-5441711.5902033662</v>
      </c>
      <c r="M65">
        <f ca="1">F65*'Res PW'!$B$8</f>
        <v>0</v>
      </c>
      <c r="N65">
        <f>G65*'Res PW'!$B$9</f>
        <v>35328692.396673299</v>
      </c>
      <c r="O65" s="53">
        <f ca="1">H65*'Res PW'!$B$10</f>
        <v>8368221.9673010036</v>
      </c>
      <c r="P65" s="53">
        <f>I65*'Res PW'!$B$11</f>
        <v>56015425.228100553</v>
      </c>
      <c r="Q65">
        <f t="shared" ca="1" si="2"/>
        <v>31170630.531448692</v>
      </c>
      <c r="R65" s="33">
        <f t="shared" ca="1" si="6"/>
        <v>-3025497.2624299303</v>
      </c>
      <c r="S65" s="55">
        <f t="shared" ca="1" si="7"/>
        <v>8.8474849569708247E-2</v>
      </c>
    </row>
    <row r="66" spans="1:19" x14ac:dyDescent="0.25">
      <c r="A66" s="54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Data'!F66</f>
        <v>27841028.671373781</v>
      </c>
      <c r="E66">
        <f>'Monthly Data'!BH66</f>
        <v>65</v>
      </c>
      <c r="F66" s="21">
        <f t="shared" ca="1" si="9"/>
        <v>9.2799999999999976</v>
      </c>
      <c r="G66">
        <f>'Monthly Data'!CA66</f>
        <v>31</v>
      </c>
      <c r="H66" s="53">
        <f t="shared" ca="1" si="4"/>
        <v>63.029999999999994</v>
      </c>
      <c r="I66">
        <f>'Monthly Data'!BA66</f>
        <v>6842.6</v>
      </c>
      <c r="K66">
        <f>'Res PW'!$B$6</f>
        <v>-63099997.470422797</v>
      </c>
      <c r="L66">
        <f>E66*'Res PW'!$B$7</f>
        <v>-5526738.3338002935</v>
      </c>
      <c r="M66">
        <f ca="1">F66*'Res PW'!$B$8</f>
        <v>279985.41383056785</v>
      </c>
      <c r="N66">
        <f>G66*'Res PW'!$B$9</f>
        <v>36506315.476562411</v>
      </c>
      <c r="O66" s="53">
        <f ca="1">H66*'Res PW'!$B$10</f>
        <v>1861803.8496257756</v>
      </c>
      <c r="P66" s="53">
        <f>I66*'Res PW'!$B$11</f>
        <v>56490957.79893896</v>
      </c>
      <c r="Q66">
        <f t="shared" ca="1" si="2"/>
        <v>26512326.734734617</v>
      </c>
      <c r="R66" s="33">
        <f t="shared" ref="R66:R97" ca="1" si="10">Q66-D66</f>
        <v>-1328701.9366391636</v>
      </c>
      <c r="S66" s="55">
        <f t="shared" ref="S66:S97" ca="1" si="11">ABS(R66/D66)</f>
        <v>4.7724599271194976E-2</v>
      </c>
    </row>
    <row r="67" spans="1:19" x14ac:dyDescent="0.25">
      <c r="A67" s="54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Data'!F67</f>
        <v>25083997.255859602</v>
      </c>
      <c r="E67">
        <f>'Monthly Data'!BH67</f>
        <v>66</v>
      </c>
      <c r="F67" s="21">
        <f t="shared" ca="1" si="9"/>
        <v>21.53</v>
      </c>
      <c r="G67">
        <f>'Monthly Data'!CA67</f>
        <v>30</v>
      </c>
      <c r="H67" s="53">
        <f t="shared" ca="1" si="4"/>
        <v>5.2900000000000009</v>
      </c>
      <c r="I67">
        <f>'Monthly Data'!BA67</f>
        <v>6912.9</v>
      </c>
      <c r="K67">
        <f>'Res PW'!$B$6</f>
        <v>-63099997.470422797</v>
      </c>
      <c r="L67">
        <f>E67*'Res PW'!$B$7</f>
        <v>-5611765.0773972217</v>
      </c>
      <c r="M67">
        <f ca="1">F67*'Res PW'!$B$8</f>
        <v>649578.22842372057</v>
      </c>
      <c r="N67">
        <f>G67*'Res PW'!$B$9</f>
        <v>35328692.396673299</v>
      </c>
      <c r="O67" s="53">
        <f ca="1">H67*'Res PW'!$B$10</f>
        <v>156258.00990830327</v>
      </c>
      <c r="P67" s="53">
        <f>I67*'Res PW'!$B$11</f>
        <v>57071338.697028197</v>
      </c>
      <c r="Q67">
        <f t="shared" ref="Q67:Q130" ca="1" si="12">SUM(K67:P67)</f>
        <v>24494104.784213498</v>
      </c>
      <c r="R67" s="33">
        <f t="shared" ca="1" si="10"/>
        <v>-589892.47164610401</v>
      </c>
      <c r="S67" s="55">
        <f t="shared" ca="1" si="11"/>
        <v>2.3516685384276446E-2</v>
      </c>
    </row>
    <row r="68" spans="1:19" x14ac:dyDescent="0.25">
      <c r="A68" s="54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Data'!F68</f>
        <v>25424527.828515373</v>
      </c>
      <c r="E68">
        <f>'Monthly Data'!BH68</f>
        <v>67</v>
      </c>
      <c r="F68" s="21">
        <f t="shared" ca="1" si="9"/>
        <v>63.970000000000006</v>
      </c>
      <c r="G68">
        <f>'Monthly Data'!CA68</f>
        <v>31</v>
      </c>
      <c r="H68" s="53">
        <f t="shared" ca="1" si="4"/>
        <v>5.9999999999999963E-2</v>
      </c>
      <c r="I68">
        <f>'Monthly Data'!BA68</f>
        <v>6957.8</v>
      </c>
      <c r="K68">
        <f>'Res PW'!$B$6</f>
        <v>-63099997.470422797</v>
      </c>
      <c r="L68">
        <f>E68*'Res PW'!$B$7</f>
        <v>-5696791.820994149</v>
      </c>
      <c r="M68">
        <f ca="1">F68*'Res PW'!$B$8</f>
        <v>1930028.7632264472</v>
      </c>
      <c r="N68">
        <f>G68*'Res PW'!$B$9</f>
        <v>36506315.476562411</v>
      </c>
      <c r="O68" s="53">
        <f ca="1">H68*'Res PW'!$B$10</f>
        <v>1772.3025698484289</v>
      </c>
      <c r="P68" s="53">
        <f>I68*'Res PW'!$B$11</f>
        <v>57442022.940615773</v>
      </c>
      <c r="Q68">
        <f t="shared" ca="1" si="12"/>
        <v>27083350.191557538</v>
      </c>
      <c r="R68" s="33">
        <f t="shared" ca="1" si="10"/>
        <v>1658822.3630421646</v>
      </c>
      <c r="S68" s="55">
        <f t="shared" ca="1" si="11"/>
        <v>6.5244962432760706E-2</v>
      </c>
    </row>
    <row r="69" spans="1:19" x14ac:dyDescent="0.25">
      <c r="A69" s="54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Data'!F69</f>
        <v>25516070.904535916</v>
      </c>
      <c r="E69">
        <f>'Monthly Data'!BH69</f>
        <v>68</v>
      </c>
      <c r="F69" s="21">
        <f t="shared" ca="1" si="9"/>
        <v>44.05</v>
      </c>
      <c r="G69">
        <f>'Monthly Data'!CA69</f>
        <v>31</v>
      </c>
      <c r="H69" s="53">
        <f t="shared" ca="1" si="4"/>
        <v>1.2799999999999998</v>
      </c>
      <c r="I69">
        <f>'Monthly Data'!BA69</f>
        <v>6969.7</v>
      </c>
      <c r="K69">
        <f>'Res PW'!$B$6</f>
        <v>-63099997.470422797</v>
      </c>
      <c r="L69">
        <f>E69*'Res PW'!$B$7</f>
        <v>-5781818.5645910762</v>
      </c>
      <c r="M69">
        <f ca="1">F69*'Res PW'!$B$8</f>
        <v>1329025.5904349694</v>
      </c>
      <c r="N69">
        <f>G69*'Res PW'!$B$9</f>
        <v>36506315.476562411</v>
      </c>
      <c r="O69" s="53">
        <f ca="1">H69*'Res PW'!$B$10</f>
        <v>37809.121490099831</v>
      </c>
      <c r="P69" s="53">
        <f>I69*'Res PW'!$B$11</f>
        <v>57540266.64882718</v>
      </c>
      <c r="Q69">
        <f t="shared" ca="1" si="12"/>
        <v>26531600.802300788</v>
      </c>
      <c r="R69" s="33">
        <f t="shared" ca="1" si="10"/>
        <v>1015529.8977648728</v>
      </c>
      <c r="S69" s="55">
        <f t="shared" ca="1" si="11"/>
        <v>3.9799618897607983E-2</v>
      </c>
    </row>
    <row r="70" spans="1:19" x14ac:dyDescent="0.25">
      <c r="A70" s="54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Data'!F70</f>
        <v>25813106.5302893</v>
      </c>
      <c r="E70">
        <f>'Monthly Data'!BH70</f>
        <v>69</v>
      </c>
      <c r="F70" s="21">
        <f t="shared" ca="1" si="9"/>
        <v>15.6</v>
      </c>
      <c r="G70">
        <f>'Monthly Data'!CA70</f>
        <v>30</v>
      </c>
      <c r="H70" s="53">
        <f t="shared" ca="1" si="4"/>
        <v>32.79</v>
      </c>
      <c r="I70">
        <f>'Monthly Data'!BA70</f>
        <v>6944.1</v>
      </c>
      <c r="K70">
        <f>'Res PW'!$B$6</f>
        <v>-63099997.470422797</v>
      </c>
      <c r="L70">
        <f>E70*'Res PW'!$B$7</f>
        <v>-5866845.3081880044</v>
      </c>
      <c r="M70">
        <f ca="1">F70*'Res PW'!$B$8</f>
        <v>470665.13531862706</v>
      </c>
      <c r="N70">
        <f>G70*'Res PW'!$B$9</f>
        <v>35328692.396673299</v>
      </c>
      <c r="O70" s="53">
        <f ca="1">H70*'Res PW'!$B$10</f>
        <v>968563.35442216694</v>
      </c>
      <c r="P70" s="53">
        <f>I70*'Res PW'!$B$11</f>
        <v>57328918.839565672</v>
      </c>
      <c r="Q70">
        <f t="shared" ca="1" si="12"/>
        <v>25129996.947368965</v>
      </c>
      <c r="R70" s="33">
        <f t="shared" ca="1" si="10"/>
        <v>-683109.58292033523</v>
      </c>
      <c r="S70" s="55">
        <f t="shared" ca="1" si="11"/>
        <v>2.6463671938081888E-2</v>
      </c>
    </row>
    <row r="71" spans="1:19" x14ac:dyDescent="0.25">
      <c r="A71" s="54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Data'!F71</f>
        <v>30474157.650885023</v>
      </c>
      <c r="E71">
        <f>'Monthly Data'!BH71</f>
        <v>70</v>
      </c>
      <c r="F71" s="21">
        <f t="shared" ca="1" si="9"/>
        <v>0.1</v>
      </c>
      <c r="G71">
        <f>'Monthly Data'!CA71</f>
        <v>31</v>
      </c>
      <c r="H71" s="53">
        <f t="shared" ca="1" si="4"/>
        <v>181.19</v>
      </c>
      <c r="I71">
        <f>'Monthly Data'!BA71</f>
        <v>6936.6</v>
      </c>
      <c r="K71">
        <f>'Res PW'!$B$6</f>
        <v>-63099997.470422797</v>
      </c>
      <c r="L71">
        <f>E71*'Res PW'!$B$7</f>
        <v>-5951872.0517849317</v>
      </c>
      <c r="M71">
        <f ca="1">F71*'Res PW'!$B$8</f>
        <v>3017.0842007604301</v>
      </c>
      <c r="N71">
        <f>G71*'Res PW'!$B$9</f>
        <v>36506315.476562411</v>
      </c>
      <c r="O71" s="53">
        <f ca="1">H71*'Res PW'!$B$10</f>
        <v>5352058.3771806173</v>
      </c>
      <c r="P71" s="53">
        <f>I71*'Res PW'!$B$11</f>
        <v>57267000.536071084</v>
      </c>
      <c r="Q71">
        <f t="shared" ca="1" si="12"/>
        <v>30076521.951807145</v>
      </c>
      <c r="R71" s="33">
        <f t="shared" ca="1" si="10"/>
        <v>-397635.69907787815</v>
      </c>
      <c r="S71" s="55">
        <f t="shared" ca="1" si="11"/>
        <v>1.30482917241957E-2</v>
      </c>
    </row>
    <row r="72" spans="1:19" x14ac:dyDescent="0.25">
      <c r="A72" s="54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Data'!F72</f>
        <v>36154880.29944291</v>
      </c>
      <c r="E72">
        <f>'Monthly Data'!BH72</f>
        <v>71</v>
      </c>
      <c r="F72" s="21">
        <f t="shared" ca="1" si="9"/>
        <v>0</v>
      </c>
      <c r="G72">
        <f>'Monthly Data'!CA72</f>
        <v>30</v>
      </c>
      <c r="H72" s="53">
        <f t="shared" ca="1" si="4"/>
        <v>378.79</v>
      </c>
      <c r="I72">
        <f>'Monthly Data'!BA72</f>
        <v>6914.3</v>
      </c>
      <c r="K72">
        <f>'Res PW'!$B$6</f>
        <v>-63099997.470422797</v>
      </c>
      <c r="L72">
        <f>E72*'Res PW'!$B$7</f>
        <v>-6036898.7953818599</v>
      </c>
      <c r="M72">
        <f ca="1">F72*'Res PW'!$B$8</f>
        <v>0</v>
      </c>
      <c r="N72">
        <f>G72*'Res PW'!$B$9</f>
        <v>35328692.396673299</v>
      </c>
      <c r="O72" s="53">
        <f ca="1">H72*'Res PW'!$B$10</f>
        <v>11188841.507214781</v>
      </c>
      <c r="P72" s="53">
        <f>I72*'Res PW'!$B$11</f>
        <v>57082896.780347191</v>
      </c>
      <c r="Q72">
        <f t="shared" ca="1" si="12"/>
        <v>34463534.418430611</v>
      </c>
      <c r="R72" s="33">
        <f t="shared" ca="1" si="10"/>
        <v>-1691345.8810122982</v>
      </c>
      <c r="S72" s="55">
        <f t="shared" ca="1" si="11"/>
        <v>4.678056923447646E-2</v>
      </c>
    </row>
    <row r="73" spans="1:19" x14ac:dyDescent="0.25">
      <c r="A73" s="54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Data'!F73</f>
        <v>42622164.832981981</v>
      </c>
      <c r="E73">
        <f>'Monthly Data'!BH73</f>
        <v>72</v>
      </c>
      <c r="F73" s="21">
        <f t="shared" ca="1" si="9"/>
        <v>0</v>
      </c>
      <c r="G73">
        <f>'Monthly Data'!CA73</f>
        <v>31</v>
      </c>
      <c r="H73" s="53">
        <f t="shared" ca="1" si="4"/>
        <v>624.53</v>
      </c>
      <c r="I73">
        <f>'Monthly Data'!BA73</f>
        <v>6903.2</v>
      </c>
      <c r="K73">
        <f>'Res PW'!$B$6</f>
        <v>-63099997.470422797</v>
      </c>
      <c r="L73">
        <f>E73*'Res PW'!$B$7</f>
        <v>-6121925.5389787871</v>
      </c>
      <c r="M73">
        <f ca="1">F73*'Res PW'!$B$8</f>
        <v>0</v>
      </c>
      <c r="N73">
        <f>G73*'Res PW'!$B$9</f>
        <v>36506315.476562411</v>
      </c>
      <c r="O73" s="53">
        <f ca="1">H73*'Res PW'!$B$10</f>
        <v>18447602.065790664</v>
      </c>
      <c r="P73" s="53">
        <f>I73*'Res PW'!$B$11</f>
        <v>56991257.6911752</v>
      </c>
      <c r="Q73">
        <f t="shared" ca="1" si="12"/>
        <v>42723252.224126682</v>
      </c>
      <c r="R73" s="33">
        <f t="shared" ca="1" si="10"/>
        <v>101087.39114470035</v>
      </c>
      <c r="S73" s="55">
        <f t="shared" ca="1" si="11"/>
        <v>2.3717094507240202E-3</v>
      </c>
    </row>
    <row r="74" spans="1:19" x14ac:dyDescent="0.25">
      <c r="A74" s="54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Data'!F74</f>
        <v>48025945.631115839</v>
      </c>
      <c r="E74">
        <f>'Monthly Data'!BH74</f>
        <v>73</v>
      </c>
      <c r="F74" s="21">
        <f t="shared" ca="1" si="9"/>
        <v>0</v>
      </c>
      <c r="G74">
        <f>'Monthly Data'!CA74</f>
        <v>31</v>
      </c>
      <c r="H74" s="53">
        <f t="shared" ca="1" si="4"/>
        <v>753.0200000000001</v>
      </c>
      <c r="I74">
        <f>'Monthly Data'!BA74</f>
        <v>6845.1</v>
      </c>
      <c r="K74">
        <f>'Res PW'!$B$6</f>
        <v>-63099997.470422797</v>
      </c>
      <c r="L74">
        <f>E74*'Res PW'!$B$7</f>
        <v>-6206952.2825757144</v>
      </c>
      <c r="M74">
        <f ca="1">F74*'Res PW'!$B$8</f>
        <v>0</v>
      </c>
      <c r="N74">
        <f>G74*'Res PW'!$B$9</f>
        <v>36506315.476562411</v>
      </c>
      <c r="O74" s="53">
        <f ca="1">H74*'Res PW'!$B$10</f>
        <v>22242988.019121081</v>
      </c>
      <c r="P74" s="53">
        <f>I74*'Res PW'!$B$11</f>
        <v>56511597.233437158</v>
      </c>
      <c r="Q74">
        <f t="shared" ca="1" si="12"/>
        <v>45953950.976122133</v>
      </c>
      <c r="R74" s="33">
        <f t="shared" ca="1" si="10"/>
        <v>-2071994.6549937055</v>
      </c>
      <c r="S74" s="55">
        <f t="shared" ca="1" si="11"/>
        <v>4.3143234927815091E-2</v>
      </c>
    </row>
    <row r="75" spans="1:19" x14ac:dyDescent="0.25">
      <c r="A75" s="54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Data'!F75</f>
        <v>42659400.830990404</v>
      </c>
      <c r="E75">
        <f>'Monthly Data'!BH75</f>
        <v>74</v>
      </c>
      <c r="F75" s="21">
        <f t="shared" ca="1" si="9"/>
        <v>0</v>
      </c>
      <c r="G75">
        <f>'Monthly Data'!CA75</f>
        <v>28</v>
      </c>
      <c r="H75" s="53">
        <f t="shared" ca="1" si="4"/>
        <v>646.04999999999995</v>
      </c>
      <c r="I75">
        <f>'Monthly Data'!BA75</f>
        <v>6810.3</v>
      </c>
      <c r="K75">
        <f>'Res PW'!$B$6</f>
        <v>-63099997.470422797</v>
      </c>
      <c r="L75">
        <f>E75*'Res PW'!$B$7</f>
        <v>-6291979.0261726426</v>
      </c>
      <c r="M75">
        <f ca="1">F75*'Res PW'!$B$8</f>
        <v>0</v>
      </c>
      <c r="N75">
        <f>G75*'Res PW'!$B$9</f>
        <v>32973446.236895081</v>
      </c>
      <c r="O75" s="53">
        <f ca="1">H75*'Res PW'!$B$10</f>
        <v>19083267.920842968</v>
      </c>
      <c r="P75" s="53">
        <f>I75*'Res PW'!$B$11</f>
        <v>56224296.305222288</v>
      </c>
      <c r="Q75">
        <f t="shared" ca="1" si="12"/>
        <v>38889033.966364898</v>
      </c>
      <c r="R75" s="33">
        <f t="shared" ca="1" si="10"/>
        <v>-3770366.8646255061</v>
      </c>
      <c r="S75" s="55">
        <f t="shared" ca="1" si="11"/>
        <v>8.838302440212617E-2</v>
      </c>
    </row>
    <row r="76" spans="1:19" x14ac:dyDescent="0.25">
      <c r="A76" s="54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Data'!F76</f>
        <v>39849301.839030221</v>
      </c>
      <c r="E76">
        <f>'Monthly Data'!BH76</f>
        <v>75</v>
      </c>
      <c r="F76" s="21">
        <f t="shared" ca="1" si="9"/>
        <v>0</v>
      </c>
      <c r="G76">
        <f>'Monthly Data'!CA76</f>
        <v>31</v>
      </c>
      <c r="H76" s="53">
        <f t="shared" ca="1" si="4"/>
        <v>514.20000000000005</v>
      </c>
      <c r="I76">
        <f>'Monthly Data'!BA76</f>
        <v>6783.7</v>
      </c>
      <c r="K76">
        <f>'Res PW'!$B$6</f>
        <v>-63099997.470422797</v>
      </c>
      <c r="L76">
        <f>E76*'Res PW'!$B$7</f>
        <v>-6377005.7697695699</v>
      </c>
      <c r="M76">
        <f ca="1">F76*'Res PW'!$B$8</f>
        <v>0</v>
      </c>
      <c r="N76">
        <f>G76*'Res PW'!$B$9</f>
        <v>36506315.476562411</v>
      </c>
      <c r="O76" s="53">
        <f ca="1">H76*'Res PW'!$B$10</f>
        <v>15188633.023601046</v>
      </c>
      <c r="P76" s="53">
        <f>I76*'Res PW'!$B$11</f>
        <v>56004692.722161487</v>
      </c>
      <c r="Q76">
        <f t="shared" ca="1" si="12"/>
        <v>38222637.982132576</v>
      </c>
      <c r="R76" s="33">
        <f t="shared" ca="1" si="10"/>
        <v>-1626663.8568976447</v>
      </c>
      <c r="S76" s="55">
        <f t="shared" ca="1" si="11"/>
        <v>4.0820385347489725E-2</v>
      </c>
    </row>
    <row r="77" spans="1:19" x14ac:dyDescent="0.25">
      <c r="A77" s="54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Data'!F77</f>
        <v>31945268.362962853</v>
      </c>
      <c r="E77">
        <f>'Monthly Data'!BH77</f>
        <v>76</v>
      </c>
      <c r="F77" s="21">
        <f t="shared" ca="1" si="9"/>
        <v>0</v>
      </c>
      <c r="G77">
        <f>'Monthly Data'!CA77</f>
        <v>30</v>
      </c>
      <c r="H77" s="53">
        <f t="shared" ca="1" si="4"/>
        <v>283.3</v>
      </c>
      <c r="I77">
        <f>'Monthly Data'!BA77</f>
        <v>6805.6</v>
      </c>
      <c r="K77">
        <f>'Res PW'!$B$6</f>
        <v>-63099997.470422797</v>
      </c>
      <c r="L77">
        <f>E77*'Res PW'!$B$7</f>
        <v>-6462032.5133664971</v>
      </c>
      <c r="M77">
        <f ca="1">F77*'Res PW'!$B$8</f>
        <v>0</v>
      </c>
      <c r="N77">
        <f>G77*'Res PW'!$B$9</f>
        <v>35328692.396673299</v>
      </c>
      <c r="O77" s="53">
        <f ca="1">H77*'Res PW'!$B$10</f>
        <v>8368221.9673010036</v>
      </c>
      <c r="P77" s="53">
        <f>I77*'Res PW'!$B$11</f>
        <v>56185494.16836568</v>
      </c>
      <c r="Q77">
        <f t="shared" ca="1" si="12"/>
        <v>30320378.548550688</v>
      </c>
      <c r="R77" s="33">
        <f t="shared" ca="1" si="10"/>
        <v>-1624889.8144121654</v>
      </c>
      <c r="S77" s="55">
        <f t="shared" ca="1" si="11"/>
        <v>5.0864804012604653E-2</v>
      </c>
    </row>
    <row r="78" spans="1:19" x14ac:dyDescent="0.25">
      <c r="A78" s="54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Data'!F78</f>
        <v>26198476.047441423</v>
      </c>
      <c r="E78">
        <f>'Monthly Data'!BH78</f>
        <v>77</v>
      </c>
      <c r="F78" s="21">
        <f t="shared" ca="1" si="9"/>
        <v>9.2799999999999976</v>
      </c>
      <c r="G78">
        <f>'Monthly Data'!CA78</f>
        <v>31</v>
      </c>
      <c r="H78" s="53">
        <f t="shared" ca="1" si="4"/>
        <v>63.029999999999994</v>
      </c>
      <c r="I78">
        <f>'Monthly Data'!BA78</f>
        <v>6870.9</v>
      </c>
      <c r="K78">
        <f>'Res PW'!$B$6</f>
        <v>-63099997.470422797</v>
      </c>
      <c r="L78">
        <f>E78*'Res PW'!$B$7</f>
        <v>-6547059.2569634253</v>
      </c>
      <c r="M78">
        <f ca="1">F78*'Res PW'!$B$8</f>
        <v>279985.41383056785</v>
      </c>
      <c r="N78">
        <f>G78*'Res PW'!$B$9</f>
        <v>36506315.476562411</v>
      </c>
      <c r="O78" s="53">
        <f ca="1">H78*'Res PW'!$B$10</f>
        <v>1861803.8496257756</v>
      </c>
      <c r="P78" s="53">
        <f>I78*'Res PW'!$B$11</f>
        <v>56724596.197458521</v>
      </c>
      <c r="Q78">
        <f t="shared" ca="1" si="12"/>
        <v>25725644.210091047</v>
      </c>
      <c r="R78" s="33">
        <f t="shared" ca="1" si="10"/>
        <v>-472831.83735037595</v>
      </c>
      <c r="S78" s="55">
        <f t="shared" ca="1" si="11"/>
        <v>1.8048066478910833E-2</v>
      </c>
    </row>
    <row r="79" spans="1:19" x14ac:dyDescent="0.25">
      <c r="A79" s="54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Data'!F79</f>
        <v>24492358.117568251</v>
      </c>
      <c r="E79">
        <f>'Monthly Data'!BH79</f>
        <v>78</v>
      </c>
      <c r="F79" s="21">
        <f t="shared" ref="F79:F94" ca="1" si="13">F67</f>
        <v>21.53</v>
      </c>
      <c r="G79">
        <f>'Monthly Data'!CA79</f>
        <v>30</v>
      </c>
      <c r="H79" s="53">
        <f t="shared" ref="H79:H142" ca="1" si="14">H67</f>
        <v>5.2900000000000009</v>
      </c>
      <c r="I79">
        <f>'Monthly Data'!BA79</f>
        <v>6965.8</v>
      </c>
      <c r="K79">
        <f>'Res PW'!$B$6</f>
        <v>-63099997.470422797</v>
      </c>
      <c r="L79">
        <f>E79*'Res PW'!$B$7</f>
        <v>-6632086.0005603526</v>
      </c>
      <c r="M79">
        <f ca="1">F79*'Res PW'!$B$8</f>
        <v>649578.22842372057</v>
      </c>
      <c r="N79">
        <f>G79*'Res PW'!$B$9</f>
        <v>35328692.396673299</v>
      </c>
      <c r="O79" s="53">
        <f ca="1">H79*'Res PW'!$B$10</f>
        <v>156258.00990830327</v>
      </c>
      <c r="P79" s="53">
        <f>I79*'Res PW'!$B$11</f>
        <v>57508069.131009996</v>
      </c>
      <c r="Q79">
        <f t="shared" ca="1" si="12"/>
        <v>23910514.295032166</v>
      </c>
      <c r="R79" s="33">
        <f t="shared" ca="1" si="10"/>
        <v>-581843.8225360848</v>
      </c>
      <c r="S79" s="55">
        <f t="shared" ca="1" si="11"/>
        <v>2.3756137312018602E-2</v>
      </c>
    </row>
    <row r="80" spans="1:19" x14ac:dyDescent="0.25">
      <c r="A80" s="54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Data'!F80</f>
        <v>26046889.93465146</v>
      </c>
      <c r="E80">
        <f>'Monthly Data'!BH80</f>
        <v>79</v>
      </c>
      <c r="F80" s="21">
        <f t="shared" ca="1" si="13"/>
        <v>63.970000000000006</v>
      </c>
      <c r="G80">
        <f>'Monthly Data'!CA80</f>
        <v>31</v>
      </c>
      <c r="H80" s="53">
        <f t="shared" ca="1" si="14"/>
        <v>5.9999999999999963E-2</v>
      </c>
      <c r="I80">
        <f>'Monthly Data'!BA80</f>
        <v>7032.3</v>
      </c>
      <c r="K80">
        <f>'Res PW'!$B$6</f>
        <v>-63099997.470422797</v>
      </c>
      <c r="L80">
        <f>E80*'Res PW'!$B$7</f>
        <v>-6717112.7441572798</v>
      </c>
      <c r="M80">
        <f ca="1">F80*'Res PW'!$B$8</f>
        <v>1930028.7632264472</v>
      </c>
      <c r="N80">
        <f>G80*'Res PW'!$B$9</f>
        <v>36506315.476562411</v>
      </c>
      <c r="O80" s="53">
        <f ca="1">H80*'Res PW'!$B$10</f>
        <v>1772.3025698484289</v>
      </c>
      <c r="P80" s="53">
        <f>I80*'Res PW'!$B$11</f>
        <v>58057078.088661976</v>
      </c>
      <c r="Q80">
        <f t="shared" ca="1" si="12"/>
        <v>26678084.41644061</v>
      </c>
      <c r="R80" s="33">
        <f t="shared" ca="1" si="10"/>
        <v>631194.48178914934</v>
      </c>
      <c r="S80" s="55">
        <f t="shared" ca="1" si="11"/>
        <v>2.4233007601780519E-2</v>
      </c>
    </row>
    <row r="81" spans="1:19" x14ac:dyDescent="0.25">
      <c r="A81" s="54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Data'!F81</f>
        <v>26185942.874170166</v>
      </c>
      <c r="E81">
        <f>'Monthly Data'!BH81</f>
        <v>80</v>
      </c>
      <c r="F81" s="21">
        <f t="shared" ca="1" si="13"/>
        <v>44.05</v>
      </c>
      <c r="G81">
        <f>'Monthly Data'!CA81</f>
        <v>31</v>
      </c>
      <c r="H81" s="53">
        <f t="shared" ca="1" si="14"/>
        <v>1.2799999999999998</v>
      </c>
      <c r="I81">
        <f>'Monthly Data'!BA81</f>
        <v>7045.7</v>
      </c>
      <c r="K81">
        <f>'Res PW'!$B$6</f>
        <v>-63099997.470422797</v>
      </c>
      <c r="L81">
        <f>E81*'Res PW'!$B$7</f>
        <v>-6802139.487754208</v>
      </c>
      <c r="M81">
        <f ca="1">F81*'Res PW'!$B$8</f>
        <v>1329025.5904349694</v>
      </c>
      <c r="N81">
        <f>G81*'Res PW'!$B$9</f>
        <v>36506315.476562411</v>
      </c>
      <c r="O81" s="53">
        <f ca="1">H81*'Res PW'!$B$10</f>
        <v>37809.121490099831</v>
      </c>
      <c r="P81" s="53">
        <f>I81*'Res PW'!$B$11</f>
        <v>58167705.457572304</v>
      </c>
      <c r="Q81">
        <f t="shared" ca="1" si="12"/>
        <v>26138718.687882781</v>
      </c>
      <c r="R81" s="33">
        <f t="shared" ca="1" si="10"/>
        <v>-47224.18628738448</v>
      </c>
      <c r="S81" s="55">
        <f t="shared" ca="1" si="11"/>
        <v>1.8034174486024122E-3</v>
      </c>
    </row>
    <row r="82" spans="1:19" x14ac:dyDescent="0.25">
      <c r="A82" s="54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Data'!F82</f>
        <v>25576570.706485815</v>
      </c>
      <c r="E82">
        <f>'Monthly Data'!BH82</f>
        <v>81</v>
      </c>
      <c r="F82" s="21">
        <f t="shared" ca="1" si="13"/>
        <v>15.6</v>
      </c>
      <c r="G82">
        <f>'Monthly Data'!CA82</f>
        <v>30</v>
      </c>
      <c r="H82" s="53">
        <f t="shared" ca="1" si="14"/>
        <v>32.79</v>
      </c>
      <c r="I82">
        <f>'Monthly Data'!BA82</f>
        <v>6994.9</v>
      </c>
      <c r="K82">
        <f>'Res PW'!$B$6</f>
        <v>-63099997.470422797</v>
      </c>
      <c r="L82">
        <f>E82*'Res PW'!$B$7</f>
        <v>-6887166.2313511353</v>
      </c>
      <c r="M82">
        <f ca="1">F82*'Res PW'!$B$8</f>
        <v>470665.13531862706</v>
      </c>
      <c r="N82">
        <f>G82*'Res PW'!$B$9</f>
        <v>35328692.396673299</v>
      </c>
      <c r="O82" s="53">
        <f ca="1">H82*'Res PW'!$B$10</f>
        <v>968563.35442216694</v>
      </c>
      <c r="P82" s="53">
        <f>I82*'Res PW'!$B$11</f>
        <v>57748312.14856898</v>
      </c>
      <c r="Q82">
        <f t="shared" ca="1" si="12"/>
        <v>24529069.333209142</v>
      </c>
      <c r="R82" s="33">
        <f t="shared" ca="1" si="10"/>
        <v>-1047501.3732766733</v>
      </c>
      <c r="S82" s="55">
        <f t="shared" ca="1" si="11"/>
        <v>4.0955505149525125E-2</v>
      </c>
    </row>
    <row r="83" spans="1:19" x14ac:dyDescent="0.25">
      <c r="A83" s="54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Data'!F83</f>
        <v>28365913.722983588</v>
      </c>
      <c r="E83">
        <f>'Monthly Data'!BH83</f>
        <v>82</v>
      </c>
      <c r="F83" s="21">
        <f t="shared" ca="1" si="13"/>
        <v>0.1</v>
      </c>
      <c r="G83">
        <f>'Monthly Data'!CA83</f>
        <v>31</v>
      </c>
      <c r="H83" s="53">
        <f t="shared" ca="1" si="14"/>
        <v>181.19</v>
      </c>
      <c r="I83">
        <f>'Monthly Data'!BA83</f>
        <v>6969</v>
      </c>
      <c r="K83">
        <f>'Res PW'!$B$6</f>
        <v>-63099997.470422797</v>
      </c>
      <c r="L83">
        <f>E83*'Res PW'!$B$7</f>
        <v>-6972192.9749480626</v>
      </c>
      <c r="M83">
        <f ca="1">F83*'Res PW'!$B$8</f>
        <v>3017.0842007604301</v>
      </c>
      <c r="N83">
        <f>G83*'Res PW'!$B$9</f>
        <v>36506315.476562411</v>
      </c>
      <c r="O83" s="53">
        <f ca="1">H83*'Res PW'!$B$10</f>
        <v>5352058.3771806173</v>
      </c>
      <c r="P83" s="53">
        <f>I83*'Res PW'!$B$11</f>
        <v>57534487.607167684</v>
      </c>
      <c r="Q83">
        <f t="shared" ca="1" si="12"/>
        <v>29323688.099740613</v>
      </c>
      <c r="R83" s="33">
        <f t="shared" ca="1" si="10"/>
        <v>957774.37675702572</v>
      </c>
      <c r="S83" s="55">
        <f t="shared" ca="1" si="11"/>
        <v>3.3764975318985951E-2</v>
      </c>
    </row>
    <row r="84" spans="1:19" x14ac:dyDescent="0.25">
      <c r="A84" s="54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Data'!F84</f>
        <v>31640826.995899595</v>
      </c>
      <c r="E84">
        <f>'Monthly Data'!BH84</f>
        <v>83</v>
      </c>
      <c r="F84" s="21">
        <f t="shared" ca="1" si="13"/>
        <v>0</v>
      </c>
      <c r="G84">
        <f>'Monthly Data'!CA84</f>
        <v>30</v>
      </c>
      <c r="H84" s="53">
        <f t="shared" ca="1" si="14"/>
        <v>378.79</v>
      </c>
      <c r="I84">
        <f>'Monthly Data'!BA84</f>
        <v>6936.9</v>
      </c>
      <c r="K84">
        <f>'Res PW'!$B$6</f>
        <v>-63099997.470422797</v>
      </c>
      <c r="L84">
        <f>E84*'Res PW'!$B$7</f>
        <v>-7057219.7185449908</v>
      </c>
      <c r="M84">
        <f ca="1">F84*'Res PW'!$B$8</f>
        <v>0</v>
      </c>
      <c r="N84">
        <f>G84*'Res PW'!$B$9</f>
        <v>35328692.396673299</v>
      </c>
      <c r="O84" s="53">
        <f ca="1">H84*'Res PW'!$B$10</f>
        <v>11188841.507214781</v>
      </c>
      <c r="P84" s="53">
        <f>I84*'Res PW'!$B$11</f>
        <v>57269477.268210866</v>
      </c>
      <c r="Q84">
        <f t="shared" ca="1" si="12"/>
        <v>33629793.983131155</v>
      </c>
      <c r="R84" s="33">
        <f t="shared" ca="1" si="10"/>
        <v>1988966.9872315601</v>
      </c>
      <c r="S84" s="55">
        <f t="shared" ca="1" si="11"/>
        <v>6.2860777548239016E-2</v>
      </c>
    </row>
    <row r="85" spans="1:19" x14ac:dyDescent="0.25">
      <c r="A85" s="54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Data'!F85</f>
        <v>36984501.02510073</v>
      </c>
      <c r="E85">
        <f>'Monthly Data'!BH85</f>
        <v>84</v>
      </c>
      <c r="F85" s="21">
        <f t="shared" ca="1" si="13"/>
        <v>0</v>
      </c>
      <c r="G85">
        <f>'Monthly Data'!CA85</f>
        <v>31</v>
      </c>
      <c r="H85" s="53">
        <f t="shared" ca="1" si="14"/>
        <v>624.53</v>
      </c>
      <c r="I85">
        <f>'Monthly Data'!BA85</f>
        <v>6948.2</v>
      </c>
      <c r="K85">
        <f>'Res PW'!$B$6</f>
        <v>-63099997.470422797</v>
      </c>
      <c r="L85">
        <f>E85*'Res PW'!$B$7</f>
        <v>-7142246.462141918</v>
      </c>
      <c r="M85">
        <f ca="1">F85*'Res PW'!$B$8</f>
        <v>0</v>
      </c>
      <c r="N85">
        <f>G85*'Res PW'!$B$9</f>
        <v>36506315.476562411</v>
      </c>
      <c r="O85" s="53">
        <f ca="1">H85*'Res PW'!$B$10</f>
        <v>18447602.065790664</v>
      </c>
      <c r="P85" s="53">
        <f>I85*'Res PW'!$B$11</f>
        <v>57362767.512142703</v>
      </c>
      <c r="Q85">
        <f t="shared" ca="1" si="12"/>
        <v>42074441.121931061</v>
      </c>
      <c r="R85" s="33">
        <f t="shared" ca="1" si="10"/>
        <v>5089940.0968303308</v>
      </c>
      <c r="S85" s="55">
        <f t="shared" ca="1" si="11"/>
        <v>0.1376235978789028</v>
      </c>
    </row>
    <row r="86" spans="1:19" x14ac:dyDescent="0.25">
      <c r="A86" s="54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Data'!F86</f>
        <v>41853574.713372454</v>
      </c>
      <c r="E86">
        <f>'Monthly Data'!BH86</f>
        <v>85</v>
      </c>
      <c r="F86" s="21">
        <f t="shared" ca="1" si="13"/>
        <v>0</v>
      </c>
      <c r="G86">
        <f>'Monthly Data'!CA86</f>
        <v>31</v>
      </c>
      <c r="H86" s="53">
        <f t="shared" ca="1" si="14"/>
        <v>753.0200000000001</v>
      </c>
      <c r="I86">
        <f>'Monthly Data'!BA86</f>
        <v>6919.2</v>
      </c>
      <c r="K86">
        <f>'Res PW'!$B$6</f>
        <v>-63099997.470422797</v>
      </c>
      <c r="L86">
        <f>E86*'Res PW'!$B$7</f>
        <v>-7227273.2057388462</v>
      </c>
      <c r="M86">
        <f ca="1">F86*'Res PW'!$B$8</f>
        <v>0</v>
      </c>
      <c r="N86">
        <f>G86*'Res PW'!$B$9</f>
        <v>36506315.476562411</v>
      </c>
      <c r="O86" s="53">
        <f ca="1">H86*'Res PW'!$B$10</f>
        <v>22242988.019121081</v>
      </c>
      <c r="P86" s="53">
        <f>I86*'Res PW'!$B$11</f>
        <v>57123350.071963646</v>
      </c>
      <c r="Q86">
        <f t="shared" ca="1" si="12"/>
        <v>45545382.89148549</v>
      </c>
      <c r="R86" s="33">
        <f t="shared" ca="1" si="10"/>
        <v>3691808.1781130359</v>
      </c>
      <c r="S86" s="55">
        <f t="shared" ca="1" si="11"/>
        <v>8.8207714714831326E-2</v>
      </c>
    </row>
    <row r="87" spans="1:19" x14ac:dyDescent="0.25">
      <c r="A87" s="54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Data'!F87</f>
        <v>38728356.319304727</v>
      </c>
      <c r="E87">
        <f>'Monthly Data'!BH87</f>
        <v>86</v>
      </c>
      <c r="F87" s="21">
        <f t="shared" ca="1" si="13"/>
        <v>0</v>
      </c>
      <c r="G87">
        <f>'Monthly Data'!CA87</f>
        <v>29</v>
      </c>
      <c r="H87" s="53">
        <f t="shared" ca="1" si="14"/>
        <v>646.04999999999995</v>
      </c>
      <c r="I87">
        <f>'Monthly Data'!BA87</f>
        <v>6896.8</v>
      </c>
      <c r="K87">
        <f>'Res PW'!$B$6</f>
        <v>-63099997.470422797</v>
      </c>
      <c r="L87">
        <f>E87*'Res PW'!$B$7</f>
        <v>-7312299.9493357735</v>
      </c>
      <c r="M87">
        <f ca="1">F87*'Res PW'!$B$8</f>
        <v>0</v>
      </c>
      <c r="N87">
        <f>G87*'Res PW'!$B$9</f>
        <v>34151069.316784188</v>
      </c>
      <c r="O87" s="53">
        <f ca="1">H87*'Res PW'!$B$10</f>
        <v>19083267.920842968</v>
      </c>
      <c r="P87" s="53">
        <f>I87*'Res PW'!$B$11</f>
        <v>56938420.738859825</v>
      </c>
      <c r="Q87">
        <f t="shared" ca="1" si="12"/>
        <v>39760460.556728408</v>
      </c>
      <c r="R87" s="33">
        <f t="shared" ca="1" si="10"/>
        <v>1032104.2374236807</v>
      </c>
      <c r="S87" s="55">
        <f t="shared" ca="1" si="11"/>
        <v>2.6649833236253639E-2</v>
      </c>
    </row>
    <row r="88" spans="1:19" x14ac:dyDescent="0.25">
      <c r="A88" s="54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Data'!F88</f>
        <v>36763781.514471635</v>
      </c>
      <c r="E88">
        <f>'Monthly Data'!BH88</f>
        <v>87</v>
      </c>
      <c r="F88" s="21">
        <f t="shared" ca="1" si="13"/>
        <v>0</v>
      </c>
      <c r="G88">
        <f>'Monthly Data'!CA88</f>
        <v>31</v>
      </c>
      <c r="H88" s="53">
        <f t="shared" ca="1" si="14"/>
        <v>514.20000000000005</v>
      </c>
      <c r="I88">
        <f>'Monthly Data'!BA88</f>
        <v>6872.4</v>
      </c>
      <c r="K88">
        <f>'Res PW'!$B$6</f>
        <v>-63099997.470422797</v>
      </c>
      <c r="L88">
        <f>E88*'Res PW'!$B$7</f>
        <v>-7397326.6929327007</v>
      </c>
      <c r="M88">
        <f ca="1">F88*'Res PW'!$B$8</f>
        <v>0</v>
      </c>
      <c r="N88">
        <f>G88*'Res PW'!$B$9</f>
        <v>36506315.476562411</v>
      </c>
      <c r="O88" s="53">
        <f ca="1">H88*'Res PW'!$B$10</f>
        <v>15188633.023601046</v>
      </c>
      <c r="P88" s="53">
        <f>I88*'Res PW'!$B$11</f>
        <v>56736979.858157441</v>
      </c>
      <c r="Q88">
        <f t="shared" ca="1" si="12"/>
        <v>37934604.1949654</v>
      </c>
      <c r="R88" s="33">
        <f t="shared" ca="1" si="10"/>
        <v>1170822.6804937646</v>
      </c>
      <c r="S88" s="55">
        <f t="shared" ca="1" si="11"/>
        <v>3.1847177636851201E-2</v>
      </c>
    </row>
    <row r="89" spans="1:19" x14ac:dyDescent="0.25">
      <c r="A89" s="54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Data'!F89</f>
        <v>30904044.045612264</v>
      </c>
      <c r="E89">
        <f>'Monthly Data'!BH89</f>
        <v>88</v>
      </c>
      <c r="F89" s="21">
        <f t="shared" ca="1" si="13"/>
        <v>0</v>
      </c>
      <c r="G89">
        <f>'Monthly Data'!CA89</f>
        <v>30</v>
      </c>
      <c r="H89" s="53">
        <f t="shared" ca="1" si="14"/>
        <v>283.3</v>
      </c>
      <c r="I89">
        <f>'Monthly Data'!BA89</f>
        <v>6890.3</v>
      </c>
      <c r="K89">
        <f>'Res PW'!$B$6</f>
        <v>-63099997.470422797</v>
      </c>
      <c r="L89">
        <f>E89*'Res PW'!$B$7</f>
        <v>-7482353.4365296289</v>
      </c>
      <c r="M89">
        <f ca="1">F89*'Res PW'!$B$8</f>
        <v>0</v>
      </c>
      <c r="N89">
        <f>G89*'Res PW'!$B$9</f>
        <v>35328692.396673299</v>
      </c>
      <c r="O89" s="53">
        <f ca="1">H89*'Res PW'!$B$10</f>
        <v>8368221.9673010036</v>
      </c>
      <c r="P89" s="53">
        <f>I89*'Res PW'!$B$11</f>
        <v>56884758.209164515</v>
      </c>
      <c r="Q89">
        <f t="shared" ca="1" si="12"/>
        <v>29999321.666186392</v>
      </c>
      <c r="R89" s="33">
        <f t="shared" ca="1" si="10"/>
        <v>-904722.37942587212</v>
      </c>
      <c r="S89" s="55">
        <f t="shared" ca="1" si="11"/>
        <v>2.9275210004572977E-2</v>
      </c>
    </row>
    <row r="90" spans="1:19" x14ac:dyDescent="0.25">
      <c r="A90" s="54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Data'!F90</f>
        <v>26428034.731526289</v>
      </c>
      <c r="E90">
        <f>'Monthly Data'!BH90</f>
        <v>89</v>
      </c>
      <c r="F90" s="21">
        <f t="shared" ca="1" si="13"/>
        <v>9.2799999999999976</v>
      </c>
      <c r="G90">
        <f>'Monthly Data'!CA90</f>
        <v>31</v>
      </c>
      <c r="H90" s="53">
        <f t="shared" ca="1" si="14"/>
        <v>63.029999999999994</v>
      </c>
      <c r="I90">
        <f>'Monthly Data'!BA90</f>
        <v>6962.5</v>
      </c>
      <c r="K90">
        <f>'Res PW'!$B$6</f>
        <v>-63099997.470422797</v>
      </c>
      <c r="L90">
        <f>E90*'Res PW'!$B$7</f>
        <v>-7567380.1801265562</v>
      </c>
      <c r="M90">
        <f ca="1">F90*'Res PW'!$B$8</f>
        <v>279985.41383056785</v>
      </c>
      <c r="N90">
        <f>G90*'Res PW'!$B$9</f>
        <v>36506315.476562411</v>
      </c>
      <c r="O90" s="53">
        <f ca="1">H90*'Res PW'!$B$10</f>
        <v>1861803.8496257756</v>
      </c>
      <c r="P90" s="53">
        <f>I90*'Res PW'!$B$11</f>
        <v>57480825.077472381</v>
      </c>
      <c r="Q90">
        <f t="shared" ca="1" si="12"/>
        <v>25461552.166941777</v>
      </c>
      <c r="R90" s="33">
        <f t="shared" ca="1" si="10"/>
        <v>-966482.56458451226</v>
      </c>
      <c r="S90" s="55">
        <f t="shared" ca="1" si="11"/>
        <v>3.6570353202676278E-2</v>
      </c>
    </row>
    <row r="91" spans="1:19" x14ac:dyDescent="0.25">
      <c r="A91" s="54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Data'!F91</f>
        <v>25473713.696905319</v>
      </c>
      <c r="E91">
        <f>'Monthly Data'!BH91</f>
        <v>90</v>
      </c>
      <c r="F91" s="21">
        <f t="shared" ca="1" si="13"/>
        <v>21.53</v>
      </c>
      <c r="G91">
        <f>'Monthly Data'!CA91</f>
        <v>30</v>
      </c>
      <c r="H91" s="53">
        <f t="shared" ca="1" si="14"/>
        <v>5.2900000000000009</v>
      </c>
      <c r="I91">
        <f>'Monthly Data'!BA91</f>
        <v>7047.3</v>
      </c>
      <c r="K91">
        <f>'Res PW'!$B$6</f>
        <v>-63099997.470422797</v>
      </c>
      <c r="L91">
        <f>E91*'Res PW'!$B$7</f>
        <v>-7652406.9237234835</v>
      </c>
      <c r="M91">
        <f ca="1">F91*'Res PW'!$B$8</f>
        <v>649578.22842372057</v>
      </c>
      <c r="N91">
        <f>G91*'Res PW'!$B$9</f>
        <v>35328692.396673299</v>
      </c>
      <c r="O91" s="53">
        <f ca="1">H91*'Res PW'!$B$10</f>
        <v>156258.00990830327</v>
      </c>
      <c r="P91" s="53">
        <f>I91*'Res PW'!$B$11</f>
        <v>58180914.695651151</v>
      </c>
      <c r="Q91">
        <f t="shared" ca="1" si="12"/>
        <v>23563038.93651019</v>
      </c>
      <c r="R91" s="33">
        <f t="shared" ca="1" si="10"/>
        <v>-1910674.7603951283</v>
      </c>
      <c r="S91" s="55">
        <f t="shared" ca="1" si="11"/>
        <v>7.5005740550002614E-2</v>
      </c>
    </row>
    <row r="92" spans="1:19" x14ac:dyDescent="0.25">
      <c r="A92" s="54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Data'!F92</f>
        <v>27796810.472954385</v>
      </c>
      <c r="E92">
        <f>'Monthly Data'!BH92</f>
        <v>91</v>
      </c>
      <c r="F92" s="21">
        <f t="shared" ca="1" si="13"/>
        <v>63.970000000000006</v>
      </c>
      <c r="G92">
        <f>'Monthly Data'!CA92</f>
        <v>31</v>
      </c>
      <c r="H92" s="53">
        <f t="shared" ca="1" si="14"/>
        <v>5.9999999999999963E-2</v>
      </c>
      <c r="I92">
        <f>'Monthly Data'!BA92</f>
        <v>7090.8</v>
      </c>
      <c r="K92">
        <f>'Res PW'!$B$6</f>
        <v>-63099997.470422797</v>
      </c>
      <c r="L92">
        <f>E92*'Res PW'!$B$7</f>
        <v>-7737433.6673204117</v>
      </c>
      <c r="M92">
        <f ca="1">F92*'Res PW'!$B$8</f>
        <v>1930028.7632264472</v>
      </c>
      <c r="N92">
        <f>G92*'Res PW'!$B$9</f>
        <v>36506315.476562411</v>
      </c>
      <c r="O92" s="53">
        <f ca="1">H92*'Res PW'!$B$10</f>
        <v>1772.3025698484289</v>
      </c>
      <c r="P92" s="53">
        <f>I92*'Res PW'!$B$11</f>
        <v>58540040.855919734</v>
      </c>
      <c r="Q92">
        <f t="shared" ca="1" si="12"/>
        <v>26140726.260535236</v>
      </c>
      <c r="R92" s="33">
        <f t="shared" ca="1" si="10"/>
        <v>-1656084.2124191485</v>
      </c>
      <c r="S92" s="55">
        <f t="shared" ca="1" si="11"/>
        <v>5.9578210026307796E-2</v>
      </c>
    </row>
    <row r="93" spans="1:19" x14ac:dyDescent="0.25">
      <c r="A93" s="54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Data'!F93</f>
        <v>27179397.864832554</v>
      </c>
      <c r="E93">
        <f>'Monthly Data'!BH93</f>
        <v>92</v>
      </c>
      <c r="F93" s="21">
        <f t="shared" ca="1" si="13"/>
        <v>44.05</v>
      </c>
      <c r="G93">
        <f>'Monthly Data'!CA93</f>
        <v>31</v>
      </c>
      <c r="H93" s="53">
        <f t="shared" ca="1" si="14"/>
        <v>1.2799999999999998</v>
      </c>
      <c r="I93">
        <f>'Monthly Data'!BA93</f>
        <v>7083.3</v>
      </c>
      <c r="K93">
        <f>'Res PW'!$B$6</f>
        <v>-63099997.470422797</v>
      </c>
      <c r="L93">
        <f>E93*'Res PW'!$B$7</f>
        <v>-7822460.4109173389</v>
      </c>
      <c r="M93">
        <f ca="1">F93*'Res PW'!$B$8</f>
        <v>1329025.5904349694</v>
      </c>
      <c r="N93">
        <f>G93*'Res PW'!$B$9</f>
        <v>36506315.476562411</v>
      </c>
      <c r="O93" s="53">
        <f ca="1">H93*'Res PW'!$B$10</f>
        <v>37809.121490099831</v>
      </c>
      <c r="P93" s="53">
        <f>I93*'Res PW'!$B$11</f>
        <v>58478122.552425154</v>
      </c>
      <c r="Q93">
        <f t="shared" ca="1" si="12"/>
        <v>25428814.8595725</v>
      </c>
      <c r="R93" s="33">
        <f t="shared" ca="1" si="10"/>
        <v>-1750583.005260054</v>
      </c>
      <c r="S93" s="55">
        <f t="shared" ca="1" si="11"/>
        <v>6.4408454299318199E-2</v>
      </c>
    </row>
    <row r="94" spans="1:19" x14ac:dyDescent="0.25">
      <c r="A94" s="54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Data'!F94</f>
        <v>25075211.378019854</v>
      </c>
      <c r="E94">
        <f>'Monthly Data'!BH94</f>
        <v>93</v>
      </c>
      <c r="F94" s="21">
        <f t="shared" ca="1" si="13"/>
        <v>15.6</v>
      </c>
      <c r="G94">
        <f>'Monthly Data'!CA94</f>
        <v>30</v>
      </c>
      <c r="H94" s="53">
        <f t="shared" ca="1" si="14"/>
        <v>32.79</v>
      </c>
      <c r="I94">
        <f>'Monthly Data'!BA94</f>
        <v>7037</v>
      </c>
      <c r="K94">
        <f>'Res PW'!$B$6</f>
        <v>-63099997.470422797</v>
      </c>
      <c r="L94">
        <f>E94*'Res PW'!$B$7</f>
        <v>-7907487.1545142662</v>
      </c>
      <c r="M94">
        <f ca="1">F94*'Res PW'!$B$8</f>
        <v>470665.13531862706</v>
      </c>
      <c r="N94">
        <f>G94*'Res PW'!$B$9</f>
        <v>35328692.396673299</v>
      </c>
      <c r="O94" s="53">
        <f ca="1">H94*'Res PW'!$B$10</f>
        <v>968563.35442216694</v>
      </c>
      <c r="P94" s="53">
        <f>I94*'Res PW'!$B$11</f>
        <v>58095880.225518584</v>
      </c>
      <c r="Q94">
        <f t="shared" ca="1" si="12"/>
        <v>23856316.486995615</v>
      </c>
      <c r="R94" s="33">
        <f t="shared" ca="1" si="10"/>
        <v>-1218894.8910242394</v>
      </c>
      <c r="S94" s="55">
        <f t="shared" ca="1" si="11"/>
        <v>4.8609555973381922E-2</v>
      </c>
    </row>
    <row r="95" spans="1:19" x14ac:dyDescent="0.25">
      <c r="A95" s="54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Data'!F95</f>
        <v>26532397.107703798</v>
      </c>
      <c r="E95">
        <f>'Monthly Data'!BH95</f>
        <v>94</v>
      </c>
      <c r="F95" s="21">
        <f t="shared" ref="F95:F110" ca="1" si="15">F83</f>
        <v>0.1</v>
      </c>
      <c r="G95">
        <f>'Monthly Data'!CA95</f>
        <v>31</v>
      </c>
      <c r="H95" s="53">
        <f t="shared" ca="1" si="14"/>
        <v>181.19</v>
      </c>
      <c r="I95">
        <f>'Monthly Data'!BA95</f>
        <v>7033.4</v>
      </c>
      <c r="K95">
        <f>'Res PW'!$B$6</f>
        <v>-63099997.470422797</v>
      </c>
      <c r="L95">
        <f>E95*'Res PW'!$B$7</f>
        <v>-7992513.8981111944</v>
      </c>
      <c r="M95">
        <f ca="1">F95*'Res PW'!$B$8</f>
        <v>3017.0842007604301</v>
      </c>
      <c r="N95">
        <f>G95*'Res PW'!$B$9</f>
        <v>36506315.476562411</v>
      </c>
      <c r="O95" s="53">
        <f ca="1">H95*'Res PW'!$B$10</f>
        <v>5352058.3771806173</v>
      </c>
      <c r="P95" s="53">
        <f>I95*'Res PW'!$B$11</f>
        <v>58066159.439841181</v>
      </c>
      <c r="Q95">
        <f t="shared" ca="1" si="12"/>
        <v>28835039.009250965</v>
      </c>
      <c r="R95" s="33">
        <f t="shared" ca="1" si="10"/>
        <v>2302641.9015471675</v>
      </c>
      <c r="S95" s="55">
        <f t="shared" ca="1" si="11"/>
        <v>8.6786048475001348E-2</v>
      </c>
    </row>
    <row r="96" spans="1:19" x14ac:dyDescent="0.25">
      <c r="A96" s="54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Data'!F96</f>
        <v>30358337.192644782</v>
      </c>
      <c r="E96">
        <f>'Monthly Data'!BH96</f>
        <v>95</v>
      </c>
      <c r="F96" s="21">
        <f t="shared" ca="1" si="15"/>
        <v>0</v>
      </c>
      <c r="G96">
        <f>'Monthly Data'!CA96</f>
        <v>30</v>
      </c>
      <c r="H96" s="53">
        <f t="shared" ca="1" si="14"/>
        <v>378.79</v>
      </c>
      <c r="I96">
        <f>'Monthly Data'!BA96</f>
        <v>7026.9</v>
      </c>
      <c r="K96">
        <f>'Res PW'!$B$6</f>
        <v>-63099997.470422797</v>
      </c>
      <c r="L96">
        <f>E96*'Res PW'!$B$7</f>
        <v>-8077540.6417081216</v>
      </c>
      <c r="M96">
        <f ca="1">F96*'Res PW'!$B$8</f>
        <v>0</v>
      </c>
      <c r="N96">
        <f>G96*'Res PW'!$B$9</f>
        <v>35328692.396673299</v>
      </c>
      <c r="O96" s="53">
        <f ca="1">H96*'Res PW'!$B$10</f>
        <v>11188841.507214781</v>
      </c>
      <c r="P96" s="53">
        <f>I96*'Res PW'!$B$11</f>
        <v>58012496.910145871</v>
      </c>
      <c r="Q96">
        <f t="shared" ca="1" si="12"/>
        <v>33352492.701903027</v>
      </c>
      <c r="R96" s="33">
        <f t="shared" ca="1" si="10"/>
        <v>2994155.5092582442</v>
      </c>
      <c r="S96" s="55">
        <f t="shared" ca="1" si="11"/>
        <v>9.8627124741985803E-2</v>
      </c>
    </row>
    <row r="97" spans="1:19" x14ac:dyDescent="0.25">
      <c r="A97" s="54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Data'!F97</f>
        <v>39530632.879965276</v>
      </c>
      <c r="E97">
        <f>'Monthly Data'!BH97</f>
        <v>96</v>
      </c>
      <c r="F97" s="21">
        <f t="shared" ca="1" si="15"/>
        <v>0</v>
      </c>
      <c r="G97">
        <f>'Monthly Data'!CA97</f>
        <v>31</v>
      </c>
      <c r="H97" s="53">
        <f t="shared" ca="1" si="14"/>
        <v>624.53</v>
      </c>
      <c r="I97">
        <f>'Monthly Data'!BA97</f>
        <v>7041.6</v>
      </c>
      <c r="K97">
        <f>'Res PW'!$B$6</f>
        <v>-63099997.470422797</v>
      </c>
      <c r="L97">
        <f>E97*'Res PW'!$B$7</f>
        <v>-8162567.3853050489</v>
      </c>
      <c r="M97">
        <f ca="1">F97*'Res PW'!$B$8</f>
        <v>0</v>
      </c>
      <c r="N97">
        <f>G97*'Res PW'!$B$9</f>
        <v>36506315.476562411</v>
      </c>
      <c r="O97" s="53">
        <f ca="1">H97*'Res PW'!$B$10</f>
        <v>18447602.065790664</v>
      </c>
      <c r="P97" s="53">
        <f>I97*'Res PW'!$B$11</f>
        <v>58133856.784995265</v>
      </c>
      <c r="Q97">
        <f t="shared" ca="1" si="12"/>
        <v>41825209.471620485</v>
      </c>
      <c r="R97" s="33">
        <f t="shared" ca="1" si="10"/>
        <v>2294576.5916552097</v>
      </c>
      <c r="S97" s="55">
        <f t="shared" ca="1" si="11"/>
        <v>5.8045531388852011E-2</v>
      </c>
    </row>
    <row r="98" spans="1:19" x14ac:dyDescent="0.25">
      <c r="A98" s="54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Data'!F98</f>
        <v>40665495.776216261</v>
      </c>
      <c r="E98">
        <f>'Monthly Data'!BH98</f>
        <v>97</v>
      </c>
      <c r="F98" s="21">
        <f t="shared" ca="1" si="15"/>
        <v>0</v>
      </c>
      <c r="G98">
        <f>'Monthly Data'!CA98</f>
        <v>31</v>
      </c>
      <c r="H98" s="53">
        <f t="shared" ca="1" si="14"/>
        <v>753.0200000000001</v>
      </c>
      <c r="I98">
        <f>'Monthly Data'!BA98</f>
        <v>7018.6</v>
      </c>
      <c r="K98">
        <f>'Res PW'!$B$6</f>
        <v>-63099997.470422797</v>
      </c>
      <c r="L98">
        <f>E98*'Res PW'!$B$7</f>
        <v>-8247594.1289019771</v>
      </c>
      <c r="M98">
        <f ca="1">F98*'Res PW'!$B$8</f>
        <v>0</v>
      </c>
      <c r="N98">
        <f>G98*'Res PW'!$B$9</f>
        <v>36506315.476562411</v>
      </c>
      <c r="O98" s="53">
        <f ca="1">H98*'Res PW'!$B$10</f>
        <v>22242988.019121081</v>
      </c>
      <c r="P98" s="53">
        <f>I98*'Res PW'!$B$11</f>
        <v>57943973.987611875</v>
      </c>
      <c r="Q98">
        <f t="shared" ca="1" si="12"/>
        <v>45345685.883970588</v>
      </c>
      <c r="R98" s="33">
        <f t="shared" ref="R98:R121" ca="1" si="16">Q98-D98</f>
        <v>4680190.1077543274</v>
      </c>
      <c r="S98" s="55">
        <f t="shared" ref="S98:S121" ca="1" si="17">ABS(R98/D98)</f>
        <v>0.1150899557086329</v>
      </c>
    </row>
    <row r="99" spans="1:19" x14ac:dyDescent="0.25">
      <c r="A99" s="54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Data'!F99</f>
        <v>35835338.971478321</v>
      </c>
      <c r="E99">
        <f>'Monthly Data'!BH99</f>
        <v>98</v>
      </c>
      <c r="F99" s="21">
        <f t="shared" ca="1" si="15"/>
        <v>0</v>
      </c>
      <c r="G99">
        <f>'Monthly Data'!CA99</f>
        <v>28</v>
      </c>
      <c r="H99" s="53">
        <f t="shared" ca="1" si="14"/>
        <v>646.04999999999995</v>
      </c>
      <c r="I99">
        <f>'Monthly Data'!BA99</f>
        <v>6996</v>
      </c>
      <c r="K99">
        <f>'Res PW'!$B$6</f>
        <v>-63099997.470422797</v>
      </c>
      <c r="L99">
        <f>E99*'Res PW'!$B$7</f>
        <v>-8332620.8724989044</v>
      </c>
      <c r="M99">
        <f ca="1">F99*'Res PW'!$B$8</f>
        <v>0</v>
      </c>
      <c r="N99">
        <f>G99*'Res PW'!$B$9</f>
        <v>32973446.236895081</v>
      </c>
      <c r="O99" s="53">
        <f ca="1">H99*'Res PW'!$B$10</f>
        <v>19083267.920842968</v>
      </c>
      <c r="P99" s="53">
        <f>I99*'Res PW'!$B$11</f>
        <v>57757393.499748193</v>
      </c>
      <c r="Q99">
        <f t="shared" ca="1" si="12"/>
        <v>38381489.314564541</v>
      </c>
      <c r="R99" s="33">
        <f t="shared" ca="1" si="16"/>
        <v>2546150.3430862203</v>
      </c>
      <c r="S99" s="55">
        <f t="shared" ca="1" si="17"/>
        <v>7.1051381573723218E-2</v>
      </c>
    </row>
    <row r="100" spans="1:19" x14ac:dyDescent="0.25">
      <c r="A100" s="54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Data'!F100</f>
        <v>36982490.233870454</v>
      </c>
      <c r="E100">
        <f>'Monthly Data'!BH100</f>
        <v>99</v>
      </c>
      <c r="F100" s="21">
        <f t="shared" ca="1" si="15"/>
        <v>0</v>
      </c>
      <c r="G100">
        <f>'Monthly Data'!CA100</f>
        <v>31</v>
      </c>
      <c r="H100" s="53">
        <f t="shared" ca="1" si="14"/>
        <v>514.20000000000005</v>
      </c>
      <c r="I100">
        <f>'Monthly Data'!BA100</f>
        <v>6972</v>
      </c>
      <c r="K100">
        <f>'Res PW'!$B$6</f>
        <v>-63099997.470422797</v>
      </c>
      <c r="L100">
        <f>E100*'Res PW'!$B$7</f>
        <v>-8417647.6160958316</v>
      </c>
      <c r="M100">
        <f ca="1">F100*'Res PW'!$B$8</f>
        <v>0</v>
      </c>
      <c r="N100">
        <f>G100*'Res PW'!$B$9</f>
        <v>36506315.476562411</v>
      </c>
      <c r="O100" s="53">
        <f ca="1">H100*'Res PW'!$B$10</f>
        <v>15188633.023601046</v>
      </c>
      <c r="P100" s="53">
        <f>I100*'Res PW'!$B$11</f>
        <v>57559254.928565517</v>
      </c>
      <c r="Q100">
        <f t="shared" ca="1" si="12"/>
        <v>37736558.342210345</v>
      </c>
      <c r="R100" s="33">
        <f t="shared" ca="1" si="16"/>
        <v>754068.10833989084</v>
      </c>
      <c r="S100" s="55">
        <f t="shared" ca="1" si="17"/>
        <v>2.0389868382883442E-2</v>
      </c>
    </row>
    <row r="101" spans="1:19" x14ac:dyDescent="0.25">
      <c r="A101" s="54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Data'!F101</f>
        <v>29592477.093809966</v>
      </c>
      <c r="E101">
        <f>'Monthly Data'!BH101</f>
        <v>100</v>
      </c>
      <c r="F101" s="21">
        <f t="shared" ca="1" si="15"/>
        <v>0</v>
      </c>
      <c r="G101">
        <f>'Monthly Data'!CA101</f>
        <v>30</v>
      </c>
      <c r="H101" s="53">
        <f t="shared" ca="1" si="14"/>
        <v>283.3</v>
      </c>
      <c r="I101">
        <f>'Monthly Data'!BA101</f>
        <v>6982.8</v>
      </c>
      <c r="K101">
        <f>'Res PW'!$B$6</f>
        <v>-63099997.470422797</v>
      </c>
      <c r="L101">
        <f>E101*'Res PW'!$B$7</f>
        <v>-8502674.3596927598</v>
      </c>
      <c r="M101">
        <f ca="1">F101*'Res PW'!$B$8</f>
        <v>0</v>
      </c>
      <c r="N101">
        <f>G101*'Res PW'!$B$9</f>
        <v>35328692.396673299</v>
      </c>
      <c r="O101" s="53">
        <f ca="1">H101*'Res PW'!$B$10</f>
        <v>8368221.9673010036</v>
      </c>
      <c r="P101" s="53">
        <f>I101*'Res PW'!$B$11</f>
        <v>57648417.285597727</v>
      </c>
      <c r="Q101">
        <f t="shared" ca="1" si="12"/>
        <v>29742659.819456473</v>
      </c>
      <c r="R101" s="33">
        <f t="shared" ca="1" si="16"/>
        <v>150182.72564650699</v>
      </c>
      <c r="S101" s="55">
        <f t="shared" ca="1" si="17"/>
        <v>5.0750305616666883E-3</v>
      </c>
    </row>
    <row r="102" spans="1:19" x14ac:dyDescent="0.25">
      <c r="A102" s="54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Data'!F102</f>
        <v>25688647.81987134</v>
      </c>
      <c r="E102">
        <f>'Monthly Data'!BH102</f>
        <v>101</v>
      </c>
      <c r="F102" s="21">
        <f t="shared" ca="1" si="15"/>
        <v>9.2799999999999976</v>
      </c>
      <c r="G102">
        <f>'Monthly Data'!CA102</f>
        <v>31</v>
      </c>
      <c r="H102" s="53">
        <f t="shared" ca="1" si="14"/>
        <v>63.029999999999994</v>
      </c>
      <c r="I102">
        <f>'Monthly Data'!BA102</f>
        <v>7047.4</v>
      </c>
      <c r="K102">
        <f>'Res PW'!$B$6</f>
        <v>-63099997.470422797</v>
      </c>
      <c r="L102">
        <f>E102*'Res PW'!$B$7</f>
        <v>-8587701.103289688</v>
      </c>
      <c r="M102">
        <f ca="1">F102*'Res PW'!$B$8</f>
        <v>279985.41383056785</v>
      </c>
      <c r="N102">
        <f>G102*'Res PW'!$B$9</f>
        <v>36506315.476562411</v>
      </c>
      <c r="O102" s="53">
        <f ca="1">H102*'Res PW'!$B$10</f>
        <v>1861803.8496257756</v>
      </c>
      <c r="P102" s="53">
        <f>I102*'Res PW'!$B$11</f>
        <v>58181740.273031071</v>
      </c>
      <c r="Q102">
        <f t="shared" ca="1" si="12"/>
        <v>25142146.439337336</v>
      </c>
      <c r="R102" s="33">
        <f t="shared" ca="1" si="16"/>
        <v>-546501.38053400442</v>
      </c>
      <c r="S102" s="55">
        <f t="shared" ca="1" si="17"/>
        <v>2.127404230717277E-2</v>
      </c>
    </row>
    <row r="103" spans="1:19" x14ac:dyDescent="0.25">
      <c r="A103" s="54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Data'!F103</f>
        <v>23936399.302858047</v>
      </c>
      <c r="E103">
        <f>'Monthly Data'!BH103</f>
        <v>102</v>
      </c>
      <c r="F103" s="21">
        <f t="shared" ca="1" si="15"/>
        <v>21.53</v>
      </c>
      <c r="G103">
        <f>'Monthly Data'!CA103</f>
        <v>30</v>
      </c>
      <c r="H103" s="53">
        <f t="shared" ca="1" si="14"/>
        <v>5.2900000000000009</v>
      </c>
      <c r="I103">
        <f>'Monthly Data'!BA103</f>
        <v>7129.6</v>
      </c>
      <c r="K103">
        <f>'Res PW'!$B$6</f>
        <v>-63099997.470422797</v>
      </c>
      <c r="L103">
        <f>E103*'Res PW'!$B$7</f>
        <v>-8672727.8468866143</v>
      </c>
      <c r="M103">
        <f ca="1">F103*'Res PW'!$B$8</f>
        <v>649578.22842372057</v>
      </c>
      <c r="N103">
        <f>G103*'Res PW'!$B$9</f>
        <v>35328692.396673299</v>
      </c>
      <c r="O103" s="53">
        <f ca="1">H103*'Res PW'!$B$10</f>
        <v>156258.00990830327</v>
      </c>
      <c r="P103" s="53">
        <f>I103*'Res PW'!$B$11</f>
        <v>58860364.879331723</v>
      </c>
      <c r="Q103">
        <f t="shared" ca="1" si="12"/>
        <v>23222168.197027631</v>
      </c>
      <c r="R103" s="33">
        <f t="shared" ca="1" si="16"/>
        <v>-714231.10583041608</v>
      </c>
      <c r="S103" s="55">
        <f t="shared" ca="1" si="17"/>
        <v>2.9838702838865812E-2</v>
      </c>
    </row>
    <row r="104" spans="1:19" x14ac:dyDescent="0.25">
      <c r="A104" s="54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Data'!F104</f>
        <v>25931001.793505821</v>
      </c>
      <c r="E104">
        <f>'Monthly Data'!BH104</f>
        <v>103</v>
      </c>
      <c r="F104" s="21">
        <f t="shared" ca="1" si="15"/>
        <v>63.970000000000006</v>
      </c>
      <c r="G104">
        <f>'Monthly Data'!CA104</f>
        <v>31</v>
      </c>
      <c r="H104" s="53">
        <f t="shared" ca="1" si="14"/>
        <v>5.9999999999999963E-2</v>
      </c>
      <c r="I104">
        <f>'Monthly Data'!BA104</f>
        <v>7195</v>
      </c>
      <c r="K104">
        <f>'Res PW'!$B$6</f>
        <v>-63099997.470422797</v>
      </c>
      <c r="L104">
        <f>E104*'Res PW'!$B$7</f>
        <v>-8757754.5904835425</v>
      </c>
      <c r="M104">
        <f ca="1">F104*'Res PW'!$B$8</f>
        <v>1930028.7632264472</v>
      </c>
      <c r="N104">
        <f>G104*'Res PW'!$B$9</f>
        <v>36506315.476562411</v>
      </c>
      <c r="O104" s="53">
        <f ca="1">H104*'Res PW'!$B$10</f>
        <v>1772.3025698484289</v>
      </c>
      <c r="P104" s="53">
        <f>I104*'Res PW'!$B$11</f>
        <v>59400292.485804491</v>
      </c>
      <c r="Q104">
        <f t="shared" ca="1" si="12"/>
        <v>25980656.967256863</v>
      </c>
      <c r="R104" s="33">
        <f t="shared" ca="1" si="16"/>
        <v>49655.173751041293</v>
      </c>
      <c r="S104" s="55">
        <f t="shared" ca="1" si="17"/>
        <v>1.9148960825523128E-3</v>
      </c>
    </row>
    <row r="105" spans="1:19" x14ac:dyDescent="0.25">
      <c r="A105" s="54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Data'!F105</f>
        <v>25025126.831834104</v>
      </c>
      <c r="E105">
        <f>'Monthly Data'!BH105</f>
        <v>104</v>
      </c>
      <c r="F105" s="21">
        <f t="shared" ca="1" si="15"/>
        <v>44.05</v>
      </c>
      <c r="G105">
        <f>'Monthly Data'!CA105</f>
        <v>31</v>
      </c>
      <c r="H105" s="53">
        <f t="shared" ca="1" si="14"/>
        <v>1.2799999999999998</v>
      </c>
      <c r="I105">
        <f>'Monthly Data'!BA105</f>
        <v>7213.7</v>
      </c>
      <c r="K105">
        <f>'Res PW'!$B$6</f>
        <v>-63099997.470422797</v>
      </c>
      <c r="L105">
        <f>E105*'Res PW'!$B$7</f>
        <v>-8842781.3340804707</v>
      </c>
      <c r="M105">
        <f ca="1">F105*'Res PW'!$B$8</f>
        <v>1329025.5904349694</v>
      </c>
      <c r="N105">
        <f>G105*'Res PW'!$B$9</f>
        <v>36506315.476562411</v>
      </c>
      <c r="O105" s="53">
        <f ca="1">H105*'Res PW'!$B$10</f>
        <v>37809.121490099831</v>
      </c>
      <c r="P105" s="53">
        <f>I105*'Res PW'!$B$11</f>
        <v>59554675.455850989</v>
      </c>
      <c r="Q105">
        <f t="shared" ca="1" si="12"/>
        <v>25485046.839835204</v>
      </c>
      <c r="R105" s="33">
        <f t="shared" ca="1" si="16"/>
        <v>459920.00800110027</v>
      </c>
      <c r="S105" s="55">
        <f t="shared" ca="1" si="17"/>
        <v>1.8378328753005265E-2</v>
      </c>
    </row>
    <row r="106" spans="1:19" x14ac:dyDescent="0.25">
      <c r="A106" s="54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Data'!F106</f>
        <v>24421648.322529171</v>
      </c>
      <c r="E106">
        <f>'Monthly Data'!BH106</f>
        <v>105</v>
      </c>
      <c r="F106" s="21">
        <f t="shared" ca="1" si="15"/>
        <v>15.6</v>
      </c>
      <c r="G106">
        <f>'Monthly Data'!CA106</f>
        <v>30</v>
      </c>
      <c r="H106" s="53">
        <f t="shared" ca="1" si="14"/>
        <v>32.79</v>
      </c>
      <c r="I106">
        <f>'Monthly Data'!BA106</f>
        <v>7197</v>
      </c>
      <c r="K106">
        <f>'Res PW'!$B$6</f>
        <v>-63099997.470422797</v>
      </c>
      <c r="L106">
        <f>E106*'Res PW'!$B$7</f>
        <v>-8927808.0776773971</v>
      </c>
      <c r="M106">
        <f ca="1">F106*'Res PW'!$B$8</f>
        <v>470665.13531862706</v>
      </c>
      <c r="N106">
        <f>G106*'Res PW'!$B$9</f>
        <v>35328692.396673299</v>
      </c>
      <c r="O106" s="53">
        <f ca="1">H106*'Res PW'!$B$10</f>
        <v>968563.35442216694</v>
      </c>
      <c r="P106" s="53">
        <f>I106*'Res PW'!$B$11</f>
        <v>59416804.033403046</v>
      </c>
      <c r="Q106">
        <f t="shared" ca="1" si="12"/>
        <v>24156919.371716946</v>
      </c>
      <c r="R106" s="33">
        <f t="shared" ca="1" si="16"/>
        <v>-264728.9508122243</v>
      </c>
      <c r="S106" s="55">
        <f t="shared" ca="1" si="17"/>
        <v>1.0839929693361838E-2</v>
      </c>
    </row>
    <row r="107" spans="1:19" x14ac:dyDescent="0.25">
      <c r="A107" s="54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Data'!F107</f>
        <v>26908845.948192</v>
      </c>
      <c r="E107">
        <f>'Monthly Data'!BH107</f>
        <v>106</v>
      </c>
      <c r="F107" s="21">
        <f t="shared" ca="1" si="15"/>
        <v>0.1</v>
      </c>
      <c r="G107">
        <f>'Monthly Data'!CA107</f>
        <v>31</v>
      </c>
      <c r="H107" s="53">
        <f t="shared" ca="1" si="14"/>
        <v>181.19</v>
      </c>
      <c r="I107">
        <f>'Monthly Data'!BA107</f>
        <v>7193.7</v>
      </c>
      <c r="K107">
        <f>'Res PW'!$B$6</f>
        <v>-63099997.470422797</v>
      </c>
      <c r="L107">
        <f>E107*'Res PW'!$B$7</f>
        <v>-9012834.8212743253</v>
      </c>
      <c r="M107">
        <f ca="1">F107*'Res PW'!$B$8</f>
        <v>3017.0842007604301</v>
      </c>
      <c r="N107">
        <f>G107*'Res PW'!$B$9</f>
        <v>36506315.476562411</v>
      </c>
      <c r="O107" s="53">
        <f ca="1">H107*'Res PW'!$B$10</f>
        <v>5352058.3771806173</v>
      </c>
      <c r="P107" s="53">
        <f>I107*'Res PW'!$B$11</f>
        <v>59389559.979865432</v>
      </c>
      <c r="Q107">
        <f t="shared" ca="1" si="12"/>
        <v>29138118.6261121</v>
      </c>
      <c r="R107" s="33">
        <f t="shared" ca="1" si="16"/>
        <v>2229272.6779200993</v>
      </c>
      <c r="S107" s="55">
        <f t="shared" ca="1" si="17"/>
        <v>8.2845346924656338E-2</v>
      </c>
    </row>
    <row r="108" spans="1:19" x14ac:dyDescent="0.25">
      <c r="A108" s="54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Data'!F108</f>
        <v>33550334.063558049</v>
      </c>
      <c r="E108">
        <f>'Monthly Data'!BH108</f>
        <v>107</v>
      </c>
      <c r="F108" s="21">
        <f t="shared" ca="1" si="15"/>
        <v>0</v>
      </c>
      <c r="G108">
        <f>'Monthly Data'!CA108</f>
        <v>30</v>
      </c>
      <c r="H108" s="53">
        <f t="shared" ca="1" si="14"/>
        <v>378.79</v>
      </c>
      <c r="I108">
        <f>'Monthly Data'!BA108</f>
        <v>7194.2</v>
      </c>
      <c r="K108">
        <f>'Res PW'!$B$6</f>
        <v>-63099997.470422797</v>
      </c>
      <c r="L108">
        <f>E108*'Res PW'!$B$7</f>
        <v>-9097861.5648712534</v>
      </c>
      <c r="M108">
        <f ca="1">F108*'Res PW'!$B$8</f>
        <v>0</v>
      </c>
      <c r="N108">
        <f>G108*'Res PW'!$B$9</f>
        <v>35328692.396673299</v>
      </c>
      <c r="O108" s="53">
        <f ca="1">H108*'Res PW'!$B$10</f>
        <v>11188841.507214781</v>
      </c>
      <c r="P108" s="53">
        <f>I108*'Res PW'!$B$11</f>
        <v>59393687.866765067</v>
      </c>
      <c r="Q108">
        <f t="shared" ca="1" si="12"/>
        <v>33713362.735359088</v>
      </c>
      <c r="R108" s="33">
        <f t="shared" ca="1" si="16"/>
        <v>163028.67180103809</v>
      </c>
      <c r="S108" s="55">
        <f t="shared" ca="1" si="17"/>
        <v>4.8592264831758495E-3</v>
      </c>
    </row>
    <row r="109" spans="1:19" x14ac:dyDescent="0.25">
      <c r="A109" s="54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Data'!F109</f>
        <v>44460998.570491321</v>
      </c>
      <c r="E109">
        <f>'Monthly Data'!BH109</f>
        <v>108</v>
      </c>
      <c r="F109" s="21">
        <f t="shared" ca="1" si="15"/>
        <v>0</v>
      </c>
      <c r="G109">
        <f>'Monthly Data'!CA109</f>
        <v>31</v>
      </c>
      <c r="H109" s="53">
        <f t="shared" ca="1" si="14"/>
        <v>624.53</v>
      </c>
      <c r="I109">
        <f>'Monthly Data'!BA109</f>
        <v>7213.4</v>
      </c>
      <c r="K109">
        <f>'Res PW'!$B$6</f>
        <v>-63099997.470422797</v>
      </c>
      <c r="L109">
        <f>E109*'Res PW'!$B$7</f>
        <v>-9182888.3084681798</v>
      </c>
      <c r="M109">
        <f ca="1">F109*'Res PW'!$B$8</f>
        <v>0</v>
      </c>
      <c r="N109">
        <f>G109*'Res PW'!$B$9</f>
        <v>36506315.476562411</v>
      </c>
      <c r="O109" s="53">
        <f ca="1">H109*'Res PW'!$B$10</f>
        <v>18447602.065790664</v>
      </c>
      <c r="P109" s="53">
        <f>I109*'Res PW'!$B$11</f>
        <v>59552198.7237112</v>
      </c>
      <c r="Q109">
        <f t="shared" ca="1" si="12"/>
        <v>42223230.487173289</v>
      </c>
      <c r="R109" s="33">
        <f t="shared" ca="1" si="16"/>
        <v>-2237768.0833180323</v>
      </c>
      <c r="S109" s="55">
        <f t="shared" ca="1" si="17"/>
        <v>5.0331035182894758E-2</v>
      </c>
    </row>
    <row r="110" spans="1:19" x14ac:dyDescent="0.25">
      <c r="A110" s="54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Data'!F110</f>
        <v>45839763.746384479</v>
      </c>
      <c r="E110">
        <f>'Monthly Data'!BH110</f>
        <v>109</v>
      </c>
      <c r="F110" s="21">
        <f t="shared" ca="1" si="15"/>
        <v>0</v>
      </c>
      <c r="G110">
        <f>'Monthly Data'!CA110</f>
        <v>31</v>
      </c>
      <c r="H110" s="53">
        <f t="shared" ca="1" si="14"/>
        <v>753.0200000000001</v>
      </c>
      <c r="I110">
        <f>'Monthly Data'!BA110</f>
        <v>7172.6</v>
      </c>
      <c r="K110">
        <f>'Res PW'!$B$6</f>
        <v>-63099997.470422797</v>
      </c>
      <c r="L110">
        <f>E110*'Res PW'!$B$7</f>
        <v>-9267915.052065108</v>
      </c>
      <c r="M110">
        <f ca="1">F110*'Res PW'!$B$8</f>
        <v>0</v>
      </c>
      <c r="N110">
        <f>G110*'Res PW'!$B$9</f>
        <v>36506315.476562411</v>
      </c>
      <c r="O110" s="53">
        <f ca="1">H110*'Res PW'!$B$10</f>
        <v>22242988.019121081</v>
      </c>
      <c r="P110" s="53">
        <f>I110*'Res PW'!$B$11</f>
        <v>59215363.15270067</v>
      </c>
      <c r="Q110">
        <f t="shared" ca="1" si="12"/>
        <v>45596754.125896253</v>
      </c>
      <c r="R110" s="33">
        <f t="shared" ca="1" si="16"/>
        <v>-243009.62048822641</v>
      </c>
      <c r="S110" s="55">
        <f t="shared" ca="1" si="17"/>
        <v>5.3012843136084732E-3</v>
      </c>
    </row>
    <row r="111" spans="1:19" x14ac:dyDescent="0.25">
      <c r="A111" s="54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Data'!F111</f>
        <v>37769715.834900685</v>
      </c>
      <c r="E111">
        <f>'Monthly Data'!BH111</f>
        <v>110</v>
      </c>
      <c r="F111" s="21">
        <f t="shared" ref="F111:G126" ca="1" si="18">F99</f>
        <v>0</v>
      </c>
      <c r="G111">
        <f>'Monthly Data'!CA111</f>
        <v>28</v>
      </c>
      <c r="H111" s="53">
        <f t="shared" ca="1" si="14"/>
        <v>646.04999999999995</v>
      </c>
      <c r="I111">
        <f>'Monthly Data'!BA111</f>
        <v>7125.8</v>
      </c>
      <c r="K111">
        <f>'Res PW'!$B$6</f>
        <v>-63099997.470422797</v>
      </c>
      <c r="L111">
        <f>E111*'Res PW'!$B$7</f>
        <v>-9352941.7956620362</v>
      </c>
      <c r="M111">
        <f ca="1">F111*'Res PW'!$B$8</f>
        <v>0</v>
      </c>
      <c r="N111">
        <f>G111*'Res PW'!$B$9</f>
        <v>32973446.236895081</v>
      </c>
      <c r="O111" s="53">
        <f ca="1">H111*'Res PW'!$B$10</f>
        <v>19083267.920842968</v>
      </c>
      <c r="P111" s="53">
        <f>I111*'Res PW'!$B$11</f>
        <v>58828992.938894466</v>
      </c>
      <c r="Q111">
        <f t="shared" ca="1" si="12"/>
        <v>38432767.830547683</v>
      </c>
      <c r="R111" s="33">
        <f t="shared" ca="1" si="16"/>
        <v>663051.99564699829</v>
      </c>
      <c r="S111" s="55">
        <f t="shared" ca="1" si="17"/>
        <v>1.7555122695265619E-2</v>
      </c>
    </row>
    <row r="112" spans="1:19" x14ac:dyDescent="0.25">
      <c r="A112" s="54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Data'!F112</f>
        <v>36876238.000398323</v>
      </c>
      <c r="E112">
        <f>'Monthly Data'!BH112</f>
        <v>111</v>
      </c>
      <c r="F112" s="21">
        <f t="shared" ca="1" si="18"/>
        <v>0</v>
      </c>
      <c r="G112">
        <f>'Monthly Data'!CA112</f>
        <v>31</v>
      </c>
      <c r="H112" s="53">
        <f t="shared" ca="1" si="14"/>
        <v>514.20000000000005</v>
      </c>
      <c r="I112">
        <f>'Monthly Data'!BA112</f>
        <v>7082.3</v>
      </c>
      <c r="K112">
        <f>'Res PW'!$B$6</f>
        <v>-63099997.470422797</v>
      </c>
      <c r="L112">
        <f>E112*'Res PW'!$B$7</f>
        <v>-9437968.5392589625</v>
      </c>
      <c r="M112">
        <f ca="1">F112*'Res PW'!$B$8</f>
        <v>0</v>
      </c>
      <c r="N112">
        <f>G112*'Res PW'!$B$9</f>
        <v>36506315.476562411</v>
      </c>
      <c r="O112" s="53">
        <f ca="1">H112*'Res PW'!$B$10</f>
        <v>15188633.023601046</v>
      </c>
      <c r="P112" s="53">
        <f>I112*'Res PW'!$B$11</f>
        <v>58469866.778625876</v>
      </c>
      <c r="Q112">
        <f t="shared" ca="1" si="12"/>
        <v>37626849.269107573</v>
      </c>
      <c r="R112" s="33">
        <f t="shared" ca="1" si="16"/>
        <v>750611.26870924979</v>
      </c>
      <c r="S112" s="55">
        <f t="shared" ca="1" si="17"/>
        <v>2.0354876457331195E-2</v>
      </c>
    </row>
    <row r="113" spans="1:22" x14ac:dyDescent="0.25">
      <c r="A113" s="54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Data'!F113</f>
        <v>32020694.965203572</v>
      </c>
      <c r="E113">
        <f>'Monthly Data'!BH113</f>
        <v>112</v>
      </c>
      <c r="F113" s="21">
        <f t="shared" ca="1" si="18"/>
        <v>0</v>
      </c>
      <c r="G113">
        <f>'Monthly Data'!CA113</f>
        <v>30</v>
      </c>
      <c r="H113" s="53">
        <f t="shared" ca="1" si="14"/>
        <v>283.3</v>
      </c>
      <c r="I113">
        <f>'Monthly Data'!BA113</f>
        <v>7108.4</v>
      </c>
      <c r="K113">
        <f>'Res PW'!$B$6</f>
        <v>-63099997.470422797</v>
      </c>
      <c r="L113">
        <f>E113*'Res PW'!$B$7</f>
        <v>-9522995.2828558907</v>
      </c>
      <c r="M113">
        <f ca="1">F113*'Res PW'!$B$8</f>
        <v>0</v>
      </c>
      <c r="N113">
        <f>G113*'Res PW'!$B$9</f>
        <v>35328692.396673299</v>
      </c>
      <c r="O113" s="53">
        <f ca="1">H113*'Res PW'!$B$10</f>
        <v>8368221.9673010036</v>
      </c>
      <c r="P113" s="53">
        <f>I113*'Res PW'!$B$11</f>
        <v>58685342.474787027</v>
      </c>
      <c r="Q113">
        <f t="shared" ca="1" si="12"/>
        <v>29759264.085482642</v>
      </c>
      <c r="R113" s="33">
        <f t="shared" ca="1" si="16"/>
        <v>-2261430.87972093</v>
      </c>
      <c r="S113" s="55">
        <f t="shared" ca="1" si="17"/>
        <v>7.0624041176445246E-2</v>
      </c>
    </row>
    <row r="114" spans="1:22" x14ac:dyDescent="0.25">
      <c r="A114" s="54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Data'!F114</f>
        <v>26274547.779771313</v>
      </c>
      <c r="E114">
        <f>'Monthly Data'!BH114</f>
        <v>113</v>
      </c>
      <c r="F114" s="21">
        <f t="shared" ca="1" si="18"/>
        <v>9.2799999999999976</v>
      </c>
      <c r="G114">
        <f>'Monthly Data'!CA114</f>
        <v>31</v>
      </c>
      <c r="H114" s="53">
        <f t="shared" ca="1" si="14"/>
        <v>63.029999999999994</v>
      </c>
      <c r="I114">
        <f>'Monthly Data'!BA114</f>
        <v>7174.7</v>
      </c>
      <c r="K114">
        <f>'Res PW'!$B$6</f>
        <v>-63099997.470422797</v>
      </c>
      <c r="L114">
        <f>E114*'Res PW'!$B$7</f>
        <v>-9608022.0264528189</v>
      </c>
      <c r="M114">
        <f ca="1">F114*'Res PW'!$B$8</f>
        <v>279985.41383056785</v>
      </c>
      <c r="N114">
        <f>G114*'Res PW'!$B$9</f>
        <v>36506315.476562411</v>
      </c>
      <c r="O114" s="53">
        <f ca="1">H114*'Res PW'!$B$10</f>
        <v>1861803.8496257756</v>
      </c>
      <c r="P114" s="53">
        <f>I114*'Res PW'!$B$11</f>
        <v>59232700.277679153</v>
      </c>
      <c r="Q114">
        <f t="shared" ca="1" si="12"/>
        <v>25172785.520822287</v>
      </c>
      <c r="R114" s="33">
        <f t="shared" ca="1" si="16"/>
        <v>-1101762.2589490265</v>
      </c>
      <c r="S114" s="55">
        <f t="shared" ca="1" si="17"/>
        <v>4.1932682083962246E-2</v>
      </c>
    </row>
    <row r="115" spans="1:22" x14ac:dyDescent="0.25">
      <c r="A115" s="54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Data'!F115</f>
        <v>26416093.884430967</v>
      </c>
      <c r="E115">
        <f>'Monthly Data'!BH115</f>
        <v>114</v>
      </c>
      <c r="F115" s="21">
        <f t="shared" ca="1" si="18"/>
        <v>21.53</v>
      </c>
      <c r="G115">
        <f>'Monthly Data'!CA115</f>
        <v>30</v>
      </c>
      <c r="H115" s="53">
        <f t="shared" ca="1" si="14"/>
        <v>5.2900000000000009</v>
      </c>
      <c r="I115">
        <f>'Monthly Data'!BA115</f>
        <v>7269.2</v>
      </c>
      <c r="K115">
        <f>'Res PW'!$B$6</f>
        <v>-63099997.470422797</v>
      </c>
      <c r="L115">
        <f>E115*'Res PW'!$B$7</f>
        <v>-9693048.7700497452</v>
      </c>
      <c r="M115">
        <f ca="1">F115*'Res PW'!$B$8</f>
        <v>649578.22842372057</v>
      </c>
      <c r="N115">
        <f>G115*'Res PW'!$B$9</f>
        <v>35328692.396673299</v>
      </c>
      <c r="O115" s="53">
        <f ca="1">H115*'Res PW'!$B$10</f>
        <v>156258.00990830327</v>
      </c>
      <c r="P115" s="53">
        <f>I115*'Res PW'!$B$11</f>
        <v>60012870.901710913</v>
      </c>
      <c r="Q115">
        <f t="shared" ca="1" si="12"/>
        <v>23354353.29624369</v>
      </c>
      <c r="R115" s="33">
        <f t="shared" ca="1" si="16"/>
        <v>-3061740.5881872773</v>
      </c>
      <c r="S115" s="55">
        <f t="shared" ca="1" si="17"/>
        <v>0.11590436502770746</v>
      </c>
    </row>
    <row r="116" spans="1:22" x14ac:dyDescent="0.25">
      <c r="A116" s="54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Data'!F116</f>
        <v>30132803.565601192</v>
      </c>
      <c r="E116">
        <f>'Monthly Data'!BH116</f>
        <v>115</v>
      </c>
      <c r="F116" s="21">
        <f t="shared" ca="1" si="18"/>
        <v>63.970000000000006</v>
      </c>
      <c r="G116">
        <f>'Monthly Data'!CA116</f>
        <v>31</v>
      </c>
      <c r="H116" s="53">
        <f t="shared" ca="1" si="14"/>
        <v>5.9999999999999963E-2</v>
      </c>
      <c r="I116">
        <f>'Monthly Data'!BA116</f>
        <v>7352.5</v>
      </c>
      <c r="K116">
        <f>'Res PW'!$B$6</f>
        <v>-63099997.470422797</v>
      </c>
      <c r="L116">
        <f>E116*'Res PW'!$B$7</f>
        <v>-9778075.5136466734</v>
      </c>
      <c r="M116">
        <f ca="1">F116*'Res PW'!$B$8</f>
        <v>1930028.7632264472</v>
      </c>
      <c r="N116">
        <f>G116*'Res PW'!$B$9</f>
        <v>36506315.476562411</v>
      </c>
      <c r="O116" s="53">
        <f ca="1">H116*'Res PW'!$B$10</f>
        <v>1772.3025698484289</v>
      </c>
      <c r="P116" s="53">
        <f>I116*'Res PW'!$B$11</f>
        <v>60700576.859190762</v>
      </c>
      <c r="Q116">
        <f t="shared" ca="1" si="12"/>
        <v>26260620.417480007</v>
      </c>
      <c r="R116" s="33">
        <f t="shared" ca="1" si="16"/>
        <v>-3872183.1481211856</v>
      </c>
      <c r="S116" s="55">
        <f t="shared" ca="1" si="17"/>
        <v>0.12850391234559957</v>
      </c>
    </row>
    <row r="117" spans="1:22" x14ac:dyDescent="0.25">
      <c r="A117" s="54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Data'!F117</f>
        <v>28927607.24357808</v>
      </c>
      <c r="E117">
        <f>'Monthly Data'!BH117</f>
        <v>116</v>
      </c>
      <c r="F117" s="21">
        <f t="shared" ca="1" si="18"/>
        <v>44.05</v>
      </c>
      <c r="G117">
        <f>'Monthly Data'!CA117</f>
        <v>31</v>
      </c>
      <c r="H117" s="53">
        <f t="shared" ca="1" si="14"/>
        <v>1.2799999999999998</v>
      </c>
      <c r="I117">
        <f>'Monthly Data'!BA117</f>
        <v>7356</v>
      </c>
      <c r="K117">
        <f>'Res PW'!$B$6</f>
        <v>-63099997.470422797</v>
      </c>
      <c r="L117">
        <f>E117*'Res PW'!$B$7</f>
        <v>-9863102.2572436016</v>
      </c>
      <c r="M117">
        <f ca="1">F117*'Res PW'!$B$8</f>
        <v>1329025.5904349694</v>
      </c>
      <c r="N117">
        <f>G117*'Res PW'!$B$9</f>
        <v>36506315.476562411</v>
      </c>
      <c r="O117" s="53">
        <f ca="1">H117*'Res PW'!$B$10</f>
        <v>37809.121490099831</v>
      </c>
      <c r="P117" s="53">
        <f>I117*'Res PW'!$B$11</f>
        <v>60729472.067488231</v>
      </c>
      <c r="Q117">
        <f t="shared" ca="1" si="12"/>
        <v>25639522.528309315</v>
      </c>
      <c r="R117" s="33">
        <f t="shared" ca="1" si="16"/>
        <v>-3288084.7152687646</v>
      </c>
      <c r="S117" s="55">
        <f t="shared" ca="1" si="17"/>
        <v>0.11366597615842279</v>
      </c>
    </row>
    <row r="118" spans="1:22" x14ac:dyDescent="0.25">
      <c r="A118" s="54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Data'!F118</f>
        <v>25781691.875161666</v>
      </c>
      <c r="E118">
        <f>'Monthly Data'!BH118</f>
        <v>117</v>
      </c>
      <c r="F118" s="21">
        <f t="shared" ca="1" si="18"/>
        <v>15.6</v>
      </c>
      <c r="G118">
        <f>'Monthly Data'!CA118</f>
        <v>30</v>
      </c>
      <c r="H118" s="53">
        <f t="shared" ca="1" si="14"/>
        <v>32.79</v>
      </c>
      <c r="I118">
        <f>'Monthly Data'!BA118</f>
        <v>7315.2</v>
      </c>
      <c r="K118">
        <f>'Res PW'!$B$6</f>
        <v>-63099997.470422797</v>
      </c>
      <c r="L118">
        <f>E118*'Res PW'!$B$7</f>
        <v>-9948129.0008405298</v>
      </c>
      <c r="M118">
        <f ca="1">F118*'Res PW'!$B$8</f>
        <v>470665.13531862706</v>
      </c>
      <c r="N118">
        <f>G118*'Res PW'!$B$9</f>
        <v>35328692.396673299</v>
      </c>
      <c r="O118" s="53">
        <f ca="1">H118*'Res PW'!$B$10</f>
        <v>968563.35442216694</v>
      </c>
      <c r="P118" s="53">
        <f>I118*'Res PW'!$B$11</f>
        <v>60392636.496477693</v>
      </c>
      <c r="Q118">
        <f t="shared" ca="1" si="12"/>
        <v>24112430.911628462</v>
      </c>
      <c r="R118" s="33">
        <f t="shared" ca="1" si="16"/>
        <v>-1669260.963533204</v>
      </c>
      <c r="S118" s="55">
        <f t="shared" ca="1" si="17"/>
        <v>6.4745982211562553E-2</v>
      </c>
    </row>
    <row r="119" spans="1:22" x14ac:dyDescent="0.25">
      <c r="A119" s="54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Data'!F119</f>
        <v>30000757.366145015</v>
      </c>
      <c r="E119">
        <f>'Monthly Data'!BH119</f>
        <v>118</v>
      </c>
      <c r="F119" s="21">
        <f t="shared" ca="1" si="18"/>
        <v>0.1</v>
      </c>
      <c r="G119">
        <f>'Monthly Data'!CA119</f>
        <v>31</v>
      </c>
      <c r="H119" s="53">
        <f t="shared" ca="1" si="14"/>
        <v>181.19</v>
      </c>
      <c r="I119">
        <f>'Monthly Data'!BA119</f>
        <v>7274.4</v>
      </c>
      <c r="K119">
        <f>'Res PW'!$B$6</f>
        <v>-63099997.470422797</v>
      </c>
      <c r="L119">
        <f>E119*'Res PW'!$B$7</f>
        <v>-10033155.744437456</v>
      </c>
      <c r="M119">
        <f ca="1">F119*'Res PW'!$B$8</f>
        <v>3017.0842007604301</v>
      </c>
      <c r="N119">
        <f>G119*'Res PW'!$B$9</f>
        <v>36506315.476562411</v>
      </c>
      <c r="O119" s="53">
        <f ca="1">H119*'Res PW'!$B$10</f>
        <v>5352058.3771806173</v>
      </c>
      <c r="P119" s="53">
        <f>I119*'Res PW'!$B$11</f>
        <v>60055800.925467156</v>
      </c>
      <c r="Q119">
        <f t="shared" ca="1" si="12"/>
        <v>28784038.648550678</v>
      </c>
      <c r="R119" s="33">
        <f t="shared" ca="1" si="16"/>
        <v>-1216718.7175943367</v>
      </c>
      <c r="S119" s="55">
        <f t="shared" ca="1" si="17"/>
        <v>4.0556266721698452E-2</v>
      </c>
    </row>
    <row r="120" spans="1:22" x14ac:dyDescent="0.25">
      <c r="A120" s="54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Data'!F120</f>
        <v>35647024.828302473</v>
      </c>
      <c r="E120">
        <f>'Monthly Data'!BH120</f>
        <v>119</v>
      </c>
      <c r="F120" s="21">
        <f t="shared" ca="1" si="18"/>
        <v>0</v>
      </c>
      <c r="G120">
        <f>'Monthly Data'!CA120</f>
        <v>30</v>
      </c>
      <c r="H120" s="53">
        <f t="shared" ca="1" si="14"/>
        <v>378.79</v>
      </c>
      <c r="I120">
        <f>'Monthly Data'!BA120</f>
        <v>7279</v>
      </c>
      <c r="K120">
        <f>'Res PW'!$B$6</f>
        <v>-63099997.470422797</v>
      </c>
      <c r="L120">
        <f>E120*'Res PW'!$B$7</f>
        <v>-10118182.488034384</v>
      </c>
      <c r="M120">
        <f ca="1">F120*'Res PW'!$B$8</f>
        <v>0</v>
      </c>
      <c r="N120">
        <f>G120*'Res PW'!$B$9</f>
        <v>35328692.396673299</v>
      </c>
      <c r="O120" s="53">
        <f ca="1">H120*'Res PW'!$B$10</f>
        <v>11188841.507214781</v>
      </c>
      <c r="P120" s="53">
        <f>I120*'Res PW'!$B$11</f>
        <v>60093777.484943837</v>
      </c>
      <c r="Q120">
        <f t="shared" ca="1" si="12"/>
        <v>33393131.43037473</v>
      </c>
      <c r="R120" s="33">
        <f t="shared" ca="1" si="16"/>
        <v>-2253893.3979277425</v>
      </c>
      <c r="S120" s="55">
        <f t="shared" ca="1" si="17"/>
        <v>6.3228092913331466E-2</v>
      </c>
    </row>
    <row r="121" spans="1:22" x14ac:dyDescent="0.25">
      <c r="A121" s="54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Data'!F121</f>
        <v>41349272.371662356</v>
      </c>
      <c r="E121">
        <f>'Monthly Data'!BH121</f>
        <v>120</v>
      </c>
      <c r="F121" s="21">
        <f t="shared" ca="1" si="18"/>
        <v>0</v>
      </c>
      <c r="G121">
        <f>'Monthly Data'!CA121</f>
        <v>31</v>
      </c>
      <c r="H121" s="53">
        <f t="shared" ca="1" si="14"/>
        <v>624.53</v>
      </c>
      <c r="I121">
        <f>'Monthly Data'!BA121</f>
        <v>7302.7</v>
      </c>
      <c r="K121">
        <f>'Res PW'!$B$6</f>
        <v>-63099997.470422797</v>
      </c>
      <c r="L121">
        <f>E121*'Res PW'!$B$7</f>
        <v>-10203209.231631313</v>
      </c>
      <c r="M121">
        <f ca="1">F121*'Res PW'!$B$8</f>
        <v>0</v>
      </c>
      <c r="N121">
        <f>G121*'Res PW'!$B$9</f>
        <v>36506315.476562411</v>
      </c>
      <c r="O121" s="53">
        <f ca="1">H121*'Res PW'!$B$10</f>
        <v>18447602.065790664</v>
      </c>
      <c r="P121" s="53">
        <f>I121*'Res PW'!$B$11</f>
        <v>60289439.323986724</v>
      </c>
      <c r="Q121">
        <f t="shared" ca="1" si="12"/>
        <v>41940150.16428569</v>
      </c>
      <c r="R121" s="33">
        <f t="shared" ca="1" si="16"/>
        <v>590877.79262333363</v>
      </c>
      <c r="S121" s="55">
        <f t="shared" ca="1" si="17"/>
        <v>1.4289919960678106E-2</v>
      </c>
    </row>
    <row r="122" spans="1:22" x14ac:dyDescent="0.25">
      <c r="A122" s="65">
        <v>43466</v>
      </c>
      <c r="B122" s="22">
        <f>MONTH(A122)</f>
        <v>1</v>
      </c>
      <c r="C122" s="22">
        <f>YEAR(A122)</f>
        <v>2019</v>
      </c>
      <c r="D122" s="66"/>
      <c r="E122" s="22">
        <f>E121+1</f>
        <v>121</v>
      </c>
      <c r="F122" s="23">
        <f t="shared" ca="1" si="18"/>
        <v>0</v>
      </c>
      <c r="G122" s="22">
        <f>G110</f>
        <v>31</v>
      </c>
      <c r="H122" s="22">
        <f t="shared" ca="1" si="14"/>
        <v>753.0200000000001</v>
      </c>
      <c r="I122" s="244">
        <f>I110*(1+Economic!$R$5)</f>
        <v>7347.6114400000006</v>
      </c>
      <c r="J122" s="22"/>
      <c r="K122">
        <f>'Res PW'!$B$6</f>
        <v>-63099997.470422797</v>
      </c>
      <c r="L122">
        <f>E122*'Res PW'!$B$7</f>
        <v>-10288235.975228239</v>
      </c>
      <c r="M122">
        <f ca="1">F122*'Res PW'!$B$8</f>
        <v>0</v>
      </c>
      <c r="N122">
        <f>G122*'Res PW'!$B$9</f>
        <v>36506315.476562411</v>
      </c>
      <c r="O122" s="53">
        <f ca="1">H122*'Res PW'!$B$10</f>
        <v>22242988.019121081</v>
      </c>
      <c r="P122" s="53">
        <f>I122*'Res PW'!$B$11</f>
        <v>60660218.013626568</v>
      </c>
      <c r="Q122">
        <f t="shared" ca="1" si="12"/>
        <v>46021288.06365902</v>
      </c>
      <c r="R122" s="33"/>
      <c r="S122" s="58"/>
    </row>
    <row r="123" spans="1:22" x14ac:dyDescent="0.25">
      <c r="A123" s="65">
        <v>43497</v>
      </c>
      <c r="B123" s="22">
        <f t="shared" ref="B123:B145" si="19">MONTH(A123)</f>
        <v>2</v>
      </c>
      <c r="C123" s="22">
        <f t="shared" ref="C123:C145" si="20">YEAR(A123)</f>
        <v>2019</v>
      </c>
      <c r="D123" s="66"/>
      <c r="E123" s="22">
        <f t="shared" ref="E123:E145" si="21">E122+1</f>
        <v>122</v>
      </c>
      <c r="F123" s="23">
        <f t="shared" ca="1" si="18"/>
        <v>0</v>
      </c>
      <c r="G123" s="22">
        <f t="shared" si="18"/>
        <v>28</v>
      </c>
      <c r="H123" s="22">
        <f t="shared" ca="1" si="14"/>
        <v>646.04999999999995</v>
      </c>
      <c r="I123" s="244">
        <f>I111*(1+Economic!$R$5)</f>
        <v>7299.6695200000004</v>
      </c>
      <c r="J123" s="22"/>
      <c r="K123">
        <f>'Res PW'!$B$6</f>
        <v>-63099997.470422797</v>
      </c>
      <c r="L123">
        <f>E123*'Res PW'!$B$7</f>
        <v>-10373262.718825167</v>
      </c>
      <c r="M123">
        <f ca="1">F123*'Res PW'!$B$8</f>
        <v>0</v>
      </c>
      <c r="N123">
        <f>G123*'Res PW'!$B$9</f>
        <v>32973446.236895081</v>
      </c>
      <c r="O123" s="53">
        <f ca="1">H123*'Res PW'!$B$10</f>
        <v>19083267.920842968</v>
      </c>
      <c r="P123" s="53">
        <f>I123*'Res PW'!$B$11</f>
        <v>60264420.366603486</v>
      </c>
      <c r="Q123">
        <f t="shared" ca="1" si="12"/>
        <v>38847874.335093573</v>
      </c>
      <c r="R123" s="33"/>
    </row>
    <row r="124" spans="1:22" x14ac:dyDescent="0.25">
      <c r="A124" s="65">
        <v>43525</v>
      </c>
      <c r="B124" s="22">
        <f t="shared" si="19"/>
        <v>3</v>
      </c>
      <c r="C124" s="22">
        <f t="shared" si="20"/>
        <v>2019</v>
      </c>
      <c r="D124" s="66"/>
      <c r="E124" s="22">
        <f t="shared" si="21"/>
        <v>123</v>
      </c>
      <c r="F124" s="23">
        <f t="shared" ca="1" si="18"/>
        <v>0</v>
      </c>
      <c r="G124" s="22">
        <f t="shared" si="18"/>
        <v>31</v>
      </c>
      <c r="H124" s="22">
        <f t="shared" ca="1" si="14"/>
        <v>514.20000000000005</v>
      </c>
      <c r="I124" s="244">
        <f>I112*(1+Economic!$R$5)</f>
        <v>7255.1081199999999</v>
      </c>
      <c r="J124" s="22"/>
      <c r="K124">
        <f>'Res PW'!$B$6</f>
        <v>-63099997.470422797</v>
      </c>
      <c r="L124">
        <f>E124*'Res PW'!$B$7</f>
        <v>-10458289.462422095</v>
      </c>
      <c r="M124">
        <f ca="1">F124*'Res PW'!$B$8</f>
        <v>0</v>
      </c>
      <c r="N124">
        <f>G124*'Res PW'!$B$9</f>
        <v>36506315.476562411</v>
      </c>
      <c r="O124" s="53">
        <f ca="1">H124*'Res PW'!$B$10</f>
        <v>15188633.023601046</v>
      </c>
      <c r="P124" s="53">
        <f>I124*'Res PW'!$B$11</f>
        <v>59896531.528024346</v>
      </c>
      <c r="Q124">
        <f t="shared" ca="1" si="12"/>
        <v>38033193.095342912</v>
      </c>
      <c r="R124" s="33"/>
      <c r="U124" s="32"/>
      <c r="V124" s="56"/>
    </row>
    <row r="125" spans="1:22" x14ac:dyDescent="0.25">
      <c r="A125" s="65">
        <v>43556</v>
      </c>
      <c r="B125" s="22">
        <f t="shared" si="19"/>
        <v>4</v>
      </c>
      <c r="C125" s="22">
        <f t="shared" si="20"/>
        <v>2019</v>
      </c>
      <c r="D125" s="66"/>
      <c r="E125" s="22">
        <f t="shared" si="21"/>
        <v>124</v>
      </c>
      <c r="F125" s="23">
        <f t="shared" ca="1" si="18"/>
        <v>0</v>
      </c>
      <c r="G125" s="22">
        <f t="shared" si="18"/>
        <v>30</v>
      </c>
      <c r="H125" s="22">
        <f t="shared" ca="1" si="14"/>
        <v>283.3</v>
      </c>
      <c r="I125" s="244">
        <f>I113*(1+Economic!$R$5)</f>
        <v>7281.8449599999994</v>
      </c>
      <c r="J125" s="22"/>
      <c r="K125">
        <f>'Res PW'!$B$6</f>
        <v>-63099997.470422797</v>
      </c>
      <c r="L125">
        <f>E125*'Res PW'!$B$7</f>
        <v>-10543316.206019022</v>
      </c>
      <c r="M125">
        <f ca="1">F125*'Res PW'!$B$8</f>
        <v>0</v>
      </c>
      <c r="N125">
        <f>G125*'Res PW'!$B$9</f>
        <v>35328692.396673299</v>
      </c>
      <c r="O125" s="53">
        <f ca="1">H125*'Res PW'!$B$10</f>
        <v>8368221.9673010036</v>
      </c>
      <c r="P125" s="53">
        <f>I125*'Res PW'!$B$11</f>
        <v>60117264.831171826</v>
      </c>
      <c r="Q125">
        <f t="shared" ca="1" si="12"/>
        <v>30170865.51870431</v>
      </c>
      <c r="R125" s="33"/>
      <c r="U125" s="32"/>
      <c r="V125" s="56"/>
    </row>
    <row r="126" spans="1:22" x14ac:dyDescent="0.25">
      <c r="A126" s="65">
        <v>43586</v>
      </c>
      <c r="B126" s="22">
        <f t="shared" si="19"/>
        <v>5</v>
      </c>
      <c r="C126" s="22">
        <f t="shared" si="20"/>
        <v>2019</v>
      </c>
      <c r="D126" s="66"/>
      <c r="E126" s="22">
        <f t="shared" si="21"/>
        <v>125</v>
      </c>
      <c r="F126" s="23">
        <f t="shared" ca="1" si="18"/>
        <v>9.2799999999999976</v>
      </c>
      <c r="G126" s="22">
        <f t="shared" si="18"/>
        <v>31</v>
      </c>
      <c r="H126" s="22">
        <f t="shared" ca="1" si="14"/>
        <v>63.029999999999994</v>
      </c>
      <c r="I126" s="244">
        <f>I114*(1+Economic!$R$5)</f>
        <v>7349.7626799999998</v>
      </c>
      <c r="J126" s="22"/>
      <c r="K126">
        <f>'Res PW'!$B$6</f>
        <v>-63099997.470422797</v>
      </c>
      <c r="L126">
        <f>E126*'Res PW'!$B$7</f>
        <v>-10628342.94961595</v>
      </c>
      <c r="M126">
        <f ca="1">F126*'Res PW'!$B$8</f>
        <v>279985.41383056785</v>
      </c>
      <c r="N126">
        <f>G126*'Res PW'!$B$9</f>
        <v>36506315.476562411</v>
      </c>
      <c r="O126" s="53">
        <f ca="1">H126*'Res PW'!$B$10</f>
        <v>1861803.8496257756</v>
      </c>
      <c r="P126" s="53">
        <f>I126*'Res PW'!$B$11</f>
        <v>60677978.16445452</v>
      </c>
      <c r="Q126">
        <f t="shared" ca="1" si="12"/>
        <v>25597742.484434523</v>
      </c>
      <c r="R126" s="33"/>
      <c r="U126" s="32"/>
      <c r="V126" s="56"/>
    </row>
    <row r="127" spans="1:22" x14ac:dyDescent="0.25">
      <c r="A127" s="65">
        <v>43617</v>
      </c>
      <c r="B127" s="22">
        <f t="shared" si="19"/>
        <v>6</v>
      </c>
      <c r="C127" s="22">
        <f t="shared" si="20"/>
        <v>2019</v>
      </c>
      <c r="D127" s="66"/>
      <c r="E127" s="22">
        <f t="shared" si="21"/>
        <v>126</v>
      </c>
      <c r="F127" s="23">
        <f t="shared" ref="F127:G142" ca="1" si="22">F115</f>
        <v>21.53</v>
      </c>
      <c r="G127" s="22">
        <f t="shared" si="22"/>
        <v>30</v>
      </c>
      <c r="H127" s="22">
        <f t="shared" ca="1" si="14"/>
        <v>5.2900000000000009</v>
      </c>
      <c r="I127" s="244">
        <f>I115*(1+Economic!$R$5)</f>
        <v>7446.5684799999999</v>
      </c>
      <c r="J127" s="22"/>
      <c r="K127">
        <f>'Res PW'!$B$6</f>
        <v>-63099997.470422797</v>
      </c>
      <c r="L127">
        <f>E127*'Res PW'!$B$7</f>
        <v>-10713369.693212878</v>
      </c>
      <c r="M127">
        <f ca="1">F127*'Res PW'!$B$8</f>
        <v>649578.22842372057</v>
      </c>
      <c r="N127">
        <f>G127*'Res PW'!$B$9</f>
        <v>35328692.396673299</v>
      </c>
      <c r="O127" s="53">
        <f ca="1">H127*'Res PW'!$B$10</f>
        <v>156258.00990830327</v>
      </c>
      <c r="P127" s="53">
        <f>I127*'Res PW'!$B$11</f>
        <v>61477184.95171266</v>
      </c>
      <c r="Q127">
        <f t="shared" ca="1" si="12"/>
        <v>23798346.423082307</v>
      </c>
      <c r="R127" s="33"/>
      <c r="U127" s="32"/>
      <c r="V127" s="56"/>
    </row>
    <row r="128" spans="1:22" x14ac:dyDescent="0.25">
      <c r="A128" s="65">
        <v>43647</v>
      </c>
      <c r="B128" s="22">
        <f t="shared" si="19"/>
        <v>7</v>
      </c>
      <c r="C128" s="22">
        <f t="shared" si="20"/>
        <v>2019</v>
      </c>
      <c r="D128" s="66"/>
      <c r="E128" s="22">
        <f t="shared" si="21"/>
        <v>127</v>
      </c>
      <c r="F128" s="23">
        <f t="shared" ca="1" si="22"/>
        <v>63.970000000000006</v>
      </c>
      <c r="G128" s="22">
        <f t="shared" si="22"/>
        <v>31</v>
      </c>
      <c r="H128" s="22">
        <f t="shared" ca="1" si="14"/>
        <v>5.9999999999999963E-2</v>
      </c>
      <c r="I128" s="244">
        <f>I116*(1+Economic!$R$5)</f>
        <v>7531.9009999999998</v>
      </c>
      <c r="J128" s="22"/>
      <c r="K128">
        <f>'Res PW'!$B$6</f>
        <v>-63099997.470422797</v>
      </c>
      <c r="L128">
        <f>E128*'Res PW'!$B$7</f>
        <v>-10798396.436809804</v>
      </c>
      <c r="M128">
        <f ca="1">F128*'Res PW'!$B$8</f>
        <v>1930028.7632264472</v>
      </c>
      <c r="N128">
        <f>G128*'Res PW'!$B$9</f>
        <v>36506315.476562411</v>
      </c>
      <c r="O128" s="53">
        <f ca="1">H128*'Res PW'!$B$10</f>
        <v>1772.3025698484289</v>
      </c>
      <c r="P128" s="53">
        <f>I128*'Res PW'!$B$11</f>
        <v>62181670.934555016</v>
      </c>
      <c r="Q128">
        <f t="shared" ca="1" si="12"/>
        <v>26721393.56968113</v>
      </c>
      <c r="R128" s="33"/>
      <c r="U128" s="32"/>
      <c r="V128" s="56"/>
    </row>
    <row r="129" spans="1:22" x14ac:dyDescent="0.25">
      <c r="A129" s="65">
        <v>43678</v>
      </c>
      <c r="B129" s="22">
        <f t="shared" si="19"/>
        <v>8</v>
      </c>
      <c r="C129" s="22">
        <f t="shared" si="20"/>
        <v>2019</v>
      </c>
      <c r="D129" s="66"/>
      <c r="E129" s="22">
        <f t="shared" si="21"/>
        <v>128</v>
      </c>
      <c r="F129" s="23">
        <f t="shared" ca="1" si="22"/>
        <v>44.05</v>
      </c>
      <c r="G129" s="22">
        <f t="shared" si="22"/>
        <v>31</v>
      </c>
      <c r="H129" s="22">
        <f t="shared" ca="1" si="14"/>
        <v>1.2799999999999998</v>
      </c>
      <c r="I129" s="244">
        <f>I117*(1+Economic!$R$5)</f>
        <v>7535.4863999999998</v>
      </c>
      <c r="J129" s="22"/>
      <c r="K129">
        <f>'Res PW'!$B$6</f>
        <v>-63099997.470422797</v>
      </c>
      <c r="L129">
        <f>E129*'Res PW'!$B$7</f>
        <v>-10883423.180406732</v>
      </c>
      <c r="M129">
        <f ca="1">F129*'Res PW'!$B$8</f>
        <v>1329025.5904349694</v>
      </c>
      <c r="N129">
        <f>G129*'Res PW'!$B$9</f>
        <v>36506315.476562411</v>
      </c>
      <c r="O129" s="53">
        <f ca="1">H129*'Res PW'!$B$10</f>
        <v>37809.121490099831</v>
      </c>
      <c r="P129" s="53">
        <f>I129*'Res PW'!$B$11</f>
        <v>62211271.185934946</v>
      </c>
      <c r="Q129">
        <f t="shared" ca="1" si="12"/>
        <v>26101000.7235929</v>
      </c>
      <c r="R129" s="33"/>
      <c r="U129" s="32"/>
      <c r="V129" s="56"/>
    </row>
    <row r="130" spans="1:22" x14ac:dyDescent="0.25">
      <c r="A130" s="65">
        <v>43709</v>
      </c>
      <c r="B130" s="22">
        <f t="shared" si="19"/>
        <v>9</v>
      </c>
      <c r="C130" s="22">
        <f t="shared" si="20"/>
        <v>2019</v>
      </c>
      <c r="D130" s="66"/>
      <c r="E130" s="22">
        <f t="shared" si="21"/>
        <v>129</v>
      </c>
      <c r="F130" s="23">
        <f t="shared" ca="1" si="22"/>
        <v>15.6</v>
      </c>
      <c r="G130" s="22">
        <f t="shared" si="22"/>
        <v>30</v>
      </c>
      <c r="H130" s="22">
        <f t="shared" ca="1" si="14"/>
        <v>32.79</v>
      </c>
      <c r="I130" s="244">
        <f>I118*(1+Economic!$R$5)</f>
        <v>7493.6908799999992</v>
      </c>
      <c r="J130" s="22"/>
      <c r="K130">
        <f>'Res PW'!$B$6</f>
        <v>-63099997.470422797</v>
      </c>
      <c r="L130">
        <f>E130*'Res PW'!$B$7</f>
        <v>-10968449.924003661</v>
      </c>
      <c r="M130">
        <f ca="1">F130*'Res PW'!$B$8</f>
        <v>470665.13531862706</v>
      </c>
      <c r="N130">
        <f>G130*'Res PW'!$B$9</f>
        <v>35328692.396673299</v>
      </c>
      <c r="O130" s="53">
        <f ca="1">H130*'Res PW'!$B$10</f>
        <v>968563.35442216694</v>
      </c>
      <c r="P130" s="53">
        <f>I130*'Res PW'!$B$11</f>
        <v>61866216.826991744</v>
      </c>
      <c r="Q130">
        <f t="shared" ca="1" si="12"/>
        <v>24565690.318979368</v>
      </c>
      <c r="R130" s="33"/>
      <c r="U130" s="32"/>
      <c r="V130" s="56"/>
    </row>
    <row r="131" spans="1:22" x14ac:dyDescent="0.25">
      <c r="A131" s="65">
        <v>43739</v>
      </c>
      <c r="B131" s="22">
        <f t="shared" si="19"/>
        <v>10</v>
      </c>
      <c r="C131" s="22">
        <f t="shared" si="20"/>
        <v>2019</v>
      </c>
      <c r="D131" s="66"/>
      <c r="E131" s="22">
        <f t="shared" si="21"/>
        <v>130</v>
      </c>
      <c r="F131" s="23">
        <f t="shared" ca="1" si="22"/>
        <v>0.1</v>
      </c>
      <c r="G131" s="22">
        <f t="shared" si="22"/>
        <v>31</v>
      </c>
      <c r="H131" s="22">
        <f t="shared" ca="1" si="14"/>
        <v>181.19</v>
      </c>
      <c r="I131" s="244">
        <f>I119*(1+Economic!$R$5)</f>
        <v>7451.8953599999995</v>
      </c>
      <c r="J131" s="22"/>
      <c r="K131">
        <f>'Res PW'!$B$6</f>
        <v>-63099997.470422797</v>
      </c>
      <c r="L131">
        <f>E131*'Res PW'!$B$7</f>
        <v>-11053476.667600587</v>
      </c>
      <c r="M131">
        <f ca="1">F131*'Res PW'!$B$8</f>
        <v>3017.0842007604301</v>
      </c>
      <c r="N131">
        <f>G131*'Res PW'!$B$9</f>
        <v>36506315.476562411</v>
      </c>
      <c r="O131" s="53">
        <f ca="1">H131*'Res PW'!$B$10</f>
        <v>5352058.3771806173</v>
      </c>
      <c r="P131" s="53">
        <f>I131*'Res PW'!$B$11</f>
        <v>61521162.46804855</v>
      </c>
      <c r="Q131">
        <f t="shared" ref="Q131:Q145" ca="1" si="23">SUM(K131:P131)</f>
        <v>29229079.267968956</v>
      </c>
      <c r="R131" s="33"/>
      <c r="U131" s="32"/>
      <c r="V131" s="56"/>
    </row>
    <row r="132" spans="1:22" x14ac:dyDescent="0.25">
      <c r="A132" s="65">
        <v>43770</v>
      </c>
      <c r="B132" s="22">
        <f t="shared" si="19"/>
        <v>11</v>
      </c>
      <c r="C132" s="22">
        <f t="shared" si="20"/>
        <v>2019</v>
      </c>
      <c r="D132" s="66"/>
      <c r="E132" s="22">
        <f t="shared" si="21"/>
        <v>131</v>
      </c>
      <c r="F132" s="23">
        <f t="shared" ca="1" si="22"/>
        <v>0</v>
      </c>
      <c r="G132" s="22">
        <f t="shared" si="22"/>
        <v>30</v>
      </c>
      <c r="H132" s="22">
        <f t="shared" ca="1" si="14"/>
        <v>378.79</v>
      </c>
      <c r="I132" s="244">
        <f>I120*(1+Economic!$R$5)</f>
        <v>7456.6076000000003</v>
      </c>
      <c r="J132" s="22"/>
      <c r="K132">
        <f>'Res PW'!$B$6</f>
        <v>-63099997.470422797</v>
      </c>
      <c r="L132">
        <f>E132*'Res PW'!$B$7</f>
        <v>-11138503.411197515</v>
      </c>
      <c r="M132">
        <f ca="1">F132*'Res PW'!$B$8</f>
        <v>0</v>
      </c>
      <c r="N132">
        <f>G132*'Res PW'!$B$9</f>
        <v>35328692.396673299</v>
      </c>
      <c r="O132" s="53">
        <f ca="1">H132*'Res PW'!$B$10</f>
        <v>11188841.507214781</v>
      </c>
      <c r="P132" s="53">
        <f>I132*'Res PW'!$B$11</f>
        <v>61560065.655576468</v>
      </c>
      <c r="Q132">
        <f t="shared" ca="1" si="23"/>
        <v>33839098.677844226</v>
      </c>
      <c r="R132" s="33"/>
      <c r="U132" s="32"/>
      <c r="V132" s="56"/>
    </row>
    <row r="133" spans="1:22" x14ac:dyDescent="0.25">
      <c r="A133" s="65">
        <v>43800</v>
      </c>
      <c r="B133" s="22">
        <f t="shared" si="19"/>
        <v>12</v>
      </c>
      <c r="C133" s="22">
        <f t="shared" si="20"/>
        <v>2019</v>
      </c>
      <c r="D133" s="66"/>
      <c r="E133" s="22">
        <f t="shared" si="21"/>
        <v>132</v>
      </c>
      <c r="F133" s="23">
        <f t="shared" ca="1" si="22"/>
        <v>0</v>
      </c>
      <c r="G133" s="22">
        <f t="shared" si="22"/>
        <v>31</v>
      </c>
      <c r="H133" s="22">
        <f t="shared" ca="1" si="14"/>
        <v>624.53</v>
      </c>
      <c r="I133" s="244">
        <f>I121*(1+Economic!$R$5)</f>
        <v>7480.8858799999998</v>
      </c>
      <c r="J133" s="22"/>
      <c r="K133">
        <f>'Res PW'!$B$6</f>
        <v>-63099997.470422797</v>
      </c>
      <c r="L133">
        <f>E133*'Res PW'!$B$7</f>
        <v>-11223530.154794443</v>
      </c>
      <c r="M133">
        <f ca="1">F133*'Res PW'!$B$8</f>
        <v>0</v>
      </c>
      <c r="N133">
        <f>G133*'Res PW'!$B$9</f>
        <v>36506315.476562411</v>
      </c>
      <c r="O133" s="53">
        <f ca="1">H133*'Res PW'!$B$10</f>
        <v>18447602.065790664</v>
      </c>
      <c r="P133" s="53">
        <f>I133*'Res PW'!$B$11</f>
        <v>61760501.643491998</v>
      </c>
      <c r="Q133">
        <f t="shared" ca="1" si="23"/>
        <v>42390891.560627833</v>
      </c>
      <c r="R133" s="33"/>
      <c r="U133" s="32"/>
      <c r="V133" s="56"/>
    </row>
    <row r="134" spans="1:22" x14ac:dyDescent="0.25">
      <c r="A134" s="65">
        <v>43831</v>
      </c>
      <c r="B134" s="22">
        <f t="shared" si="19"/>
        <v>1</v>
      </c>
      <c r="C134" s="22">
        <f t="shared" si="20"/>
        <v>2020</v>
      </c>
      <c r="D134" s="66"/>
      <c r="E134" s="22">
        <f t="shared" si="21"/>
        <v>133</v>
      </c>
      <c r="F134" s="23">
        <f t="shared" ca="1" si="22"/>
        <v>0</v>
      </c>
      <c r="G134" s="22">
        <f t="shared" si="22"/>
        <v>31</v>
      </c>
      <c r="H134" s="22">
        <f t="shared" ca="1" si="14"/>
        <v>753.0200000000001</v>
      </c>
      <c r="I134" s="244">
        <f>I122*(1+Economic!$R$6)</f>
        <v>7424.0265989760001</v>
      </c>
      <c r="J134" s="22"/>
      <c r="K134">
        <f>'Res PW'!$B$6</f>
        <v>-63099997.470422797</v>
      </c>
      <c r="L134">
        <f>E134*'Res PW'!$B$7</f>
        <v>-11308556.89839137</v>
      </c>
      <c r="M134">
        <f ca="1">F134*'Res PW'!$B$8</f>
        <v>0</v>
      </c>
      <c r="N134">
        <f>G134*'Res PW'!$B$9</f>
        <v>36506315.476562411</v>
      </c>
      <c r="O134" s="53">
        <f ca="1">H134*'Res PW'!$B$10</f>
        <v>22242988.019121081</v>
      </c>
      <c r="P134" s="53">
        <f>I134*'Res PW'!$B$11</f>
        <v>61291084.280968279</v>
      </c>
      <c r="Q134">
        <f t="shared" ca="1" si="23"/>
        <v>45631833.4078376</v>
      </c>
      <c r="R134" s="33"/>
      <c r="U134" s="32"/>
      <c r="V134" s="56"/>
    </row>
    <row r="135" spans="1:22" x14ac:dyDescent="0.25">
      <c r="A135" s="65">
        <v>43862</v>
      </c>
      <c r="B135" s="22">
        <f t="shared" si="19"/>
        <v>2</v>
      </c>
      <c r="C135" s="22">
        <f t="shared" si="20"/>
        <v>2020</v>
      </c>
      <c r="D135" s="66"/>
      <c r="E135" s="22">
        <f t="shared" si="21"/>
        <v>134</v>
      </c>
      <c r="F135" s="23">
        <f t="shared" ca="1" si="22"/>
        <v>0</v>
      </c>
      <c r="G135" s="22">
        <v>29</v>
      </c>
      <c r="H135" s="22">
        <f t="shared" ca="1" si="14"/>
        <v>646.04999999999995</v>
      </c>
      <c r="I135" s="244">
        <f>I123*(1+Economic!$R$6)</f>
        <v>7375.5860830080001</v>
      </c>
      <c r="J135" s="22"/>
      <c r="K135">
        <f>'Res PW'!$B$6</f>
        <v>-63099997.470422797</v>
      </c>
      <c r="L135">
        <f>E135*'Res PW'!$B$7</f>
        <v>-11393583.641988298</v>
      </c>
      <c r="M135">
        <f ca="1">F135*'Res PW'!$B$8</f>
        <v>0</v>
      </c>
      <c r="N135">
        <f>G135*'Res PW'!$B$9</f>
        <v>34151069.316784188</v>
      </c>
      <c r="O135" s="53">
        <f ca="1">H135*'Res PW'!$B$10</f>
        <v>19083267.920842968</v>
      </c>
      <c r="P135" s="53">
        <f>I135*'Res PW'!$B$11</f>
        <v>60891170.338416167</v>
      </c>
      <c r="Q135">
        <f t="shared" ca="1" si="23"/>
        <v>39631926.463632226</v>
      </c>
      <c r="R135" s="33"/>
      <c r="U135" s="32"/>
      <c r="V135" s="56"/>
    </row>
    <row r="136" spans="1:22" x14ac:dyDescent="0.25">
      <c r="A136" s="65">
        <v>43891</v>
      </c>
      <c r="B136" s="22">
        <f t="shared" si="19"/>
        <v>3</v>
      </c>
      <c r="C136" s="22">
        <f t="shared" si="20"/>
        <v>2020</v>
      </c>
      <c r="D136" s="66"/>
      <c r="E136" s="22">
        <f t="shared" si="21"/>
        <v>135</v>
      </c>
      <c r="F136" s="23">
        <f t="shared" ca="1" si="22"/>
        <v>0</v>
      </c>
      <c r="G136" s="22">
        <f t="shared" si="22"/>
        <v>31</v>
      </c>
      <c r="H136" s="22">
        <f t="shared" ca="1" si="14"/>
        <v>514.20000000000005</v>
      </c>
      <c r="I136" s="244">
        <f>I124*(1+Economic!$R$6)</f>
        <v>7330.5612444479993</v>
      </c>
      <c r="J136" s="22"/>
      <c r="K136">
        <f>'Res PW'!$B$6</f>
        <v>-63099997.470422797</v>
      </c>
      <c r="L136">
        <f>E136*'Res PW'!$B$7</f>
        <v>-11478610.385585226</v>
      </c>
      <c r="M136">
        <f ca="1">F136*'Res PW'!$B$8</f>
        <v>0</v>
      </c>
      <c r="N136">
        <f>G136*'Res PW'!$B$9</f>
        <v>36506315.476562411</v>
      </c>
      <c r="O136" s="53">
        <f ca="1">H136*'Res PW'!$B$10</f>
        <v>15188633.023601046</v>
      </c>
      <c r="P136" s="53">
        <f>I136*'Res PW'!$B$11</f>
        <v>60519455.455915794</v>
      </c>
      <c r="Q136">
        <f t="shared" ca="1" si="23"/>
        <v>37635796.100071229</v>
      </c>
      <c r="R136" s="33"/>
      <c r="U136" s="32"/>
      <c r="V136" s="56"/>
    </row>
    <row r="137" spans="1:22" x14ac:dyDescent="0.25">
      <c r="A137" s="65">
        <v>43922</v>
      </c>
      <c r="B137" s="22">
        <f t="shared" si="19"/>
        <v>4</v>
      </c>
      <c r="C137" s="22">
        <f t="shared" si="20"/>
        <v>2020</v>
      </c>
      <c r="D137" s="66"/>
      <c r="E137" s="22">
        <f t="shared" si="21"/>
        <v>136</v>
      </c>
      <c r="F137" s="23">
        <f t="shared" ca="1" si="22"/>
        <v>0</v>
      </c>
      <c r="G137" s="22">
        <f t="shared" si="22"/>
        <v>30</v>
      </c>
      <c r="H137" s="22">
        <f t="shared" ca="1" si="14"/>
        <v>283.3</v>
      </c>
      <c r="I137" s="244">
        <f>I125*(1+Economic!$R$6)</f>
        <v>7357.576147583999</v>
      </c>
      <c r="J137" s="22"/>
      <c r="K137">
        <f>'Res PW'!$B$6</f>
        <v>-63099997.470422797</v>
      </c>
      <c r="L137">
        <f>E137*'Res PW'!$B$7</f>
        <v>-11563637.129182152</v>
      </c>
      <c r="M137">
        <f ca="1">F137*'Res PW'!$B$8</f>
        <v>0</v>
      </c>
      <c r="N137">
        <f>G137*'Res PW'!$B$9</f>
        <v>35328692.396673299</v>
      </c>
      <c r="O137" s="53">
        <f ca="1">H137*'Res PW'!$B$10</f>
        <v>8368221.9673010036</v>
      </c>
      <c r="P137" s="53">
        <f>I137*'Res PW'!$B$11</f>
        <v>60742484.385416009</v>
      </c>
      <c r="Q137">
        <f t="shared" ca="1" si="23"/>
        <v>29775764.149785362</v>
      </c>
      <c r="R137" s="33"/>
      <c r="U137" s="32"/>
      <c r="V137" s="57"/>
    </row>
    <row r="138" spans="1:22" x14ac:dyDescent="0.25">
      <c r="A138" s="65">
        <v>43952</v>
      </c>
      <c r="B138" s="22">
        <f t="shared" si="19"/>
        <v>5</v>
      </c>
      <c r="C138" s="22">
        <f t="shared" si="20"/>
        <v>2020</v>
      </c>
      <c r="D138" s="66"/>
      <c r="E138" s="22">
        <f t="shared" si="21"/>
        <v>137</v>
      </c>
      <c r="F138" s="23">
        <f t="shared" ca="1" si="22"/>
        <v>9.2799999999999976</v>
      </c>
      <c r="G138" s="22">
        <f t="shared" si="22"/>
        <v>31</v>
      </c>
      <c r="H138" s="22">
        <f t="shared" ca="1" si="14"/>
        <v>63.029999999999994</v>
      </c>
      <c r="I138" s="244">
        <f>I126*(1+Economic!$R$6)</f>
        <v>7426.2002118719993</v>
      </c>
      <c r="J138" s="22"/>
      <c r="K138">
        <f>'Res PW'!$B$6</f>
        <v>-63099997.470422797</v>
      </c>
      <c r="L138">
        <f>E138*'Res PW'!$B$7</f>
        <v>-11648663.872779081</v>
      </c>
      <c r="M138">
        <f ca="1">F138*'Res PW'!$B$8</f>
        <v>279985.41383056785</v>
      </c>
      <c r="N138">
        <f>G138*'Res PW'!$B$9</f>
        <v>36506315.476562411</v>
      </c>
      <c r="O138" s="53">
        <f ca="1">H138*'Res PW'!$B$10</f>
        <v>1861803.8496257756</v>
      </c>
      <c r="P138" s="53">
        <f>I138*'Res PW'!$B$11</f>
        <v>61309029.137364842</v>
      </c>
      <c r="Q138">
        <f t="shared" ca="1" si="23"/>
        <v>25208472.534181714</v>
      </c>
      <c r="R138" s="33"/>
      <c r="U138" s="32"/>
      <c r="V138" s="57"/>
    </row>
    <row r="139" spans="1:22" x14ac:dyDescent="0.25">
      <c r="A139" s="65">
        <v>43983</v>
      </c>
      <c r="B139" s="22">
        <f t="shared" si="19"/>
        <v>6</v>
      </c>
      <c r="C139" s="22">
        <f t="shared" si="20"/>
        <v>2020</v>
      </c>
      <c r="D139" s="66"/>
      <c r="E139" s="22">
        <f t="shared" si="21"/>
        <v>138</v>
      </c>
      <c r="F139" s="23">
        <f t="shared" ca="1" si="22"/>
        <v>21.53</v>
      </c>
      <c r="G139" s="22">
        <f t="shared" si="22"/>
        <v>30</v>
      </c>
      <c r="H139" s="22">
        <f t="shared" ca="1" si="14"/>
        <v>5.2900000000000009</v>
      </c>
      <c r="I139" s="244">
        <f>I127*(1+Economic!$R$6)</f>
        <v>7524.0127921919993</v>
      </c>
      <c r="J139" s="22"/>
      <c r="K139">
        <f>'Res PW'!$B$6</f>
        <v>-63099997.470422797</v>
      </c>
      <c r="L139">
        <f>E139*'Res PW'!$B$7</f>
        <v>-11733690.616376009</v>
      </c>
      <c r="M139">
        <f ca="1">F139*'Res PW'!$B$8</f>
        <v>649578.22842372057</v>
      </c>
      <c r="N139">
        <f>G139*'Res PW'!$B$9</f>
        <v>35328692.396673299</v>
      </c>
      <c r="O139" s="53">
        <f ca="1">H139*'Res PW'!$B$10</f>
        <v>156258.00990830327</v>
      </c>
      <c r="P139" s="53">
        <f>I139*'Res PW'!$B$11</f>
        <v>62116547.675210468</v>
      </c>
      <c r="Q139">
        <f t="shared" ca="1" si="23"/>
        <v>23417388.223416984</v>
      </c>
      <c r="R139" s="33"/>
      <c r="U139" s="32"/>
      <c r="V139" s="57"/>
    </row>
    <row r="140" spans="1:22" x14ac:dyDescent="0.25">
      <c r="A140" s="65">
        <v>44013</v>
      </c>
      <c r="B140" s="22">
        <f t="shared" si="19"/>
        <v>7</v>
      </c>
      <c r="C140" s="22">
        <f t="shared" si="20"/>
        <v>2020</v>
      </c>
      <c r="D140" s="66"/>
      <c r="E140" s="22">
        <f t="shared" si="21"/>
        <v>139</v>
      </c>
      <c r="F140" s="23">
        <f t="shared" ca="1" si="22"/>
        <v>63.970000000000006</v>
      </c>
      <c r="G140" s="22">
        <f t="shared" si="22"/>
        <v>31</v>
      </c>
      <c r="H140" s="22">
        <f t="shared" ca="1" si="14"/>
        <v>5.9999999999999963E-2</v>
      </c>
      <c r="I140" s="244">
        <f>I128*(1+Economic!$R$6)</f>
        <v>7610.2327703999999</v>
      </c>
      <c r="J140" s="22"/>
      <c r="K140">
        <f>'Res PW'!$B$6</f>
        <v>-63099997.470422797</v>
      </c>
      <c r="L140">
        <f>E140*'Res PW'!$B$7</f>
        <v>-11818717.359972935</v>
      </c>
      <c r="M140">
        <f ca="1">F140*'Res PW'!$B$8</f>
        <v>1930028.7632264472</v>
      </c>
      <c r="N140">
        <f>G140*'Res PW'!$B$9</f>
        <v>36506315.476562411</v>
      </c>
      <c r="O140" s="53">
        <f ca="1">H140*'Res PW'!$B$10</f>
        <v>1772.3025698484289</v>
      </c>
      <c r="P140" s="53">
        <f>I140*'Res PW'!$B$11</f>
        <v>62828360.312274389</v>
      </c>
      <c r="Q140">
        <f t="shared" ca="1" si="23"/>
        <v>26347762.024237372</v>
      </c>
      <c r="R140" s="33"/>
      <c r="U140" s="32"/>
      <c r="V140" s="57"/>
    </row>
    <row r="141" spans="1:22" x14ac:dyDescent="0.25">
      <c r="A141" s="65">
        <v>44044</v>
      </c>
      <c r="B141" s="22">
        <f t="shared" si="19"/>
        <v>8</v>
      </c>
      <c r="C141" s="22">
        <f t="shared" si="20"/>
        <v>2020</v>
      </c>
      <c r="D141" s="66"/>
      <c r="E141" s="22">
        <f t="shared" si="21"/>
        <v>140</v>
      </c>
      <c r="F141" s="23">
        <f t="shared" ca="1" si="22"/>
        <v>44.05</v>
      </c>
      <c r="G141" s="22">
        <f t="shared" si="22"/>
        <v>31</v>
      </c>
      <c r="H141" s="22">
        <f t="shared" ca="1" si="14"/>
        <v>1.2799999999999998</v>
      </c>
      <c r="I141" s="244">
        <f>I129*(1+Economic!$R$6)</f>
        <v>7613.8554585599995</v>
      </c>
      <c r="J141" s="22"/>
      <c r="K141">
        <f>'Res PW'!$B$6</f>
        <v>-63099997.470422797</v>
      </c>
      <c r="L141">
        <f>E141*'Res PW'!$B$7</f>
        <v>-11903744.103569863</v>
      </c>
      <c r="M141">
        <f ca="1">F141*'Res PW'!$B$8</f>
        <v>1329025.5904349694</v>
      </c>
      <c r="N141">
        <f>G141*'Res PW'!$B$9</f>
        <v>36506315.476562411</v>
      </c>
      <c r="O141" s="53">
        <f ca="1">H141*'Res PW'!$B$10</f>
        <v>37809.121490099831</v>
      </c>
      <c r="P141" s="53">
        <f>I141*'Res PW'!$B$11</f>
        <v>62858268.406268664</v>
      </c>
      <c r="Q141">
        <f t="shared" ca="1" si="23"/>
        <v>25727677.020763487</v>
      </c>
      <c r="R141" s="33"/>
      <c r="U141" s="32"/>
      <c r="V141" s="57"/>
    </row>
    <row r="142" spans="1:22" x14ac:dyDescent="0.25">
      <c r="A142" s="65">
        <v>44075</v>
      </c>
      <c r="B142" s="22">
        <f t="shared" si="19"/>
        <v>9</v>
      </c>
      <c r="C142" s="22">
        <f t="shared" si="20"/>
        <v>2020</v>
      </c>
      <c r="D142" s="66"/>
      <c r="E142" s="22">
        <f t="shared" si="21"/>
        <v>141</v>
      </c>
      <c r="F142" s="23">
        <f t="shared" ca="1" si="22"/>
        <v>15.6</v>
      </c>
      <c r="G142" s="22">
        <f t="shared" si="22"/>
        <v>30</v>
      </c>
      <c r="H142" s="22">
        <f t="shared" ca="1" si="14"/>
        <v>32.79</v>
      </c>
      <c r="I142" s="244">
        <f>I130*(1+Economic!$R$6)</f>
        <v>7571.625265151999</v>
      </c>
      <c r="J142" s="22"/>
      <c r="K142">
        <f>'Res PW'!$B$6</f>
        <v>-63099997.470422797</v>
      </c>
      <c r="L142">
        <f>E142*'Res PW'!$B$7</f>
        <v>-11988770.847166792</v>
      </c>
      <c r="M142">
        <f ca="1">F142*'Res PW'!$B$8</f>
        <v>470665.13531862706</v>
      </c>
      <c r="N142">
        <f>G142*'Res PW'!$B$9</f>
        <v>35328692.396673299</v>
      </c>
      <c r="O142" s="53">
        <f ca="1">H142*'Res PW'!$B$10</f>
        <v>968563.35442216694</v>
      </c>
      <c r="P142" s="53">
        <f>I142*'Res PW'!$B$11</f>
        <v>62509625.481992461</v>
      </c>
      <c r="Q142">
        <f t="shared" ca="1" si="23"/>
        <v>24188778.050816968</v>
      </c>
      <c r="R142" s="33"/>
      <c r="U142" s="32"/>
      <c r="V142" s="57"/>
    </row>
    <row r="143" spans="1:22" x14ac:dyDescent="0.25">
      <c r="A143" s="65">
        <v>44105</v>
      </c>
      <c r="B143" s="22">
        <f t="shared" si="19"/>
        <v>10</v>
      </c>
      <c r="C143" s="22">
        <f t="shared" si="20"/>
        <v>2020</v>
      </c>
      <c r="D143" s="66"/>
      <c r="E143" s="22">
        <f t="shared" si="21"/>
        <v>142</v>
      </c>
      <c r="F143" s="23">
        <f t="shared" ref="F143:G145" ca="1" si="24">F131</f>
        <v>0.1</v>
      </c>
      <c r="G143" s="22">
        <f t="shared" si="24"/>
        <v>31</v>
      </c>
      <c r="H143" s="22">
        <f t="shared" ref="H143:H145" ca="1" si="25">H131</f>
        <v>181.19</v>
      </c>
      <c r="I143" s="244">
        <f>I131*(1+Economic!$R$6)</f>
        <v>7529.3950717439993</v>
      </c>
      <c r="J143" s="22"/>
      <c r="K143">
        <f>'Res PW'!$B$6</f>
        <v>-63099997.470422797</v>
      </c>
      <c r="L143">
        <f>E143*'Res PW'!$B$7</f>
        <v>-12073797.59076372</v>
      </c>
      <c r="M143">
        <f ca="1">F143*'Res PW'!$B$8</f>
        <v>3017.0842007604301</v>
      </c>
      <c r="N143">
        <f>G143*'Res PW'!$B$9</f>
        <v>36506315.476562411</v>
      </c>
      <c r="O143" s="53">
        <f ca="1">H143*'Res PW'!$B$10</f>
        <v>5352058.3771806173</v>
      </c>
      <c r="P143" s="53">
        <f>I143*'Res PW'!$B$11</f>
        <v>62160982.557716258</v>
      </c>
      <c r="Q143">
        <f t="shared" ca="1" si="23"/>
        <v>28848578.434473518</v>
      </c>
      <c r="R143" s="33"/>
      <c r="U143" s="32"/>
      <c r="V143" s="57"/>
    </row>
    <row r="144" spans="1:22" x14ac:dyDescent="0.25">
      <c r="A144" s="65">
        <v>44136</v>
      </c>
      <c r="B144" s="22">
        <f t="shared" si="19"/>
        <v>11</v>
      </c>
      <c r="C144" s="22">
        <f t="shared" si="20"/>
        <v>2020</v>
      </c>
      <c r="D144" s="66"/>
      <c r="E144" s="22">
        <f t="shared" si="21"/>
        <v>143</v>
      </c>
      <c r="F144" s="23">
        <f t="shared" ca="1" si="24"/>
        <v>0</v>
      </c>
      <c r="G144" s="22">
        <f t="shared" si="24"/>
        <v>30</v>
      </c>
      <c r="H144" s="22">
        <f t="shared" ca="1" si="25"/>
        <v>378.79</v>
      </c>
      <c r="I144" s="244">
        <f>I132*(1+Economic!$R$6)</f>
        <v>7534.1563190400002</v>
      </c>
      <c r="J144" s="22"/>
      <c r="K144">
        <f>'Res PW'!$B$6</f>
        <v>-63099997.470422797</v>
      </c>
      <c r="L144">
        <f>E144*'Res PW'!$B$7</f>
        <v>-12158824.334360646</v>
      </c>
      <c r="M144">
        <f ca="1">F144*'Res PW'!$B$8</f>
        <v>0</v>
      </c>
      <c r="N144">
        <f>G144*'Res PW'!$B$9</f>
        <v>35328692.396673299</v>
      </c>
      <c r="O144" s="53">
        <f ca="1">H144*'Res PW'!$B$10</f>
        <v>11188841.507214781</v>
      </c>
      <c r="P144" s="53">
        <f>I144*'Res PW'!$B$11</f>
        <v>62200290.338394463</v>
      </c>
      <c r="Q144">
        <f t="shared" ca="1" si="23"/>
        <v>33459002.437499095</v>
      </c>
      <c r="R144" s="33"/>
      <c r="U144" s="32"/>
      <c r="V144" s="57"/>
    </row>
    <row r="145" spans="1:22" x14ac:dyDescent="0.25">
      <c r="A145" s="65">
        <v>44166</v>
      </c>
      <c r="B145" s="22">
        <f t="shared" si="19"/>
        <v>12</v>
      </c>
      <c r="C145" s="22">
        <f t="shared" si="20"/>
        <v>2020</v>
      </c>
      <c r="D145" s="66"/>
      <c r="E145" s="22">
        <f t="shared" si="21"/>
        <v>144</v>
      </c>
      <c r="F145" s="23">
        <f t="shared" ca="1" si="24"/>
        <v>0</v>
      </c>
      <c r="G145" s="22">
        <f t="shared" si="24"/>
        <v>31</v>
      </c>
      <c r="H145" s="22">
        <f t="shared" ca="1" si="25"/>
        <v>624.53</v>
      </c>
      <c r="I145" s="244">
        <f>I133*(1+Economic!$R$6)</f>
        <v>7558.6870931519998</v>
      </c>
      <c r="J145" s="22"/>
      <c r="K145">
        <f>'Res PW'!$B$6</f>
        <v>-63099997.470422797</v>
      </c>
      <c r="L145">
        <f>E145*'Res PW'!$B$7</f>
        <v>-12243851.077957574</v>
      </c>
      <c r="M145">
        <f ca="1">F145*'Res PW'!$B$8</f>
        <v>0</v>
      </c>
      <c r="N145">
        <f>G145*'Res PW'!$B$9</f>
        <v>36506315.476562411</v>
      </c>
      <c r="O145" s="53">
        <f ca="1">H145*'Res PW'!$B$10</f>
        <v>18447602.065790664</v>
      </c>
      <c r="P145" s="53">
        <f>I145*'Res PW'!$B$11</f>
        <v>62402810.860584311</v>
      </c>
      <c r="Q145">
        <f t="shared" ca="1" si="23"/>
        <v>42012879.854557008</v>
      </c>
      <c r="R145" s="33"/>
      <c r="U145" s="32"/>
      <c r="V145" s="57"/>
    </row>
    <row r="146" spans="1:22" x14ac:dyDescent="0.25">
      <c r="U146" s="32"/>
      <c r="V146" s="5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E97A-FDD9-478B-BD2E-5F332591C409}">
  <sheetPr codeName="Sheet16"/>
  <dimension ref="A1:X146"/>
  <sheetViews>
    <sheetView topLeftCell="J1" workbookViewId="0">
      <selection activeCell="N35" sqref="N35"/>
    </sheetView>
  </sheetViews>
  <sheetFormatPr defaultRowHeight="13.2" x14ac:dyDescent="0.25"/>
  <cols>
    <col min="1" max="1" width="9.33203125" style="54"/>
    <col min="4" max="4" width="19.44140625" style="33" bestFit="1" customWidth="1"/>
    <col min="6" max="6" width="10.33203125" customWidth="1"/>
    <col min="7" max="8" width="9.33203125" style="45"/>
    <col min="12" max="12" width="10.77734375" bestFit="1" customWidth="1"/>
    <col min="14" max="14" width="12" customWidth="1"/>
    <col min="16" max="16" width="10.109375" bestFit="1" customWidth="1"/>
    <col min="17" max="17" width="13" bestFit="1" customWidth="1"/>
    <col min="19" max="19" width="14.77734375" bestFit="1" customWidth="1"/>
    <col min="20" max="20" width="13.77734375" bestFit="1" customWidth="1"/>
    <col min="23" max="23" width="14.77734375" bestFit="1" customWidth="1"/>
  </cols>
  <sheetData>
    <row r="1" spans="1:21" x14ac:dyDescent="0.25">
      <c r="A1" s="54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Data'!J1</f>
        <v>GS_lt_50_NoCDM</v>
      </c>
      <c r="E1" t="str">
        <f>'Monthly Data'!BH1</f>
        <v>Trend</v>
      </c>
      <c r="F1" t="str">
        <f>'Monthly Data'!BG1</f>
        <v>GSFTEsAdj</v>
      </c>
      <c r="G1" t="str">
        <f>'Monthly Data'!CA1</f>
        <v>MonthDays</v>
      </c>
      <c r="H1" t="str">
        <f>'Monthly Data'!AJ1</f>
        <v>CDD</v>
      </c>
      <c r="I1" t="str">
        <f>'Monthly Data'!AS1</f>
        <v>HDD10</v>
      </c>
      <c r="J1" t="str">
        <f>'Monthly Data'!AP1</f>
        <v>CDD16</v>
      </c>
      <c r="L1" t="s">
        <v>83</v>
      </c>
      <c r="M1" t="str">
        <f t="shared" ref="M1:R1" si="0">E1</f>
        <v>Trend</v>
      </c>
      <c r="N1" t="str">
        <f t="shared" si="0"/>
        <v>GSFTEsAdj</v>
      </c>
      <c r="O1" t="str">
        <f t="shared" si="0"/>
        <v>MonthDays</v>
      </c>
      <c r="P1" t="str">
        <f t="shared" si="0"/>
        <v>CDD</v>
      </c>
      <c r="Q1" t="str">
        <f t="shared" si="0"/>
        <v>HDD10</v>
      </c>
      <c r="R1" t="str">
        <f t="shared" si="0"/>
        <v>CDD16</v>
      </c>
      <c r="S1" t="s">
        <v>98</v>
      </c>
      <c r="T1" t="s">
        <v>99</v>
      </c>
      <c r="U1" t="s">
        <v>100</v>
      </c>
    </row>
    <row r="2" spans="1:21" x14ac:dyDescent="0.25">
      <c r="A2" s="54">
        <f>'Monthly Data'!A2</f>
        <v>39814</v>
      </c>
      <c r="B2">
        <f>'Monthly Data'!C2</f>
        <v>1</v>
      </c>
      <c r="C2">
        <f>'Monthly Data'!B2</f>
        <v>2009</v>
      </c>
      <c r="D2" s="33">
        <f>'Monthly Data'!J2</f>
        <v>16505661.651803311</v>
      </c>
      <c r="E2">
        <f>'Monthly Data'!BH2</f>
        <v>1</v>
      </c>
      <c r="F2">
        <f>'Monthly Data'!BG2</f>
        <v>83.9</v>
      </c>
      <c r="G2" s="45">
        <f>'Monthly Data'!CA2</f>
        <v>31</v>
      </c>
      <c r="H2" s="138">
        <f ca="1">Weather!V61</f>
        <v>0</v>
      </c>
      <c r="I2" s="53">
        <f ca="1">Weather!BA61</f>
        <v>691.0200000000001</v>
      </c>
      <c r="J2" s="21">
        <f ca="1">Weather!AL61</f>
        <v>0</v>
      </c>
      <c r="L2">
        <f>'GS&lt;50 OLS'!$B$5</f>
        <v>-5820981.2671159897</v>
      </c>
      <c r="M2">
        <f>E2*'GS&lt;50 OLS'!$B$6</f>
        <v>-3577.2204532791202</v>
      </c>
      <c r="N2">
        <f>F2*'GS&lt;50 OLS'!$B$7</f>
        <v>4534223.9676247137</v>
      </c>
      <c r="O2">
        <f>G2*'GS&lt;50 OLS'!$B$8</f>
        <v>12237370.291825229</v>
      </c>
      <c r="P2">
        <f ca="1">H2*'GS&lt;50 OLS'!$B$9</f>
        <v>0</v>
      </c>
      <c r="Q2" s="53">
        <f ca="1">I2*'GS&lt;50 OLS'!$B$10</f>
        <v>4054884.8178452454</v>
      </c>
      <c r="R2">
        <f ca="1">J2*'GS&lt;50 OLS'!$B$11</f>
        <v>0</v>
      </c>
      <c r="S2" s="32">
        <f t="shared" ref="S2:S33" ca="1" si="1">SUM(L2:R2)</f>
        <v>15001920.589725921</v>
      </c>
      <c r="T2" s="33">
        <f t="shared" ref="T2:T33" ca="1" si="2">S2-D2</f>
        <v>-1503741.06207739</v>
      </c>
      <c r="U2" s="55">
        <f t="shared" ref="U2:U33" ca="1" si="3">ABS(T2/D2)</f>
        <v>9.1104561198435824E-2</v>
      </c>
    </row>
    <row r="3" spans="1:21" x14ac:dyDescent="0.25">
      <c r="A3" s="54">
        <f>'Monthly Data'!A3</f>
        <v>39845</v>
      </c>
      <c r="B3">
        <f>'Monthly Data'!C3</f>
        <v>2</v>
      </c>
      <c r="C3">
        <f>'Monthly Data'!B3</f>
        <v>2009</v>
      </c>
      <c r="D3" s="33">
        <f>'Monthly Data'!J3</f>
        <v>12173140.692870561</v>
      </c>
      <c r="E3">
        <f>'Monthly Data'!BH3</f>
        <v>2</v>
      </c>
      <c r="F3">
        <f>'Monthly Data'!BG3</f>
        <v>83.5</v>
      </c>
      <c r="G3" s="45">
        <f>'Monthly Data'!CA3</f>
        <v>28</v>
      </c>
      <c r="H3" s="138">
        <f ca="1">Weather!V62</f>
        <v>0</v>
      </c>
      <c r="I3" s="53">
        <f ca="1">Weather!BA62</f>
        <v>589.64999999999986</v>
      </c>
      <c r="J3" s="21">
        <f ca="1">Weather!AL62</f>
        <v>0</v>
      </c>
      <c r="L3">
        <f>'GS&lt;50 OLS'!$B$5</f>
        <v>-5820981.2671159897</v>
      </c>
      <c r="M3">
        <f>E3*'GS&lt;50 OLS'!$B$6</f>
        <v>-7154.4409065582404</v>
      </c>
      <c r="N3">
        <f>F3*'GS&lt;50 OLS'!$B$7</f>
        <v>4512606.6900675036</v>
      </c>
      <c r="O3">
        <f>G3*'GS&lt;50 OLS'!$B$8</f>
        <v>11053108.650680853</v>
      </c>
      <c r="P3">
        <f ca="1">H3*'GS&lt;50 OLS'!$B$9</f>
        <v>0</v>
      </c>
      <c r="Q3" s="53">
        <f ca="1">I3*'GS&lt;50 OLS'!$B$10</f>
        <v>3460048.671301045</v>
      </c>
      <c r="R3">
        <f ca="1">J3*'GS&lt;50 OLS'!$B$11</f>
        <v>0</v>
      </c>
      <c r="S3" s="32">
        <f t="shared" ca="1" si="1"/>
        <v>13197628.304026853</v>
      </c>
      <c r="T3" s="33">
        <f t="shared" ca="1" si="2"/>
        <v>1024487.6111562923</v>
      </c>
      <c r="U3" s="55">
        <f t="shared" ca="1" si="3"/>
        <v>8.4159678837549587E-2</v>
      </c>
    </row>
    <row r="4" spans="1:21" x14ac:dyDescent="0.25">
      <c r="A4" s="54">
        <f>'Monthly Data'!A4</f>
        <v>39873</v>
      </c>
      <c r="B4">
        <f>'Monthly Data'!C4</f>
        <v>3</v>
      </c>
      <c r="C4">
        <f>'Monthly Data'!B4</f>
        <v>2009</v>
      </c>
      <c r="D4" s="33">
        <f>'Monthly Data'!J4</f>
        <v>14456579.960224291</v>
      </c>
      <c r="E4">
        <f>'Monthly Data'!BH4</f>
        <v>3</v>
      </c>
      <c r="F4">
        <f>'Monthly Data'!BG4</f>
        <v>83.1</v>
      </c>
      <c r="G4" s="45">
        <f>'Monthly Data'!CA4</f>
        <v>31</v>
      </c>
      <c r="H4" s="138">
        <f ca="1">Weather!V63</f>
        <v>0</v>
      </c>
      <c r="I4" s="53">
        <f ca="1">Weather!BA63</f>
        <v>453.18999999999994</v>
      </c>
      <c r="J4" s="21">
        <f ca="1">Weather!AL63</f>
        <v>0.18999999999999986</v>
      </c>
      <c r="L4">
        <f>'GS&lt;50 OLS'!$B$5</f>
        <v>-5820981.2671159897</v>
      </c>
      <c r="M4">
        <f>E4*'GS&lt;50 OLS'!$B$6</f>
        <v>-10731.661359837361</v>
      </c>
      <c r="N4">
        <f>F4*'GS&lt;50 OLS'!$B$7</f>
        <v>4490989.4125102945</v>
      </c>
      <c r="O4">
        <f>G4*'GS&lt;50 OLS'!$B$8</f>
        <v>12237370.291825229</v>
      </c>
      <c r="P4">
        <f ca="1">H4*'GS&lt;50 OLS'!$B$9</f>
        <v>0</v>
      </c>
      <c r="Q4" s="53">
        <f ca="1">I4*'GS&lt;50 OLS'!$B$10</f>
        <v>2659305.4478875957</v>
      </c>
      <c r="R4">
        <f ca="1">J4*'GS&lt;50 OLS'!$B$11</f>
        <v>0</v>
      </c>
      <c r="S4" s="32">
        <f t="shared" ca="1" si="1"/>
        <v>13555952.223747293</v>
      </c>
      <c r="T4" s="33">
        <f t="shared" ca="1" si="2"/>
        <v>-900627.73647699878</v>
      </c>
      <c r="U4" s="55">
        <f t="shared" ca="1" si="3"/>
        <v>6.2298810573107759E-2</v>
      </c>
    </row>
    <row r="5" spans="1:21" x14ac:dyDescent="0.25">
      <c r="A5" s="54">
        <f>'Monthly Data'!A5</f>
        <v>39904</v>
      </c>
      <c r="B5">
        <f>'Monthly Data'!C5</f>
        <v>4</v>
      </c>
      <c r="C5">
        <f>'Monthly Data'!B5</f>
        <v>2009</v>
      </c>
      <c r="D5" s="33">
        <f>'Monthly Data'!J5</f>
        <v>10500951.52001169</v>
      </c>
      <c r="E5">
        <f>'Monthly Data'!BH5</f>
        <v>4</v>
      </c>
      <c r="F5">
        <f>'Monthly Data'!BG5</f>
        <v>81.900000000000006</v>
      </c>
      <c r="G5" s="45">
        <f>'Monthly Data'!CA5</f>
        <v>30</v>
      </c>
      <c r="H5" s="138">
        <f ca="1">Weather!V64</f>
        <v>0</v>
      </c>
      <c r="I5" s="53">
        <f ca="1">Weather!BA64</f>
        <v>226.19000000000005</v>
      </c>
      <c r="J5" s="21">
        <f ca="1">Weather!AL64</f>
        <v>0</v>
      </c>
      <c r="L5">
        <f>'GS&lt;50 OLS'!$B$5</f>
        <v>-5820981.2671159897</v>
      </c>
      <c r="M5">
        <f>E5*'GS&lt;50 OLS'!$B$6</f>
        <v>-14308.881813116481</v>
      </c>
      <c r="N5">
        <f>F5*'GS&lt;50 OLS'!$B$7</f>
        <v>4426137.5798386661</v>
      </c>
      <c r="O5">
        <f>G5*'GS&lt;50 OLS'!$B$8</f>
        <v>11842616.41144377</v>
      </c>
      <c r="P5">
        <f ca="1">H5*'GS&lt;50 OLS'!$B$9</f>
        <v>0</v>
      </c>
      <c r="Q5" s="53">
        <f ca="1">I5*'GS&lt;50 OLS'!$B$10</f>
        <v>1327276.1959833524</v>
      </c>
      <c r="R5">
        <f ca="1">J5*'GS&lt;50 OLS'!$B$11</f>
        <v>0</v>
      </c>
      <c r="S5" s="32">
        <f t="shared" ca="1" si="1"/>
        <v>11760740.038336681</v>
      </c>
      <c r="T5" s="33">
        <f t="shared" ca="1" si="2"/>
        <v>1259788.5183249917</v>
      </c>
      <c r="U5" s="55">
        <f t="shared" ca="1" si="3"/>
        <v>0.11996898718408609</v>
      </c>
    </row>
    <row r="6" spans="1:21" x14ac:dyDescent="0.25">
      <c r="A6" s="54">
        <f>'Monthly Data'!A6</f>
        <v>39934</v>
      </c>
      <c r="B6">
        <f>'Monthly Data'!C6</f>
        <v>5</v>
      </c>
      <c r="C6">
        <f>'Monthly Data'!B6</f>
        <v>2009</v>
      </c>
      <c r="D6" s="33">
        <f>'Monthly Data'!J6</f>
        <v>11512634.861346183</v>
      </c>
      <c r="E6">
        <f>'Monthly Data'!BH6</f>
        <v>5</v>
      </c>
      <c r="F6">
        <f>'Monthly Data'!BG6</f>
        <v>81.7</v>
      </c>
      <c r="G6" s="45">
        <f>'Monthly Data'!CA6</f>
        <v>31</v>
      </c>
      <c r="H6" s="138">
        <f ca="1">Weather!V65</f>
        <v>9.2799999999999976</v>
      </c>
      <c r="I6" s="53">
        <f ca="1">Weather!BA65</f>
        <v>36</v>
      </c>
      <c r="J6" s="21">
        <f ca="1">Weather!AL65</f>
        <v>21.240000000000002</v>
      </c>
      <c r="L6">
        <f>'GS&lt;50 OLS'!$B$5</f>
        <v>-5820981.2671159897</v>
      </c>
      <c r="M6">
        <f>E6*'GS&lt;50 OLS'!$B$6</f>
        <v>-17886.102266395603</v>
      </c>
      <c r="N6">
        <f>F6*'GS&lt;50 OLS'!$B$7</f>
        <v>4415328.9410600606</v>
      </c>
      <c r="O6">
        <f>G6*'GS&lt;50 OLS'!$B$8</f>
        <v>12237370.291825229</v>
      </c>
      <c r="P6">
        <f ca="1">H6*'GS&lt;50 OLS'!$B$9</f>
        <v>163202.89056787826</v>
      </c>
      <c r="Q6" s="53">
        <f ca="1">I6*'GS&lt;50 OLS'!$B$10</f>
        <v>211246.92981741313</v>
      </c>
      <c r="R6">
        <f ca="1">J6*'GS&lt;50 OLS'!$B$11</f>
        <v>0</v>
      </c>
      <c r="S6" s="32">
        <f t="shared" ca="1" si="1"/>
        <v>11188281.683888197</v>
      </c>
      <c r="T6" s="33">
        <f t="shared" ca="1" si="2"/>
        <v>-324353.1774579864</v>
      </c>
      <c r="U6" s="55">
        <f t="shared" ca="1" si="3"/>
        <v>2.8173670177537403E-2</v>
      </c>
    </row>
    <row r="7" spans="1:21" x14ac:dyDescent="0.25">
      <c r="A7" s="54">
        <f>'Monthly Data'!A7</f>
        <v>39965</v>
      </c>
      <c r="B7">
        <f>'Monthly Data'!C7</f>
        <v>6</v>
      </c>
      <c r="C7">
        <f>'Monthly Data'!B7</f>
        <v>2009</v>
      </c>
      <c r="D7" s="33">
        <f>'Monthly Data'!J7</f>
        <v>12030576.64000044</v>
      </c>
      <c r="E7">
        <f>'Monthly Data'!BH7</f>
        <v>6</v>
      </c>
      <c r="F7">
        <f>'Monthly Data'!BG7</f>
        <v>80.599999999999994</v>
      </c>
      <c r="G7" s="45">
        <f>'Monthly Data'!CA7</f>
        <v>30</v>
      </c>
      <c r="H7" s="138">
        <f ca="1">Weather!V66</f>
        <v>21.53</v>
      </c>
      <c r="I7" s="53">
        <f ca="1">Weather!BA66</f>
        <v>1.0699999999999998</v>
      </c>
      <c r="J7" s="21">
        <f ca="1">Weather!AL66</f>
        <v>48.74</v>
      </c>
      <c r="L7">
        <f>'GS&lt;50 OLS'!$B$5</f>
        <v>-5820981.2671159897</v>
      </c>
      <c r="M7">
        <f>E7*'GS&lt;50 OLS'!$B$6</f>
        <v>-21463.322719674721</v>
      </c>
      <c r="N7">
        <f>F7*'GS&lt;50 OLS'!$B$7</f>
        <v>4355881.4277777337</v>
      </c>
      <c r="O7">
        <f>G7*'GS&lt;50 OLS'!$B$8</f>
        <v>11842616.41144377</v>
      </c>
      <c r="P7">
        <f ca="1">H7*'GS&lt;50 OLS'!$B$9</f>
        <v>378637.74072482978</v>
      </c>
      <c r="Q7" s="53">
        <f ca="1">I7*'GS&lt;50 OLS'!$B$10</f>
        <v>6278.7281917953342</v>
      </c>
      <c r="R7">
        <f ca="1">J7*'GS&lt;50 OLS'!$B$11</f>
        <v>0</v>
      </c>
      <c r="S7" s="32">
        <f t="shared" ca="1" si="1"/>
        <v>10740969.718302464</v>
      </c>
      <c r="T7" s="33">
        <f t="shared" ca="1" si="2"/>
        <v>-1289606.9216979761</v>
      </c>
      <c r="U7" s="55">
        <f t="shared" ca="1" si="3"/>
        <v>0.10719410717273224</v>
      </c>
    </row>
    <row r="8" spans="1:21" x14ac:dyDescent="0.25">
      <c r="A8" s="54">
        <f>'Monthly Data'!A8</f>
        <v>39995</v>
      </c>
      <c r="B8">
        <f>'Monthly Data'!C8</f>
        <v>7</v>
      </c>
      <c r="C8">
        <f>'Monthly Data'!B8</f>
        <v>2009</v>
      </c>
      <c r="D8" s="33">
        <f>'Monthly Data'!J8</f>
        <v>10337242.980438421</v>
      </c>
      <c r="E8">
        <f>'Monthly Data'!BH8</f>
        <v>7</v>
      </c>
      <c r="F8">
        <f>'Monthly Data'!BG8</f>
        <v>79.8</v>
      </c>
      <c r="G8" s="45">
        <f>'Monthly Data'!CA8</f>
        <v>31</v>
      </c>
      <c r="H8" s="138">
        <f ca="1">Weather!V67</f>
        <v>63.970000000000006</v>
      </c>
      <c r="I8" s="53">
        <f ca="1">Weather!BA67</f>
        <v>0</v>
      </c>
      <c r="J8" s="21">
        <f ca="1">Weather!AL67</f>
        <v>111.06999999999998</v>
      </c>
      <c r="L8">
        <f>'GS&lt;50 OLS'!$B$5</f>
        <v>-5820981.2671159897</v>
      </c>
      <c r="M8">
        <f>E8*'GS&lt;50 OLS'!$B$6</f>
        <v>-25040.54317295384</v>
      </c>
      <c r="N8">
        <f>F8*'GS&lt;50 OLS'!$B$7</f>
        <v>4312646.8726633154</v>
      </c>
      <c r="O8">
        <f>G8*'GS&lt;50 OLS'!$B$8</f>
        <v>12237370.291825229</v>
      </c>
      <c r="P8">
        <f ca="1">H8*'GS&lt;50 OLS'!$B$9</f>
        <v>1125009.5807787906</v>
      </c>
      <c r="Q8" s="53">
        <f ca="1">I8*'GS&lt;50 OLS'!$B$10</f>
        <v>0</v>
      </c>
      <c r="R8">
        <f ca="1">J8*'GS&lt;50 OLS'!$B$11</f>
        <v>0</v>
      </c>
      <c r="S8" s="32">
        <f t="shared" ca="1" si="1"/>
        <v>11829004.934978392</v>
      </c>
      <c r="T8" s="33">
        <f t="shared" ca="1" si="2"/>
        <v>1491761.9545399714</v>
      </c>
      <c r="U8" s="55">
        <f t="shared" ca="1" si="3"/>
        <v>0.14430946020741628</v>
      </c>
    </row>
    <row r="9" spans="1:21" x14ac:dyDescent="0.25">
      <c r="A9" s="54">
        <f>'Monthly Data'!A9</f>
        <v>40026</v>
      </c>
      <c r="B9">
        <f>'Monthly Data'!C9</f>
        <v>8</v>
      </c>
      <c r="C9">
        <f>'Monthly Data'!B9</f>
        <v>2009</v>
      </c>
      <c r="D9" s="33">
        <f>'Monthly Data'!J9</f>
        <v>11588322.567869706</v>
      </c>
      <c r="E9">
        <f>'Monthly Data'!BH9</f>
        <v>8</v>
      </c>
      <c r="F9">
        <f>'Monthly Data'!BG9</f>
        <v>78.599999999999994</v>
      </c>
      <c r="G9" s="45">
        <f>'Monthly Data'!CA9</f>
        <v>31</v>
      </c>
      <c r="H9" s="138">
        <f ca="1">Weather!V68</f>
        <v>44.05</v>
      </c>
      <c r="I9" s="53">
        <f ca="1">Weather!BA68</f>
        <v>0.13999999999999985</v>
      </c>
      <c r="J9" s="21">
        <f ca="1">Weather!AL68</f>
        <v>84.08</v>
      </c>
      <c r="L9">
        <f>'GS&lt;50 OLS'!$B$5</f>
        <v>-5820981.2671159897</v>
      </c>
      <c r="M9">
        <f>E9*'GS&lt;50 OLS'!$B$6</f>
        <v>-28617.763626232962</v>
      </c>
      <c r="N9">
        <f>F9*'GS&lt;50 OLS'!$B$7</f>
        <v>4247795.0399916861</v>
      </c>
      <c r="O9">
        <f>G9*'GS&lt;50 OLS'!$B$8</f>
        <v>12237370.291825229</v>
      </c>
      <c r="P9">
        <f ca="1">H9*'GS&lt;50 OLS'!$B$9</f>
        <v>774686.13464601722</v>
      </c>
      <c r="Q9" s="53">
        <f ca="1">I9*'GS&lt;50 OLS'!$B$10</f>
        <v>821.51583817882795</v>
      </c>
      <c r="R9">
        <f ca="1">J9*'GS&lt;50 OLS'!$B$11</f>
        <v>0</v>
      </c>
      <c r="S9" s="32">
        <f t="shared" ca="1" si="1"/>
        <v>11411073.95155889</v>
      </c>
      <c r="T9" s="33">
        <f t="shared" ca="1" si="2"/>
        <v>-177248.61631081626</v>
      </c>
      <c r="U9" s="55">
        <f t="shared" ca="1" si="3"/>
        <v>1.529545068086589E-2</v>
      </c>
    </row>
    <row r="10" spans="1:21" x14ac:dyDescent="0.25">
      <c r="A10" s="54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Data'!J10</f>
        <v>9973423.0140061881</v>
      </c>
      <c r="E10">
        <f>'Monthly Data'!BH10</f>
        <v>9</v>
      </c>
      <c r="F10">
        <f>'Monthly Data'!BG10</f>
        <v>78</v>
      </c>
      <c r="G10" s="45">
        <f>'Monthly Data'!CA10</f>
        <v>30</v>
      </c>
      <c r="H10" s="138">
        <f ca="1">Weather!V69</f>
        <v>15.6</v>
      </c>
      <c r="I10" s="53">
        <f ca="1">Weather!BA69</f>
        <v>15.219999999999999</v>
      </c>
      <c r="J10" s="21">
        <f ca="1">Weather!AL69</f>
        <v>34.4</v>
      </c>
      <c r="L10">
        <f>'GS&lt;50 OLS'!$B$5</f>
        <v>-5820981.2671159897</v>
      </c>
      <c r="M10">
        <f>E10*'GS&lt;50 OLS'!$B$6</f>
        <v>-32194.984079512084</v>
      </c>
      <c r="N10">
        <f>F10*'GS&lt;50 OLS'!$B$7</f>
        <v>4215369.1236558724</v>
      </c>
      <c r="O10">
        <f>G10*'GS&lt;50 OLS'!$B$8</f>
        <v>11842616.41144377</v>
      </c>
      <c r="P10">
        <f ca="1">H10*'GS&lt;50 OLS'!$B$9</f>
        <v>274349.68673048512</v>
      </c>
      <c r="Q10" s="53">
        <f ca="1">I10*'GS&lt;50 OLS'!$B$10</f>
        <v>89310.507550584094</v>
      </c>
      <c r="R10">
        <f ca="1">J10*'GS&lt;50 OLS'!$B$11</f>
        <v>0</v>
      </c>
      <c r="S10" s="32">
        <f t="shared" ca="1" si="1"/>
        <v>10568469.47818521</v>
      </c>
      <c r="T10" s="33">
        <f t="shared" ca="1" si="2"/>
        <v>595046.46417902224</v>
      </c>
      <c r="U10" s="55">
        <f t="shared" ca="1" si="3"/>
        <v>5.9663213256207825E-2</v>
      </c>
    </row>
    <row r="11" spans="1:21" x14ac:dyDescent="0.25">
      <c r="A11" s="54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Data'!J11</f>
        <v>11722419.92169649</v>
      </c>
      <c r="E11">
        <f>'Monthly Data'!BH11</f>
        <v>10</v>
      </c>
      <c r="F11">
        <f>'Monthly Data'!BG11</f>
        <v>77.5</v>
      </c>
      <c r="G11" s="45">
        <f>'Monthly Data'!CA11</f>
        <v>31</v>
      </c>
      <c r="H11" s="138">
        <f ca="1">Weather!V70</f>
        <v>0.1</v>
      </c>
      <c r="I11" s="53">
        <f ca="1">Weather!BA70</f>
        <v>131.9</v>
      </c>
      <c r="J11" s="21">
        <f ca="1">Weather!AL70</f>
        <v>1.05</v>
      </c>
      <c r="L11">
        <f>'GS&lt;50 OLS'!$B$5</f>
        <v>-5820981.2671159897</v>
      </c>
      <c r="M11">
        <f>E11*'GS&lt;50 OLS'!$B$6</f>
        <v>-35772.204532791206</v>
      </c>
      <c r="N11">
        <f>F11*'GS&lt;50 OLS'!$B$7</f>
        <v>4188347.5267093601</v>
      </c>
      <c r="O11">
        <f>G11*'GS&lt;50 OLS'!$B$8</f>
        <v>12237370.291825229</v>
      </c>
      <c r="P11">
        <f ca="1">H11*'GS&lt;50 OLS'!$B$9</f>
        <v>1758.6518380159303</v>
      </c>
      <c r="Q11" s="53">
        <f ca="1">I11*'GS&lt;50 OLS'!$B$10</f>
        <v>773985.27896991093</v>
      </c>
      <c r="R11">
        <f ca="1">J11*'GS&lt;50 OLS'!$B$11</f>
        <v>0</v>
      </c>
      <c r="S11" s="32">
        <f t="shared" ca="1" si="1"/>
        <v>11344708.277693734</v>
      </c>
      <c r="T11" s="33">
        <f t="shared" ca="1" si="2"/>
        <v>-377711.6440027561</v>
      </c>
      <c r="U11" s="55">
        <f t="shared" ca="1" si="3"/>
        <v>3.2221302984008188E-2</v>
      </c>
    </row>
    <row r="12" spans="1:21" x14ac:dyDescent="0.25">
      <c r="A12" s="54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Data'!J12</f>
        <v>9938161.3173134234</v>
      </c>
      <c r="E12">
        <f>'Monthly Data'!BH12</f>
        <v>11</v>
      </c>
      <c r="F12">
        <f>'Monthly Data'!BG12</f>
        <v>77.2</v>
      </c>
      <c r="G12" s="45">
        <f>'Monthly Data'!CA12</f>
        <v>30</v>
      </c>
      <c r="H12" s="138">
        <f ca="1">Weather!V71</f>
        <v>0</v>
      </c>
      <c r="I12" s="53">
        <f ca="1">Weather!BA71</f>
        <v>319.14</v>
      </c>
      <c r="J12" s="21">
        <f ca="1">Weather!AL71</f>
        <v>0</v>
      </c>
      <c r="L12">
        <f>'GS&lt;50 OLS'!$B$5</f>
        <v>-5820981.2671159897</v>
      </c>
      <c r="M12">
        <f>E12*'GS&lt;50 OLS'!$B$6</f>
        <v>-39349.42498607032</v>
      </c>
      <c r="N12">
        <f>F12*'GS&lt;50 OLS'!$B$7</f>
        <v>4172134.5685414528</v>
      </c>
      <c r="O12">
        <f>G12*'GS&lt;50 OLS'!$B$8</f>
        <v>11842616.41144377</v>
      </c>
      <c r="P12">
        <f ca="1">H12*'GS&lt;50 OLS'!$B$9</f>
        <v>0</v>
      </c>
      <c r="Q12" s="53">
        <f ca="1">I12*'GS&lt;50 OLS'!$B$10</f>
        <v>1872704.0328313673</v>
      </c>
      <c r="R12">
        <f ca="1">J12*'GS&lt;50 OLS'!$B$11</f>
        <v>0</v>
      </c>
      <c r="S12" s="32">
        <f t="shared" ca="1" si="1"/>
        <v>12027124.32071453</v>
      </c>
      <c r="T12" s="33">
        <f t="shared" ca="1" si="2"/>
        <v>2088963.0034011062</v>
      </c>
      <c r="U12" s="55">
        <f t="shared" ca="1" si="3"/>
        <v>0.21019612549072753</v>
      </c>
    </row>
    <row r="13" spans="1:21" x14ac:dyDescent="0.25">
      <c r="A13" s="54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Data'!J13</f>
        <v>13604961.667078922</v>
      </c>
      <c r="E13">
        <f>'Monthly Data'!BH13</f>
        <v>12</v>
      </c>
      <c r="F13">
        <f>'Monthly Data'!BG13</f>
        <v>77.2</v>
      </c>
      <c r="G13" s="45">
        <f>'Monthly Data'!CA13</f>
        <v>31</v>
      </c>
      <c r="H13" s="138">
        <f ca="1">Weather!V72</f>
        <v>0</v>
      </c>
      <c r="I13" s="53">
        <f ca="1">Weather!BA72</f>
        <v>562.53000000000009</v>
      </c>
      <c r="J13" s="21">
        <f ca="1">Weather!AL72</f>
        <v>0</v>
      </c>
      <c r="L13">
        <f>'GS&lt;50 OLS'!$B$5</f>
        <v>-5820981.2671159897</v>
      </c>
      <c r="M13">
        <f>E13*'GS&lt;50 OLS'!$B$6</f>
        <v>-42926.645439349442</v>
      </c>
      <c r="N13">
        <f>F13*'GS&lt;50 OLS'!$B$7</f>
        <v>4172134.5685414528</v>
      </c>
      <c r="O13">
        <f>G13*'GS&lt;50 OLS'!$B$8</f>
        <v>12237370.291825229</v>
      </c>
      <c r="P13">
        <f ca="1">H13*'GS&lt;50 OLS'!$B$9</f>
        <v>0</v>
      </c>
      <c r="Q13" s="53">
        <f ca="1">I13*'GS&lt;50 OLS'!$B$10</f>
        <v>3300909.3175052619</v>
      </c>
      <c r="R13">
        <f ca="1">J13*'GS&lt;50 OLS'!$B$11</f>
        <v>0</v>
      </c>
      <c r="S13" s="32">
        <f t="shared" ca="1" si="1"/>
        <v>13846506.265316606</v>
      </c>
      <c r="T13" s="33">
        <f t="shared" ca="1" si="2"/>
        <v>241544.598237684</v>
      </c>
      <c r="U13" s="55">
        <f t="shared" ca="1" si="3"/>
        <v>1.7754155002301104E-2</v>
      </c>
    </row>
    <row r="14" spans="1:21" x14ac:dyDescent="0.25">
      <c r="A14" s="54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Data'!J14</f>
        <v>14376590.431643624</v>
      </c>
      <c r="E14">
        <f>'Monthly Data'!BH14</f>
        <v>13</v>
      </c>
      <c r="F14">
        <f>'Monthly Data'!BG14</f>
        <v>77.3</v>
      </c>
      <c r="G14" s="45">
        <f>'Monthly Data'!CA14</f>
        <v>31</v>
      </c>
      <c r="H14" s="138">
        <f ca="1">H2</f>
        <v>0</v>
      </c>
      <c r="I14" s="21">
        <f ca="1">I2</f>
        <v>691.0200000000001</v>
      </c>
      <c r="J14" s="21">
        <f ca="1">J2</f>
        <v>0</v>
      </c>
      <c r="L14">
        <f>'GS&lt;50 OLS'!$B$5</f>
        <v>-5820981.2671159897</v>
      </c>
      <c r="M14">
        <f>E14*'GS&lt;50 OLS'!$B$6</f>
        <v>-46503.865892628564</v>
      </c>
      <c r="N14">
        <f>F14*'GS&lt;50 OLS'!$B$7</f>
        <v>4177538.887930755</v>
      </c>
      <c r="O14">
        <f>G14*'GS&lt;50 OLS'!$B$8</f>
        <v>12237370.291825229</v>
      </c>
      <c r="P14">
        <f ca="1">H14*'GS&lt;50 OLS'!$B$9</f>
        <v>0</v>
      </c>
      <c r="Q14" s="53">
        <f ca="1">I14*'GS&lt;50 OLS'!$B$10</f>
        <v>4054884.8178452454</v>
      </c>
      <c r="R14">
        <f ca="1">J14*'GS&lt;50 OLS'!$B$11</f>
        <v>0</v>
      </c>
      <c r="S14" s="32">
        <f t="shared" ca="1" si="1"/>
        <v>14602308.864592612</v>
      </c>
      <c r="T14" s="33">
        <f t="shared" ca="1" si="2"/>
        <v>225718.43294898793</v>
      </c>
      <c r="U14" s="55">
        <f t="shared" ca="1" si="3"/>
        <v>1.5700414783478139E-2</v>
      </c>
    </row>
    <row r="15" spans="1:21" x14ac:dyDescent="0.25">
      <c r="A15" s="54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Data'!J15</f>
        <v>12942730.013512963</v>
      </c>
      <c r="E15">
        <f>'Monthly Data'!BH15</f>
        <v>14</v>
      </c>
      <c r="F15">
        <f>'Monthly Data'!BG15</f>
        <v>77.3</v>
      </c>
      <c r="G15" s="45">
        <f>'Monthly Data'!CA15</f>
        <v>28</v>
      </c>
      <c r="H15" s="138">
        <f t="shared" ref="H15:H78" ca="1" si="4">H3</f>
        <v>0</v>
      </c>
      <c r="I15" s="21">
        <f t="shared" ref="I15:J30" ca="1" si="5">I3</f>
        <v>589.64999999999986</v>
      </c>
      <c r="J15" s="21">
        <f t="shared" ca="1" si="5"/>
        <v>0</v>
      </c>
      <c r="L15">
        <f>'GS&lt;50 OLS'!$B$5</f>
        <v>-5820981.2671159897</v>
      </c>
      <c r="M15">
        <f>E15*'GS&lt;50 OLS'!$B$6</f>
        <v>-50081.086345907679</v>
      </c>
      <c r="N15">
        <f>F15*'GS&lt;50 OLS'!$B$7</f>
        <v>4177538.887930755</v>
      </c>
      <c r="O15">
        <f>G15*'GS&lt;50 OLS'!$B$8</f>
        <v>11053108.650680853</v>
      </c>
      <c r="P15">
        <f ca="1">H15*'GS&lt;50 OLS'!$B$9</f>
        <v>0</v>
      </c>
      <c r="Q15" s="53">
        <f ca="1">I15*'GS&lt;50 OLS'!$B$10</f>
        <v>3460048.671301045</v>
      </c>
      <c r="R15">
        <f ca="1">J15*'GS&lt;50 OLS'!$B$11</f>
        <v>0</v>
      </c>
      <c r="S15" s="32">
        <f t="shared" ca="1" si="1"/>
        <v>12819633.856450755</v>
      </c>
      <c r="T15" s="33">
        <f t="shared" ca="1" si="2"/>
        <v>-123096.15706220828</v>
      </c>
      <c r="U15" s="55">
        <f t="shared" ca="1" si="3"/>
        <v>9.5108340306634485E-3</v>
      </c>
    </row>
    <row r="16" spans="1:21" x14ac:dyDescent="0.25">
      <c r="A16" s="54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Data'!J16</f>
        <v>11809189.649065601</v>
      </c>
      <c r="E16">
        <f>'Monthly Data'!BH16</f>
        <v>15</v>
      </c>
      <c r="F16">
        <f>'Monthly Data'!BG16</f>
        <v>77.7</v>
      </c>
      <c r="G16" s="45">
        <f>'Monthly Data'!CA16</f>
        <v>31</v>
      </c>
      <c r="H16" s="138">
        <f t="shared" ca="1" si="4"/>
        <v>0</v>
      </c>
      <c r="I16" s="21">
        <f t="shared" ca="1" si="5"/>
        <v>453.18999999999994</v>
      </c>
      <c r="J16" s="21">
        <f t="shared" ca="1" si="5"/>
        <v>0.18999999999999986</v>
      </c>
      <c r="L16">
        <f>'GS&lt;50 OLS'!$B$5</f>
        <v>-5820981.2671159897</v>
      </c>
      <c r="M16">
        <f>E16*'GS&lt;50 OLS'!$B$6</f>
        <v>-53658.306799186801</v>
      </c>
      <c r="N16">
        <f>F16*'GS&lt;50 OLS'!$B$7</f>
        <v>4199156.1654879646</v>
      </c>
      <c r="O16">
        <f>G16*'GS&lt;50 OLS'!$B$8</f>
        <v>12237370.291825229</v>
      </c>
      <c r="P16">
        <f ca="1">H16*'GS&lt;50 OLS'!$B$9</f>
        <v>0</v>
      </c>
      <c r="Q16" s="53">
        <f ca="1">I16*'GS&lt;50 OLS'!$B$10</f>
        <v>2659305.4478875957</v>
      </c>
      <c r="R16">
        <f ca="1">J16*'GS&lt;50 OLS'!$B$11</f>
        <v>0</v>
      </c>
      <c r="S16" s="32">
        <f t="shared" ca="1" si="1"/>
        <v>13221192.331285615</v>
      </c>
      <c r="T16" s="33">
        <f t="shared" ca="1" si="2"/>
        <v>1412002.6822200138</v>
      </c>
      <c r="U16" s="55">
        <f t="shared" ca="1" si="3"/>
        <v>0.11956812653370659</v>
      </c>
    </row>
    <row r="17" spans="1:21" x14ac:dyDescent="0.25">
      <c r="A17" s="54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Data'!J17</f>
        <v>9742114.065297965</v>
      </c>
      <c r="E17">
        <f>'Monthly Data'!BH17</f>
        <v>16</v>
      </c>
      <c r="F17">
        <f>'Monthly Data'!BG17</f>
        <v>78.8</v>
      </c>
      <c r="G17" s="45">
        <f>'Monthly Data'!CA17</f>
        <v>30</v>
      </c>
      <c r="H17" s="138">
        <f t="shared" ca="1" si="4"/>
        <v>0</v>
      </c>
      <c r="I17" s="21">
        <f t="shared" ca="1" si="5"/>
        <v>226.19000000000005</v>
      </c>
      <c r="J17" s="21">
        <f t="shared" ca="1" si="5"/>
        <v>0</v>
      </c>
      <c r="L17">
        <f>'GS&lt;50 OLS'!$B$5</f>
        <v>-5820981.2671159897</v>
      </c>
      <c r="M17">
        <f>E17*'GS&lt;50 OLS'!$B$6</f>
        <v>-57235.527252465923</v>
      </c>
      <c r="N17">
        <f>F17*'GS&lt;50 OLS'!$B$7</f>
        <v>4258603.6787702907</v>
      </c>
      <c r="O17">
        <f>G17*'GS&lt;50 OLS'!$B$8</f>
        <v>11842616.41144377</v>
      </c>
      <c r="P17">
        <f ca="1">H17*'GS&lt;50 OLS'!$B$9</f>
        <v>0</v>
      </c>
      <c r="Q17" s="53">
        <f ca="1">I17*'GS&lt;50 OLS'!$B$10</f>
        <v>1327276.1959833524</v>
      </c>
      <c r="R17">
        <f ca="1">J17*'GS&lt;50 OLS'!$B$11</f>
        <v>0</v>
      </c>
      <c r="S17" s="32">
        <f t="shared" ca="1" si="1"/>
        <v>11550279.491828958</v>
      </c>
      <c r="T17" s="33">
        <f t="shared" ca="1" si="2"/>
        <v>1808165.4265309926</v>
      </c>
      <c r="U17" s="55">
        <f t="shared" ca="1" si="3"/>
        <v>0.1856029825160633</v>
      </c>
    </row>
    <row r="18" spans="1:21" x14ac:dyDescent="0.25">
      <c r="A18" s="54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Data'!J18</f>
        <v>11214553.101461688</v>
      </c>
      <c r="E18">
        <f>'Monthly Data'!BH18</f>
        <v>17</v>
      </c>
      <c r="F18">
        <f>'Monthly Data'!BG18</f>
        <v>80.3</v>
      </c>
      <c r="G18" s="45">
        <f>'Monthly Data'!CA18</f>
        <v>31</v>
      </c>
      <c r="H18" s="138">
        <f t="shared" ca="1" si="4"/>
        <v>9.2799999999999976</v>
      </c>
      <c r="I18" s="21">
        <f t="shared" ca="1" si="5"/>
        <v>36</v>
      </c>
      <c r="J18" s="21">
        <f t="shared" ca="1" si="5"/>
        <v>21.240000000000002</v>
      </c>
      <c r="L18">
        <f>'GS&lt;50 OLS'!$B$5</f>
        <v>-5820981.2671159897</v>
      </c>
      <c r="M18">
        <f>E18*'GS&lt;50 OLS'!$B$6</f>
        <v>-60812.747705745045</v>
      </c>
      <c r="N18">
        <f>F18*'GS&lt;50 OLS'!$B$7</f>
        <v>4339668.4696098268</v>
      </c>
      <c r="O18">
        <f>G18*'GS&lt;50 OLS'!$B$8</f>
        <v>12237370.291825229</v>
      </c>
      <c r="P18">
        <f ca="1">H18*'GS&lt;50 OLS'!$B$9</f>
        <v>163202.89056787826</v>
      </c>
      <c r="Q18" s="53">
        <f ca="1">I18*'GS&lt;50 OLS'!$B$10</f>
        <v>211246.92981741313</v>
      </c>
      <c r="R18">
        <f ca="1">J18*'GS&lt;50 OLS'!$B$11</f>
        <v>0</v>
      </c>
      <c r="S18" s="32">
        <f t="shared" ca="1" si="1"/>
        <v>11069694.566998614</v>
      </c>
      <c r="T18" s="33">
        <f t="shared" ca="1" si="2"/>
        <v>-144858.53446307406</v>
      </c>
      <c r="U18" s="55">
        <f t="shared" ca="1" si="3"/>
        <v>1.2917013558408619E-2</v>
      </c>
    </row>
    <row r="19" spans="1:21" x14ac:dyDescent="0.25">
      <c r="A19" s="54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Data'!J19</f>
        <v>10647192.427127725</v>
      </c>
      <c r="E19">
        <f>'Monthly Data'!BH19</f>
        <v>18</v>
      </c>
      <c r="F19">
        <f>'Monthly Data'!BG19</f>
        <v>81.900000000000006</v>
      </c>
      <c r="G19" s="45">
        <f>'Monthly Data'!CA19</f>
        <v>30</v>
      </c>
      <c r="H19" s="138">
        <f t="shared" ca="1" si="4"/>
        <v>21.53</v>
      </c>
      <c r="I19" s="21">
        <f t="shared" ca="1" si="5"/>
        <v>1.0699999999999998</v>
      </c>
      <c r="J19" s="21">
        <f t="shared" ca="1" si="5"/>
        <v>48.74</v>
      </c>
      <c r="L19">
        <f>'GS&lt;50 OLS'!$B$5</f>
        <v>-5820981.2671159897</v>
      </c>
      <c r="M19">
        <f>E19*'GS&lt;50 OLS'!$B$6</f>
        <v>-64389.968159024167</v>
      </c>
      <c r="N19">
        <f>F19*'GS&lt;50 OLS'!$B$7</f>
        <v>4426137.5798386661</v>
      </c>
      <c r="O19">
        <f>G19*'GS&lt;50 OLS'!$B$8</f>
        <v>11842616.41144377</v>
      </c>
      <c r="P19">
        <f ca="1">H19*'GS&lt;50 OLS'!$B$9</f>
        <v>378637.74072482978</v>
      </c>
      <c r="Q19" s="53">
        <f ca="1">I19*'GS&lt;50 OLS'!$B$10</f>
        <v>6278.7281917953342</v>
      </c>
      <c r="R19">
        <f ca="1">J19*'GS&lt;50 OLS'!$B$11</f>
        <v>0</v>
      </c>
      <c r="S19" s="32">
        <f t="shared" ca="1" si="1"/>
        <v>10768299.224924047</v>
      </c>
      <c r="T19" s="33">
        <f t="shared" ca="1" si="2"/>
        <v>121106.79779632203</v>
      </c>
      <c r="U19" s="55">
        <f t="shared" ca="1" si="3"/>
        <v>1.1374528884042421E-2</v>
      </c>
    </row>
    <row r="20" spans="1:21" x14ac:dyDescent="0.25">
      <c r="A20" s="54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Data'!J20</f>
        <v>13008010.936970579</v>
      </c>
      <c r="E20">
        <f>'Monthly Data'!BH20</f>
        <v>19</v>
      </c>
      <c r="F20">
        <f>'Monthly Data'!BG20</f>
        <v>82.3</v>
      </c>
      <c r="G20" s="45">
        <f>'Monthly Data'!CA20</f>
        <v>31</v>
      </c>
      <c r="H20" s="138">
        <f t="shared" ca="1" si="4"/>
        <v>63.970000000000006</v>
      </c>
      <c r="I20" s="21">
        <f t="shared" ca="1" si="5"/>
        <v>0</v>
      </c>
      <c r="J20" s="21">
        <f t="shared" ca="1" si="5"/>
        <v>111.06999999999998</v>
      </c>
      <c r="L20">
        <f>'GS&lt;50 OLS'!$B$5</f>
        <v>-5820981.2671159897</v>
      </c>
      <c r="M20">
        <f>E20*'GS&lt;50 OLS'!$B$6</f>
        <v>-67967.188612303289</v>
      </c>
      <c r="N20">
        <f>F20*'GS&lt;50 OLS'!$B$7</f>
        <v>4447754.8573958753</v>
      </c>
      <c r="O20">
        <f>G20*'GS&lt;50 OLS'!$B$8</f>
        <v>12237370.291825229</v>
      </c>
      <c r="P20">
        <f ca="1">H20*'GS&lt;50 OLS'!$B$9</f>
        <v>1125009.5807787906</v>
      </c>
      <c r="Q20" s="53">
        <f ca="1">I20*'GS&lt;50 OLS'!$B$10</f>
        <v>0</v>
      </c>
      <c r="R20">
        <f ca="1">J20*'GS&lt;50 OLS'!$B$11</f>
        <v>0</v>
      </c>
      <c r="S20" s="32">
        <f t="shared" ca="1" si="1"/>
        <v>11921186.274271602</v>
      </c>
      <c r="T20" s="33">
        <f t="shared" ca="1" si="2"/>
        <v>-1086824.6626989767</v>
      </c>
      <c r="U20" s="55">
        <f t="shared" ca="1" si="3"/>
        <v>8.3550411201613439E-2</v>
      </c>
    </row>
    <row r="21" spans="1:21" x14ac:dyDescent="0.25">
      <c r="A21" s="54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Data'!J21</f>
        <v>12223370.35034146</v>
      </c>
      <c r="E21">
        <f>'Monthly Data'!BH21</f>
        <v>20</v>
      </c>
      <c r="F21">
        <f>'Monthly Data'!BG21</f>
        <v>82.3</v>
      </c>
      <c r="G21" s="45">
        <f>'Monthly Data'!CA21</f>
        <v>31</v>
      </c>
      <c r="H21" s="138">
        <f t="shared" ca="1" si="4"/>
        <v>44.05</v>
      </c>
      <c r="I21" s="21">
        <f t="shared" ca="1" si="5"/>
        <v>0.13999999999999985</v>
      </c>
      <c r="J21" s="21">
        <f t="shared" ca="1" si="5"/>
        <v>84.08</v>
      </c>
      <c r="L21">
        <f>'GS&lt;50 OLS'!$B$5</f>
        <v>-5820981.2671159897</v>
      </c>
      <c r="M21">
        <f>E21*'GS&lt;50 OLS'!$B$6</f>
        <v>-71544.409065582411</v>
      </c>
      <c r="N21">
        <f>F21*'GS&lt;50 OLS'!$B$7</f>
        <v>4447754.8573958753</v>
      </c>
      <c r="O21">
        <f>G21*'GS&lt;50 OLS'!$B$8</f>
        <v>12237370.291825229</v>
      </c>
      <c r="P21">
        <f ca="1">H21*'GS&lt;50 OLS'!$B$9</f>
        <v>774686.13464601722</v>
      </c>
      <c r="Q21" s="53">
        <f ca="1">I21*'GS&lt;50 OLS'!$B$10</f>
        <v>821.51583817882795</v>
      </c>
      <c r="R21">
        <f ca="1">J21*'GS&lt;50 OLS'!$B$11</f>
        <v>0</v>
      </c>
      <c r="S21" s="32">
        <f t="shared" ca="1" si="1"/>
        <v>11568107.123523729</v>
      </c>
      <c r="T21" s="33">
        <f t="shared" ca="1" si="2"/>
        <v>-655263.22681773081</v>
      </c>
      <c r="U21" s="55">
        <f t="shared" ca="1" si="3"/>
        <v>5.360741007077692E-2</v>
      </c>
    </row>
    <row r="22" spans="1:21" x14ac:dyDescent="0.25">
      <c r="A22" s="54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Data'!J22</f>
        <v>10644169.04096397</v>
      </c>
      <c r="E22">
        <f>'Monthly Data'!BH22</f>
        <v>21</v>
      </c>
      <c r="F22">
        <f>'Monthly Data'!BG22</f>
        <v>82.8</v>
      </c>
      <c r="G22" s="45">
        <f>'Monthly Data'!CA22</f>
        <v>30</v>
      </c>
      <c r="H22" s="138">
        <f t="shared" ca="1" si="4"/>
        <v>15.6</v>
      </c>
      <c r="I22" s="21">
        <f t="shared" ca="1" si="5"/>
        <v>15.219999999999999</v>
      </c>
      <c r="J22" s="21">
        <f t="shared" ca="1" si="5"/>
        <v>34.4</v>
      </c>
      <c r="L22">
        <f>'GS&lt;50 OLS'!$B$5</f>
        <v>-5820981.2671159897</v>
      </c>
      <c r="M22">
        <f>E22*'GS&lt;50 OLS'!$B$6</f>
        <v>-75121.629518861519</v>
      </c>
      <c r="N22">
        <f>F22*'GS&lt;50 OLS'!$B$7</f>
        <v>4474776.4543423867</v>
      </c>
      <c r="O22">
        <f>G22*'GS&lt;50 OLS'!$B$8</f>
        <v>11842616.41144377</v>
      </c>
      <c r="P22">
        <f ca="1">H22*'GS&lt;50 OLS'!$B$9</f>
        <v>274349.68673048512</v>
      </c>
      <c r="Q22" s="53">
        <f ca="1">I22*'GS&lt;50 OLS'!$B$10</f>
        <v>89310.507550584094</v>
      </c>
      <c r="R22">
        <f ca="1">J22*'GS&lt;50 OLS'!$B$11</f>
        <v>0</v>
      </c>
      <c r="S22" s="32">
        <f t="shared" ca="1" si="1"/>
        <v>10784950.163432375</v>
      </c>
      <c r="T22" s="33">
        <f t="shared" ca="1" si="2"/>
        <v>140781.12246840447</v>
      </c>
      <c r="U22" s="55">
        <f t="shared" ca="1" si="3"/>
        <v>1.3226126147246425E-2</v>
      </c>
    </row>
    <row r="23" spans="1:21" x14ac:dyDescent="0.25">
      <c r="A23" s="54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Data'!J23</f>
        <v>10897174.504115809</v>
      </c>
      <c r="E23">
        <f>'Monthly Data'!BH23</f>
        <v>22</v>
      </c>
      <c r="F23">
        <f>'Monthly Data'!BG23</f>
        <v>82.8</v>
      </c>
      <c r="G23" s="45">
        <f>'Monthly Data'!CA23</f>
        <v>31</v>
      </c>
      <c r="H23" s="138">
        <f t="shared" ca="1" si="4"/>
        <v>0.1</v>
      </c>
      <c r="I23" s="21">
        <f t="shared" ca="1" si="5"/>
        <v>131.9</v>
      </c>
      <c r="J23" s="21">
        <f t="shared" ca="1" si="5"/>
        <v>1.05</v>
      </c>
      <c r="L23">
        <f>'GS&lt;50 OLS'!$B$5</f>
        <v>-5820981.2671159897</v>
      </c>
      <c r="M23">
        <f>E23*'GS&lt;50 OLS'!$B$6</f>
        <v>-78698.849972140641</v>
      </c>
      <c r="N23">
        <f>F23*'GS&lt;50 OLS'!$B$7</f>
        <v>4474776.4543423867</v>
      </c>
      <c r="O23">
        <f>G23*'GS&lt;50 OLS'!$B$8</f>
        <v>12237370.291825229</v>
      </c>
      <c r="P23">
        <f ca="1">H23*'GS&lt;50 OLS'!$B$9</f>
        <v>1758.6518380159303</v>
      </c>
      <c r="Q23" s="53">
        <f ca="1">I23*'GS&lt;50 OLS'!$B$10</f>
        <v>773985.27896991093</v>
      </c>
      <c r="R23">
        <f ca="1">J23*'GS&lt;50 OLS'!$B$11</f>
        <v>0</v>
      </c>
      <c r="S23" s="32">
        <f t="shared" ca="1" si="1"/>
        <v>11588210.559887413</v>
      </c>
      <c r="T23" s="33">
        <f t="shared" ca="1" si="2"/>
        <v>691036.05577160418</v>
      </c>
      <c r="U23" s="55">
        <f t="shared" ca="1" si="3"/>
        <v>6.3414241509173158E-2</v>
      </c>
    </row>
    <row r="24" spans="1:21" x14ac:dyDescent="0.25">
      <c r="A24" s="54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Data'!J24</f>
        <v>11603417.384082088</v>
      </c>
      <c r="E24">
        <f>'Monthly Data'!BH24</f>
        <v>23</v>
      </c>
      <c r="F24">
        <f>'Monthly Data'!BG24</f>
        <v>82.7</v>
      </c>
      <c r="G24" s="45">
        <f>'Monthly Data'!CA24</f>
        <v>30</v>
      </c>
      <c r="H24" s="138">
        <f t="shared" ca="1" si="4"/>
        <v>0</v>
      </c>
      <c r="I24" s="21">
        <f t="shared" ca="1" si="5"/>
        <v>319.14</v>
      </c>
      <c r="J24" s="21">
        <f t="shared" ca="1" si="5"/>
        <v>0</v>
      </c>
      <c r="L24">
        <f>'GS&lt;50 OLS'!$B$5</f>
        <v>-5820981.2671159897</v>
      </c>
      <c r="M24">
        <f>E24*'GS&lt;50 OLS'!$B$6</f>
        <v>-82276.070425419763</v>
      </c>
      <c r="N24">
        <f>F24*'GS&lt;50 OLS'!$B$7</f>
        <v>4469372.1349530853</v>
      </c>
      <c r="O24">
        <f>G24*'GS&lt;50 OLS'!$B$8</f>
        <v>11842616.41144377</v>
      </c>
      <c r="P24">
        <f ca="1">H24*'GS&lt;50 OLS'!$B$9</f>
        <v>0</v>
      </c>
      <c r="Q24" s="53">
        <f ca="1">I24*'GS&lt;50 OLS'!$B$10</f>
        <v>1872704.0328313673</v>
      </c>
      <c r="R24">
        <f ca="1">J24*'GS&lt;50 OLS'!$B$11</f>
        <v>0</v>
      </c>
      <c r="S24" s="32">
        <f t="shared" ca="1" si="1"/>
        <v>12281435.241686814</v>
      </c>
      <c r="T24" s="33">
        <f t="shared" ca="1" si="2"/>
        <v>678017.85760472529</v>
      </c>
      <c r="U24" s="55">
        <f t="shared" ca="1" si="3"/>
        <v>5.8432600945205186E-2</v>
      </c>
    </row>
    <row r="25" spans="1:21" x14ac:dyDescent="0.25">
      <c r="A25" s="54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Data'!J25</f>
        <v>14409237.388933923</v>
      </c>
      <c r="E25">
        <f>'Monthly Data'!BH25</f>
        <v>24</v>
      </c>
      <c r="F25">
        <f>'Monthly Data'!BG25</f>
        <v>81.5</v>
      </c>
      <c r="G25" s="45">
        <f>'Monthly Data'!CA25</f>
        <v>31</v>
      </c>
      <c r="H25" s="138">
        <f t="shared" ca="1" si="4"/>
        <v>0</v>
      </c>
      <c r="I25" s="21">
        <f t="shared" ca="1" si="5"/>
        <v>562.53000000000009</v>
      </c>
      <c r="J25" s="21">
        <f t="shared" ca="1" si="5"/>
        <v>0</v>
      </c>
      <c r="L25">
        <f>'GS&lt;50 OLS'!$B$5</f>
        <v>-5820981.2671159897</v>
      </c>
      <c r="M25">
        <f>E25*'GS&lt;50 OLS'!$B$6</f>
        <v>-85853.290878698885</v>
      </c>
      <c r="N25">
        <f>F25*'GS&lt;50 OLS'!$B$7</f>
        <v>4404520.3022814561</v>
      </c>
      <c r="O25">
        <f>G25*'GS&lt;50 OLS'!$B$8</f>
        <v>12237370.291825229</v>
      </c>
      <c r="P25">
        <f ca="1">H25*'GS&lt;50 OLS'!$B$9</f>
        <v>0</v>
      </c>
      <c r="Q25" s="53">
        <f ca="1">I25*'GS&lt;50 OLS'!$B$10</f>
        <v>3300909.3175052619</v>
      </c>
      <c r="R25">
        <f ca="1">J25*'GS&lt;50 OLS'!$B$11</f>
        <v>0</v>
      </c>
      <c r="S25" s="32">
        <f t="shared" ca="1" si="1"/>
        <v>14035965.353617258</v>
      </c>
      <c r="T25" s="33">
        <f t="shared" ca="1" si="2"/>
        <v>-373272.03531666473</v>
      </c>
      <c r="U25" s="55">
        <f t="shared" ca="1" si="3"/>
        <v>2.5905051408434149E-2</v>
      </c>
    </row>
    <row r="26" spans="1:21" x14ac:dyDescent="0.25">
      <c r="A26" s="54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Data'!J26</f>
        <v>15534902.41548775</v>
      </c>
      <c r="E26">
        <f>'Monthly Data'!BH26</f>
        <v>25</v>
      </c>
      <c r="F26">
        <f>'Monthly Data'!BG26</f>
        <v>81.7</v>
      </c>
      <c r="G26" s="45">
        <f>'Monthly Data'!CA26</f>
        <v>31</v>
      </c>
      <c r="H26" s="138">
        <f t="shared" ca="1" si="4"/>
        <v>0</v>
      </c>
      <c r="I26" s="21">
        <f t="shared" ca="1" si="5"/>
        <v>691.0200000000001</v>
      </c>
      <c r="J26" s="21">
        <f t="shared" ca="1" si="5"/>
        <v>0</v>
      </c>
      <c r="L26">
        <f>'GS&lt;50 OLS'!$B$5</f>
        <v>-5820981.2671159897</v>
      </c>
      <c r="M26">
        <f>E26*'GS&lt;50 OLS'!$B$6</f>
        <v>-89430.511331978007</v>
      </c>
      <c r="N26">
        <f>F26*'GS&lt;50 OLS'!$B$7</f>
        <v>4415328.9410600606</v>
      </c>
      <c r="O26">
        <f>G26*'GS&lt;50 OLS'!$B$8</f>
        <v>12237370.291825229</v>
      </c>
      <c r="P26">
        <f ca="1">H26*'GS&lt;50 OLS'!$B$9</f>
        <v>0</v>
      </c>
      <c r="Q26" s="53">
        <f ca="1">I26*'GS&lt;50 OLS'!$B$10</f>
        <v>4054884.8178452454</v>
      </c>
      <c r="R26">
        <f ca="1">J26*'GS&lt;50 OLS'!$B$11</f>
        <v>0</v>
      </c>
      <c r="S26" s="32">
        <f t="shared" ca="1" si="1"/>
        <v>14797172.272282569</v>
      </c>
      <c r="T26" s="33">
        <f t="shared" ca="1" si="2"/>
        <v>-737730.14320518076</v>
      </c>
      <c r="U26" s="55">
        <f t="shared" ca="1" si="3"/>
        <v>4.7488559855367346E-2</v>
      </c>
    </row>
    <row r="27" spans="1:21" x14ac:dyDescent="0.25">
      <c r="A27" s="54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Data'!J27</f>
        <v>12313373.447293675</v>
      </c>
      <c r="E27">
        <f>'Monthly Data'!BH27</f>
        <v>26</v>
      </c>
      <c r="F27">
        <f>'Monthly Data'!BG27</f>
        <v>82.1</v>
      </c>
      <c r="G27" s="45">
        <f>'Monthly Data'!CA27</f>
        <v>28</v>
      </c>
      <c r="H27" s="138">
        <f t="shared" ca="1" si="4"/>
        <v>0</v>
      </c>
      <c r="I27" s="21">
        <f t="shared" ca="1" si="5"/>
        <v>589.64999999999986</v>
      </c>
      <c r="J27" s="21">
        <f t="shared" ca="1" si="5"/>
        <v>0</v>
      </c>
      <c r="L27">
        <f>'GS&lt;50 OLS'!$B$5</f>
        <v>-5820981.2671159897</v>
      </c>
      <c r="M27">
        <f>E27*'GS&lt;50 OLS'!$B$6</f>
        <v>-93007.731785257129</v>
      </c>
      <c r="N27">
        <f>F27*'GS&lt;50 OLS'!$B$7</f>
        <v>4436946.2186172698</v>
      </c>
      <c r="O27">
        <f>G27*'GS&lt;50 OLS'!$B$8</f>
        <v>11053108.650680853</v>
      </c>
      <c r="P27">
        <f ca="1">H27*'GS&lt;50 OLS'!$B$9</f>
        <v>0</v>
      </c>
      <c r="Q27" s="53">
        <f ca="1">I27*'GS&lt;50 OLS'!$B$10</f>
        <v>3460048.671301045</v>
      </c>
      <c r="R27">
        <f ca="1">J27*'GS&lt;50 OLS'!$B$11</f>
        <v>0</v>
      </c>
      <c r="S27" s="32">
        <f t="shared" ca="1" si="1"/>
        <v>13036114.541697919</v>
      </c>
      <c r="T27" s="33">
        <f t="shared" ca="1" si="2"/>
        <v>722741.0944042448</v>
      </c>
      <c r="U27" s="55">
        <f t="shared" ca="1" si="3"/>
        <v>5.8695620456723357E-2</v>
      </c>
    </row>
    <row r="28" spans="1:21" x14ac:dyDescent="0.25">
      <c r="A28" s="54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Data'!J28</f>
        <v>13809116.363420734</v>
      </c>
      <c r="E28">
        <f>'Monthly Data'!BH28</f>
        <v>27</v>
      </c>
      <c r="F28">
        <f>'Monthly Data'!BG28</f>
        <v>82</v>
      </c>
      <c r="G28" s="45">
        <f>'Monthly Data'!CA28</f>
        <v>31</v>
      </c>
      <c r="H28" s="138">
        <f t="shared" ca="1" si="4"/>
        <v>0</v>
      </c>
      <c r="I28" s="21">
        <f t="shared" ca="1" si="5"/>
        <v>453.18999999999994</v>
      </c>
      <c r="J28" s="21">
        <f t="shared" ca="1" si="5"/>
        <v>0.18999999999999986</v>
      </c>
      <c r="L28">
        <f>'GS&lt;50 OLS'!$B$5</f>
        <v>-5820981.2671159897</v>
      </c>
      <c r="M28">
        <f>E28*'GS&lt;50 OLS'!$B$6</f>
        <v>-96584.952238536251</v>
      </c>
      <c r="N28">
        <f>F28*'GS&lt;50 OLS'!$B$7</f>
        <v>4431541.8992279675</v>
      </c>
      <c r="O28">
        <f>G28*'GS&lt;50 OLS'!$B$8</f>
        <v>12237370.291825229</v>
      </c>
      <c r="P28">
        <f ca="1">H28*'GS&lt;50 OLS'!$B$9</f>
        <v>0</v>
      </c>
      <c r="Q28" s="53">
        <f ca="1">I28*'GS&lt;50 OLS'!$B$10</f>
        <v>2659305.4478875957</v>
      </c>
      <c r="R28">
        <f ca="1">J28*'GS&lt;50 OLS'!$B$11</f>
        <v>0</v>
      </c>
      <c r="S28" s="32">
        <f t="shared" ca="1" si="1"/>
        <v>13410651.419586267</v>
      </c>
      <c r="T28" s="33">
        <f t="shared" ca="1" si="2"/>
        <v>-398464.94383446686</v>
      </c>
      <c r="U28" s="55">
        <f t="shared" ca="1" si="3"/>
        <v>2.8855209366615901E-2</v>
      </c>
    </row>
    <row r="29" spans="1:21" x14ac:dyDescent="0.25">
      <c r="A29" s="54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Data'!J29</f>
        <v>11326331.986515308</v>
      </c>
      <c r="E29">
        <f>'Monthly Data'!BH29</f>
        <v>28</v>
      </c>
      <c r="F29">
        <f>'Monthly Data'!BG29</f>
        <v>81.599999999999994</v>
      </c>
      <c r="G29" s="45">
        <f>'Monthly Data'!CA29</f>
        <v>30</v>
      </c>
      <c r="H29" s="138">
        <f t="shared" ca="1" si="4"/>
        <v>0</v>
      </c>
      <c r="I29" s="21">
        <f t="shared" ca="1" si="5"/>
        <v>226.19000000000005</v>
      </c>
      <c r="J29" s="21">
        <f t="shared" ca="1" si="5"/>
        <v>0</v>
      </c>
      <c r="L29">
        <f>'GS&lt;50 OLS'!$B$5</f>
        <v>-5820981.2671159897</v>
      </c>
      <c r="M29">
        <f>E29*'GS&lt;50 OLS'!$B$6</f>
        <v>-100162.17269181536</v>
      </c>
      <c r="N29">
        <f>F29*'GS&lt;50 OLS'!$B$7</f>
        <v>4409924.6216707584</v>
      </c>
      <c r="O29">
        <f>G29*'GS&lt;50 OLS'!$B$8</f>
        <v>11842616.41144377</v>
      </c>
      <c r="P29">
        <f ca="1">H29*'GS&lt;50 OLS'!$B$9</f>
        <v>0</v>
      </c>
      <c r="Q29" s="53">
        <f ca="1">I29*'GS&lt;50 OLS'!$B$10</f>
        <v>1327276.1959833524</v>
      </c>
      <c r="R29">
        <f ca="1">J29*'GS&lt;50 OLS'!$B$11</f>
        <v>0</v>
      </c>
      <c r="S29" s="32">
        <f t="shared" ca="1" si="1"/>
        <v>11658673.789290076</v>
      </c>
      <c r="T29" s="33">
        <f t="shared" ca="1" si="2"/>
        <v>332341.80277476832</v>
      </c>
      <c r="U29" s="55">
        <f t="shared" ca="1" si="3"/>
        <v>2.9342403451571224E-2</v>
      </c>
    </row>
    <row r="30" spans="1:21" x14ac:dyDescent="0.25">
      <c r="A30" s="54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Data'!J30</f>
        <v>10570837.687807994</v>
      </c>
      <c r="E30">
        <f>'Monthly Data'!BH30</f>
        <v>29</v>
      </c>
      <c r="F30">
        <f>'Monthly Data'!BG30</f>
        <v>80.8</v>
      </c>
      <c r="G30" s="45">
        <f>'Monthly Data'!CA30</f>
        <v>31</v>
      </c>
      <c r="H30" s="138">
        <f t="shared" ca="1" si="4"/>
        <v>9.2799999999999976</v>
      </c>
      <c r="I30" s="21">
        <f t="shared" ca="1" si="5"/>
        <v>36</v>
      </c>
      <c r="J30" s="21">
        <f t="shared" ca="1" si="5"/>
        <v>21.240000000000002</v>
      </c>
      <c r="L30">
        <f>'GS&lt;50 OLS'!$B$5</f>
        <v>-5820981.2671159897</v>
      </c>
      <c r="M30">
        <f>E30*'GS&lt;50 OLS'!$B$6</f>
        <v>-103739.39314509448</v>
      </c>
      <c r="N30">
        <f>F30*'GS&lt;50 OLS'!$B$7</f>
        <v>4366690.0665563392</v>
      </c>
      <c r="O30">
        <f>G30*'GS&lt;50 OLS'!$B$8</f>
        <v>12237370.291825229</v>
      </c>
      <c r="P30">
        <f ca="1">H30*'GS&lt;50 OLS'!$B$9</f>
        <v>163202.89056787826</v>
      </c>
      <c r="Q30" s="53">
        <f ca="1">I30*'GS&lt;50 OLS'!$B$10</f>
        <v>211246.92981741313</v>
      </c>
      <c r="R30">
        <f ca="1">J30*'GS&lt;50 OLS'!$B$11</f>
        <v>0</v>
      </c>
      <c r="S30" s="32">
        <f t="shared" ca="1" si="1"/>
        <v>11053789.518505776</v>
      </c>
      <c r="T30" s="33">
        <f t="shared" ca="1" si="2"/>
        <v>482951.83069778234</v>
      </c>
      <c r="U30" s="55">
        <f t="shared" ca="1" si="3"/>
        <v>4.568718629128142E-2</v>
      </c>
    </row>
    <row r="31" spans="1:21" x14ac:dyDescent="0.25">
      <c r="A31" s="54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Data'!J31</f>
        <v>11139418.153461859</v>
      </c>
      <c r="E31">
        <f>'Monthly Data'!BH31</f>
        <v>30</v>
      </c>
      <c r="F31">
        <f>'Monthly Data'!BG31</f>
        <v>81</v>
      </c>
      <c r="G31" s="45">
        <f>'Monthly Data'!CA31</f>
        <v>30</v>
      </c>
      <c r="H31" s="138">
        <f t="shared" ca="1" si="4"/>
        <v>21.53</v>
      </c>
      <c r="I31" s="21">
        <f t="shared" ref="I31:J46" ca="1" si="6">I19</f>
        <v>1.0699999999999998</v>
      </c>
      <c r="J31" s="21">
        <f t="shared" ca="1" si="6"/>
        <v>48.74</v>
      </c>
      <c r="L31">
        <f>'GS&lt;50 OLS'!$B$5</f>
        <v>-5820981.2671159897</v>
      </c>
      <c r="M31">
        <f>E31*'GS&lt;50 OLS'!$B$6</f>
        <v>-107316.6135983736</v>
      </c>
      <c r="N31">
        <f>F31*'GS&lt;50 OLS'!$B$7</f>
        <v>4377498.7053349437</v>
      </c>
      <c r="O31">
        <f>G31*'GS&lt;50 OLS'!$B$8</f>
        <v>11842616.41144377</v>
      </c>
      <c r="P31">
        <f ca="1">H31*'GS&lt;50 OLS'!$B$9</f>
        <v>378637.74072482978</v>
      </c>
      <c r="Q31" s="53">
        <f ca="1">I31*'GS&lt;50 OLS'!$B$10</f>
        <v>6278.7281917953342</v>
      </c>
      <c r="R31">
        <f ca="1">J31*'GS&lt;50 OLS'!$B$11</f>
        <v>0</v>
      </c>
      <c r="S31" s="32">
        <f t="shared" ca="1" si="1"/>
        <v>10676733.704980975</v>
      </c>
      <c r="T31" s="33">
        <f t="shared" ca="1" si="2"/>
        <v>-462684.44848088361</v>
      </c>
      <c r="U31" s="55">
        <f t="shared" ca="1" si="3"/>
        <v>4.153578239964828E-2</v>
      </c>
    </row>
    <row r="32" spans="1:21" x14ac:dyDescent="0.25">
      <c r="A32" s="54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Data'!J32</f>
        <v>12726159.870376468</v>
      </c>
      <c r="E32">
        <f>'Monthly Data'!BH32</f>
        <v>31</v>
      </c>
      <c r="F32">
        <f>'Monthly Data'!BG32</f>
        <v>81.5</v>
      </c>
      <c r="G32" s="45">
        <f>'Monthly Data'!CA32</f>
        <v>31</v>
      </c>
      <c r="H32" s="138">
        <f t="shared" ca="1" si="4"/>
        <v>63.970000000000006</v>
      </c>
      <c r="I32" s="21">
        <f t="shared" ca="1" si="6"/>
        <v>0</v>
      </c>
      <c r="J32" s="21">
        <f t="shared" ca="1" si="6"/>
        <v>111.06999999999998</v>
      </c>
      <c r="L32">
        <f>'GS&lt;50 OLS'!$B$5</f>
        <v>-5820981.2671159897</v>
      </c>
      <c r="M32">
        <f>E32*'GS&lt;50 OLS'!$B$6</f>
        <v>-110893.83405165272</v>
      </c>
      <c r="N32">
        <f>F32*'GS&lt;50 OLS'!$B$7</f>
        <v>4404520.3022814561</v>
      </c>
      <c r="O32">
        <f>G32*'GS&lt;50 OLS'!$B$8</f>
        <v>12237370.291825229</v>
      </c>
      <c r="P32">
        <f ca="1">H32*'GS&lt;50 OLS'!$B$9</f>
        <v>1125009.5807787906</v>
      </c>
      <c r="Q32" s="53">
        <f ca="1">I32*'GS&lt;50 OLS'!$B$10</f>
        <v>0</v>
      </c>
      <c r="R32">
        <f ca="1">J32*'GS&lt;50 OLS'!$B$11</f>
        <v>0</v>
      </c>
      <c r="S32" s="32">
        <f t="shared" ca="1" si="1"/>
        <v>11835025.073717834</v>
      </c>
      <c r="T32" s="33">
        <f t="shared" ca="1" si="2"/>
        <v>-891134.79665863328</v>
      </c>
      <c r="U32" s="55">
        <f t="shared" ca="1" si="3"/>
        <v>7.0023856822118605E-2</v>
      </c>
    </row>
    <row r="33" spans="1:21" x14ac:dyDescent="0.25">
      <c r="A33" s="54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Data'!J33</f>
        <v>12209687.83561725</v>
      </c>
      <c r="E33">
        <f>'Monthly Data'!BH33</f>
        <v>32</v>
      </c>
      <c r="F33">
        <f>'Monthly Data'!BG33</f>
        <v>83.2</v>
      </c>
      <c r="G33" s="45">
        <f>'Monthly Data'!CA33</f>
        <v>31</v>
      </c>
      <c r="H33" s="138">
        <f t="shared" ca="1" si="4"/>
        <v>44.05</v>
      </c>
      <c r="I33" s="21">
        <f t="shared" ca="1" si="6"/>
        <v>0.13999999999999985</v>
      </c>
      <c r="J33" s="21">
        <f t="shared" ca="1" si="6"/>
        <v>84.08</v>
      </c>
      <c r="L33">
        <f>'GS&lt;50 OLS'!$B$5</f>
        <v>-5820981.2671159897</v>
      </c>
      <c r="M33">
        <f>E33*'GS&lt;50 OLS'!$B$6</f>
        <v>-114471.05450493185</v>
      </c>
      <c r="N33">
        <f>F33*'GS&lt;50 OLS'!$B$7</f>
        <v>4496393.7318995968</v>
      </c>
      <c r="O33">
        <f>G33*'GS&lt;50 OLS'!$B$8</f>
        <v>12237370.291825229</v>
      </c>
      <c r="P33">
        <f ca="1">H33*'GS&lt;50 OLS'!$B$9</f>
        <v>774686.13464601722</v>
      </c>
      <c r="Q33" s="53">
        <f ca="1">I33*'GS&lt;50 OLS'!$B$10</f>
        <v>821.51583817882795</v>
      </c>
      <c r="R33">
        <f ca="1">J33*'GS&lt;50 OLS'!$B$11</f>
        <v>0</v>
      </c>
      <c r="S33" s="32">
        <f t="shared" ca="1" si="1"/>
        <v>11573819.352588102</v>
      </c>
      <c r="T33" s="33">
        <f t="shared" ca="1" si="2"/>
        <v>-635868.48302914761</v>
      </c>
      <c r="U33" s="55">
        <f t="shared" ca="1" si="3"/>
        <v>5.2079012304822113E-2</v>
      </c>
    </row>
    <row r="34" spans="1:21" x14ac:dyDescent="0.25">
      <c r="A34" s="54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Data'!J34</f>
        <v>10212065.561585609</v>
      </c>
      <c r="E34">
        <f>'Monthly Data'!BH34</f>
        <v>33</v>
      </c>
      <c r="F34">
        <f>'Monthly Data'!BG34</f>
        <v>83.9</v>
      </c>
      <c r="G34" s="45">
        <f>'Monthly Data'!CA34</f>
        <v>30</v>
      </c>
      <c r="H34" s="138">
        <f t="shared" ca="1" si="4"/>
        <v>15.6</v>
      </c>
      <c r="I34" s="21">
        <f t="shared" ca="1" si="6"/>
        <v>15.219999999999999</v>
      </c>
      <c r="J34" s="21">
        <f t="shared" ca="1" si="6"/>
        <v>34.4</v>
      </c>
      <c r="L34">
        <f>'GS&lt;50 OLS'!$B$5</f>
        <v>-5820981.2671159897</v>
      </c>
      <c r="M34">
        <f>E34*'GS&lt;50 OLS'!$B$6</f>
        <v>-118048.27495821097</v>
      </c>
      <c r="N34">
        <f>F34*'GS&lt;50 OLS'!$B$7</f>
        <v>4534223.9676247137</v>
      </c>
      <c r="O34">
        <f>G34*'GS&lt;50 OLS'!$B$8</f>
        <v>11842616.41144377</v>
      </c>
      <c r="P34">
        <f ca="1">H34*'GS&lt;50 OLS'!$B$9</f>
        <v>274349.68673048512</v>
      </c>
      <c r="Q34" s="53">
        <f ca="1">I34*'GS&lt;50 OLS'!$B$10</f>
        <v>89310.507550584094</v>
      </c>
      <c r="R34">
        <f ca="1">J34*'GS&lt;50 OLS'!$B$11</f>
        <v>0</v>
      </c>
      <c r="S34" s="32">
        <f t="shared" ref="S34:S65" ca="1" si="7">SUM(L34:R34)</f>
        <v>10801471.031275352</v>
      </c>
      <c r="T34" s="33">
        <f t="shared" ref="T34:T65" ca="1" si="8">S34-D34</f>
        <v>589405.46968974359</v>
      </c>
      <c r="U34" s="55">
        <f t="shared" ref="U34:U65" ca="1" si="9">ABS(T34/D34)</f>
        <v>5.7716577134687697E-2</v>
      </c>
    </row>
    <row r="35" spans="1:21" x14ac:dyDescent="0.25">
      <c r="A35" s="54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Data'!J35</f>
        <v>10860786.089750024</v>
      </c>
      <c r="E35">
        <f>'Monthly Data'!BH35</f>
        <v>34</v>
      </c>
      <c r="F35">
        <f>'Monthly Data'!BG35</f>
        <v>84.2</v>
      </c>
      <c r="G35" s="45">
        <f>'Monthly Data'!CA35</f>
        <v>31</v>
      </c>
      <c r="H35" s="138">
        <f t="shared" ca="1" si="4"/>
        <v>0.1</v>
      </c>
      <c r="I35" s="21">
        <f t="shared" ca="1" si="6"/>
        <v>131.9</v>
      </c>
      <c r="J35" s="21">
        <f t="shared" ca="1" si="6"/>
        <v>1.05</v>
      </c>
      <c r="L35">
        <f>'GS&lt;50 OLS'!$B$5</f>
        <v>-5820981.2671159897</v>
      </c>
      <c r="M35">
        <f>E35*'GS&lt;50 OLS'!$B$6</f>
        <v>-121625.49541149009</v>
      </c>
      <c r="N35">
        <f>F35*'GS&lt;50 OLS'!$B$7</f>
        <v>4550436.9257926205</v>
      </c>
      <c r="O35">
        <f>G35*'GS&lt;50 OLS'!$B$8</f>
        <v>12237370.291825229</v>
      </c>
      <c r="P35">
        <f ca="1">H35*'GS&lt;50 OLS'!$B$9</f>
        <v>1758.6518380159303</v>
      </c>
      <c r="Q35" s="53">
        <f ca="1">I35*'GS&lt;50 OLS'!$B$10</f>
        <v>773985.27896991093</v>
      </c>
      <c r="R35">
        <f ca="1">J35*'GS&lt;50 OLS'!$B$11</f>
        <v>0</v>
      </c>
      <c r="S35" s="32">
        <f t="shared" ca="1" si="7"/>
        <v>11620944.385898296</v>
      </c>
      <c r="T35" s="33">
        <f t="shared" ca="1" si="8"/>
        <v>760158.29614827223</v>
      </c>
      <c r="U35" s="55">
        <f t="shared" ca="1" si="9"/>
        <v>6.9991093634159618E-2</v>
      </c>
    </row>
    <row r="36" spans="1:21" x14ac:dyDescent="0.25">
      <c r="A36" s="54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Data'!J36</f>
        <v>10784056.569037311</v>
      </c>
      <c r="E36">
        <f>'Monthly Data'!BH36</f>
        <v>35</v>
      </c>
      <c r="F36">
        <f>'Monthly Data'!BG36</f>
        <v>82.8</v>
      </c>
      <c r="G36" s="45">
        <f>'Monthly Data'!CA36</f>
        <v>30</v>
      </c>
      <c r="H36" s="138">
        <f t="shared" ca="1" si="4"/>
        <v>0</v>
      </c>
      <c r="I36" s="21">
        <f t="shared" ca="1" si="6"/>
        <v>319.14</v>
      </c>
      <c r="J36" s="21">
        <f t="shared" ca="1" si="6"/>
        <v>0</v>
      </c>
      <c r="L36">
        <f>'GS&lt;50 OLS'!$B$5</f>
        <v>-5820981.2671159897</v>
      </c>
      <c r="M36">
        <f>E36*'GS&lt;50 OLS'!$B$6</f>
        <v>-125202.71586476921</v>
      </c>
      <c r="N36">
        <f>F36*'GS&lt;50 OLS'!$B$7</f>
        <v>4474776.4543423867</v>
      </c>
      <c r="O36">
        <f>G36*'GS&lt;50 OLS'!$B$8</f>
        <v>11842616.41144377</v>
      </c>
      <c r="P36">
        <f ca="1">H36*'GS&lt;50 OLS'!$B$9</f>
        <v>0</v>
      </c>
      <c r="Q36" s="53">
        <f ca="1">I36*'GS&lt;50 OLS'!$B$10</f>
        <v>1872704.0328313673</v>
      </c>
      <c r="R36">
        <f ca="1">J36*'GS&lt;50 OLS'!$B$11</f>
        <v>0</v>
      </c>
      <c r="S36" s="32">
        <f t="shared" ca="1" si="7"/>
        <v>12243912.915636765</v>
      </c>
      <c r="T36" s="33">
        <f t="shared" ca="1" si="8"/>
        <v>1459856.3465994541</v>
      </c>
      <c r="U36" s="55">
        <f t="shared" ca="1" si="9"/>
        <v>0.135371725588952</v>
      </c>
    </row>
    <row r="37" spans="1:21" x14ac:dyDescent="0.25">
      <c r="A37" s="54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Data'!J37</f>
        <v>13801835.162590191</v>
      </c>
      <c r="E37">
        <f>'Monthly Data'!BH37</f>
        <v>36</v>
      </c>
      <c r="F37">
        <f>'Monthly Data'!BG37</f>
        <v>81.900000000000006</v>
      </c>
      <c r="G37" s="45">
        <f>'Monthly Data'!CA37</f>
        <v>31</v>
      </c>
      <c r="H37" s="138">
        <f t="shared" ca="1" si="4"/>
        <v>0</v>
      </c>
      <c r="I37" s="21">
        <f t="shared" ca="1" si="6"/>
        <v>562.53000000000009</v>
      </c>
      <c r="J37" s="21">
        <f t="shared" ca="1" si="6"/>
        <v>0</v>
      </c>
      <c r="L37">
        <f>'GS&lt;50 OLS'!$B$5</f>
        <v>-5820981.2671159897</v>
      </c>
      <c r="M37">
        <f>E37*'GS&lt;50 OLS'!$B$6</f>
        <v>-128779.93631804833</v>
      </c>
      <c r="N37">
        <f>F37*'GS&lt;50 OLS'!$B$7</f>
        <v>4426137.5798386661</v>
      </c>
      <c r="O37">
        <f>G37*'GS&lt;50 OLS'!$B$8</f>
        <v>12237370.291825229</v>
      </c>
      <c r="P37">
        <f ca="1">H37*'GS&lt;50 OLS'!$B$9</f>
        <v>0</v>
      </c>
      <c r="Q37" s="53">
        <f ca="1">I37*'GS&lt;50 OLS'!$B$10</f>
        <v>3300909.3175052619</v>
      </c>
      <c r="R37">
        <f ca="1">J37*'GS&lt;50 OLS'!$B$11</f>
        <v>0</v>
      </c>
      <c r="S37" s="32">
        <f t="shared" ca="1" si="7"/>
        <v>14014655.985735118</v>
      </c>
      <c r="T37" s="33">
        <f t="shared" ca="1" si="8"/>
        <v>212820.82314492762</v>
      </c>
      <c r="U37" s="55">
        <f t="shared" ca="1" si="9"/>
        <v>1.5419748217380357E-2</v>
      </c>
    </row>
    <row r="38" spans="1:21" x14ac:dyDescent="0.25">
      <c r="A38" s="54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Data'!J38</f>
        <v>13849581.205475114</v>
      </c>
      <c r="E38">
        <f>'Monthly Data'!BH38</f>
        <v>37</v>
      </c>
      <c r="F38">
        <f>'Monthly Data'!BG38</f>
        <v>80.900000000000006</v>
      </c>
      <c r="G38" s="45">
        <f>'Monthly Data'!CA38</f>
        <v>31</v>
      </c>
      <c r="H38" s="138">
        <f t="shared" ca="1" si="4"/>
        <v>0</v>
      </c>
      <c r="I38" s="21">
        <f t="shared" ca="1" si="6"/>
        <v>691.0200000000001</v>
      </c>
      <c r="J38" s="21">
        <f t="shared" ca="1" si="6"/>
        <v>0</v>
      </c>
      <c r="L38">
        <f>'GS&lt;50 OLS'!$B$5</f>
        <v>-5820981.2671159897</v>
      </c>
      <c r="M38">
        <f>E38*'GS&lt;50 OLS'!$B$6</f>
        <v>-132357.15677132746</v>
      </c>
      <c r="N38">
        <f>F38*'GS&lt;50 OLS'!$B$7</f>
        <v>4372094.3859456414</v>
      </c>
      <c r="O38">
        <f>G38*'GS&lt;50 OLS'!$B$8</f>
        <v>12237370.291825229</v>
      </c>
      <c r="P38">
        <f ca="1">H38*'GS&lt;50 OLS'!$B$9</f>
        <v>0</v>
      </c>
      <c r="Q38" s="53">
        <f ca="1">I38*'GS&lt;50 OLS'!$B$10</f>
        <v>4054884.8178452454</v>
      </c>
      <c r="R38">
        <f ca="1">J38*'GS&lt;50 OLS'!$B$11</f>
        <v>0</v>
      </c>
      <c r="S38" s="32">
        <f t="shared" ca="1" si="7"/>
        <v>14711011.071728799</v>
      </c>
      <c r="T38" s="33">
        <f t="shared" ca="1" si="8"/>
        <v>861429.86625368521</v>
      </c>
      <c r="U38" s="55">
        <f t="shared" ca="1" si="9"/>
        <v>6.2198983021460506E-2</v>
      </c>
    </row>
    <row r="39" spans="1:21" x14ac:dyDescent="0.25">
      <c r="A39" s="54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Data'!J39</f>
        <v>12775993.368311312</v>
      </c>
      <c r="E39">
        <f>'Monthly Data'!BH39</f>
        <v>38</v>
      </c>
      <c r="F39">
        <f>'Monthly Data'!BG39</f>
        <v>81.2</v>
      </c>
      <c r="G39" s="45">
        <f>'Monthly Data'!CA39</f>
        <v>29</v>
      </c>
      <c r="H39" s="138">
        <f t="shared" ca="1" si="4"/>
        <v>0</v>
      </c>
      <c r="I39" s="21">
        <f t="shared" ca="1" si="6"/>
        <v>589.64999999999986</v>
      </c>
      <c r="J39" s="21">
        <f t="shared" ca="1" si="6"/>
        <v>0</v>
      </c>
      <c r="L39">
        <f>'GS&lt;50 OLS'!$B$5</f>
        <v>-5820981.2671159897</v>
      </c>
      <c r="M39">
        <f>E39*'GS&lt;50 OLS'!$B$6</f>
        <v>-135934.37722460658</v>
      </c>
      <c r="N39">
        <f>F39*'GS&lt;50 OLS'!$B$7</f>
        <v>4388307.3441135492</v>
      </c>
      <c r="O39">
        <f>G39*'GS&lt;50 OLS'!$B$8</f>
        <v>11447862.531062312</v>
      </c>
      <c r="P39">
        <f ca="1">H39*'GS&lt;50 OLS'!$B$9</f>
        <v>0</v>
      </c>
      <c r="Q39" s="53">
        <f ca="1">I39*'GS&lt;50 OLS'!$B$10</f>
        <v>3460048.671301045</v>
      </c>
      <c r="R39">
        <f ca="1">J39*'GS&lt;50 OLS'!$B$11</f>
        <v>0</v>
      </c>
      <c r="S39" s="32">
        <f t="shared" ca="1" si="7"/>
        <v>13339302.902136311</v>
      </c>
      <c r="T39" s="33">
        <f t="shared" ca="1" si="8"/>
        <v>563309.53382499889</v>
      </c>
      <c r="U39" s="55">
        <f t="shared" ca="1" si="9"/>
        <v>4.4091251269916344E-2</v>
      </c>
    </row>
    <row r="40" spans="1:21" x14ac:dyDescent="0.25">
      <c r="A40" s="54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Data'!J40</f>
        <v>12628925.022461139</v>
      </c>
      <c r="E40">
        <f>'Monthly Data'!BH40</f>
        <v>39</v>
      </c>
      <c r="F40">
        <f>'Monthly Data'!BG40</f>
        <v>81.2</v>
      </c>
      <c r="G40" s="45">
        <f>'Monthly Data'!CA40</f>
        <v>31</v>
      </c>
      <c r="H40" s="138">
        <f t="shared" ca="1" si="4"/>
        <v>0</v>
      </c>
      <c r="I40" s="21">
        <f t="shared" ca="1" si="6"/>
        <v>453.18999999999994</v>
      </c>
      <c r="J40" s="21">
        <f t="shared" ca="1" si="6"/>
        <v>0.18999999999999986</v>
      </c>
      <c r="L40">
        <f>'GS&lt;50 OLS'!$B$5</f>
        <v>-5820981.2671159897</v>
      </c>
      <c r="M40">
        <f>E40*'GS&lt;50 OLS'!$B$6</f>
        <v>-139511.5976778857</v>
      </c>
      <c r="N40">
        <f>F40*'GS&lt;50 OLS'!$B$7</f>
        <v>4388307.3441135492</v>
      </c>
      <c r="O40">
        <f>G40*'GS&lt;50 OLS'!$B$8</f>
        <v>12237370.291825229</v>
      </c>
      <c r="P40">
        <f ca="1">H40*'GS&lt;50 OLS'!$B$9</f>
        <v>0</v>
      </c>
      <c r="Q40" s="53">
        <f ca="1">I40*'GS&lt;50 OLS'!$B$10</f>
        <v>2659305.4478875957</v>
      </c>
      <c r="R40">
        <f ca="1">J40*'GS&lt;50 OLS'!$B$11</f>
        <v>0</v>
      </c>
      <c r="S40" s="32">
        <f t="shared" ca="1" si="7"/>
        <v>13324490.2190325</v>
      </c>
      <c r="T40" s="33">
        <f t="shared" ca="1" si="8"/>
        <v>695565.19657136127</v>
      </c>
      <c r="U40" s="55">
        <f t="shared" ca="1" si="9"/>
        <v>5.5077149902645374E-2</v>
      </c>
    </row>
    <row r="41" spans="1:21" x14ac:dyDescent="0.25">
      <c r="A41" s="54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Data'!J41</f>
        <v>11381463.885049833</v>
      </c>
      <c r="E41">
        <f>'Monthly Data'!BH41</f>
        <v>40</v>
      </c>
      <c r="F41">
        <f>'Monthly Data'!BG41</f>
        <v>81.7</v>
      </c>
      <c r="G41" s="45">
        <f>'Monthly Data'!CA41</f>
        <v>30</v>
      </c>
      <c r="H41" s="138">
        <f t="shared" ca="1" si="4"/>
        <v>0</v>
      </c>
      <c r="I41" s="21">
        <f t="shared" ca="1" si="6"/>
        <v>226.19000000000005</v>
      </c>
      <c r="J41" s="21">
        <f t="shared" ca="1" si="6"/>
        <v>0</v>
      </c>
      <c r="L41">
        <f>'GS&lt;50 OLS'!$B$5</f>
        <v>-5820981.2671159897</v>
      </c>
      <c r="M41">
        <f>E41*'GS&lt;50 OLS'!$B$6</f>
        <v>-143088.81813116482</v>
      </c>
      <c r="N41">
        <f>F41*'GS&lt;50 OLS'!$B$7</f>
        <v>4415328.9410600606</v>
      </c>
      <c r="O41">
        <f>G41*'GS&lt;50 OLS'!$B$8</f>
        <v>11842616.41144377</v>
      </c>
      <c r="P41">
        <f ca="1">H41*'GS&lt;50 OLS'!$B$9</f>
        <v>0</v>
      </c>
      <c r="Q41" s="53">
        <f ca="1">I41*'GS&lt;50 OLS'!$B$10</f>
        <v>1327276.1959833524</v>
      </c>
      <c r="R41">
        <f ca="1">J41*'GS&lt;50 OLS'!$B$11</f>
        <v>0</v>
      </c>
      <c r="S41" s="32">
        <f t="shared" ca="1" si="7"/>
        <v>11621151.463240029</v>
      </c>
      <c r="T41" s="33">
        <f t="shared" ca="1" si="8"/>
        <v>239687.57819019631</v>
      </c>
      <c r="U41" s="55">
        <f t="shared" ca="1" si="9"/>
        <v>2.1059468325953998E-2</v>
      </c>
    </row>
    <row r="42" spans="1:21" x14ac:dyDescent="0.25">
      <c r="A42" s="54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Data'!J42</f>
        <v>11290422.281059798</v>
      </c>
      <c r="E42">
        <f>'Monthly Data'!BH42</f>
        <v>41</v>
      </c>
      <c r="F42">
        <f>'Monthly Data'!BG42</f>
        <v>81.8</v>
      </c>
      <c r="G42" s="45">
        <f>'Monthly Data'!CA42</f>
        <v>31</v>
      </c>
      <c r="H42" s="138">
        <f t="shared" ca="1" si="4"/>
        <v>9.2799999999999976</v>
      </c>
      <c r="I42" s="21">
        <f t="shared" ca="1" si="6"/>
        <v>36</v>
      </c>
      <c r="J42" s="21">
        <f t="shared" ca="1" si="6"/>
        <v>21.240000000000002</v>
      </c>
      <c r="L42">
        <f>'GS&lt;50 OLS'!$B$5</f>
        <v>-5820981.2671159897</v>
      </c>
      <c r="M42">
        <f>E42*'GS&lt;50 OLS'!$B$6</f>
        <v>-146666.03858444392</v>
      </c>
      <c r="N42">
        <f>F42*'GS&lt;50 OLS'!$B$7</f>
        <v>4420733.2604493629</v>
      </c>
      <c r="O42">
        <f>G42*'GS&lt;50 OLS'!$B$8</f>
        <v>12237370.291825229</v>
      </c>
      <c r="P42">
        <f ca="1">H42*'GS&lt;50 OLS'!$B$9</f>
        <v>163202.89056787826</v>
      </c>
      <c r="Q42" s="53">
        <f ca="1">I42*'GS&lt;50 OLS'!$B$10</f>
        <v>211246.92981741313</v>
      </c>
      <c r="R42">
        <f ca="1">J42*'GS&lt;50 OLS'!$B$11</f>
        <v>0</v>
      </c>
      <c r="S42" s="32">
        <f t="shared" ca="1" si="7"/>
        <v>11064906.066959452</v>
      </c>
      <c r="T42" s="33">
        <f t="shared" ca="1" si="8"/>
        <v>-225516.21410034597</v>
      </c>
      <c r="U42" s="55">
        <f t="shared" ca="1" si="9"/>
        <v>1.9974116865288535E-2</v>
      </c>
    </row>
    <row r="43" spans="1:21" x14ac:dyDescent="0.25">
      <c r="A43" s="54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Data'!J43</f>
        <v>11226399.171586309</v>
      </c>
      <c r="E43">
        <f>'Monthly Data'!BH43</f>
        <v>42</v>
      </c>
      <c r="F43">
        <f>'Monthly Data'!BG43</f>
        <v>81.8</v>
      </c>
      <c r="G43" s="45">
        <f>'Monthly Data'!CA43</f>
        <v>30</v>
      </c>
      <c r="H43" s="138">
        <f t="shared" ca="1" si="4"/>
        <v>21.53</v>
      </c>
      <c r="I43" s="21">
        <f t="shared" ca="1" si="6"/>
        <v>1.0699999999999998</v>
      </c>
      <c r="J43" s="21">
        <f t="shared" ca="1" si="6"/>
        <v>48.74</v>
      </c>
      <c r="L43">
        <f>'GS&lt;50 OLS'!$B$5</f>
        <v>-5820981.2671159897</v>
      </c>
      <c r="M43">
        <f>E43*'GS&lt;50 OLS'!$B$6</f>
        <v>-150243.25903772304</v>
      </c>
      <c r="N43">
        <f>F43*'GS&lt;50 OLS'!$B$7</f>
        <v>4420733.2604493629</v>
      </c>
      <c r="O43">
        <f>G43*'GS&lt;50 OLS'!$B$8</f>
        <v>11842616.41144377</v>
      </c>
      <c r="P43">
        <f ca="1">H43*'GS&lt;50 OLS'!$B$9</f>
        <v>378637.74072482978</v>
      </c>
      <c r="Q43" s="53">
        <f ca="1">I43*'GS&lt;50 OLS'!$B$10</f>
        <v>6278.7281917953342</v>
      </c>
      <c r="R43">
        <f ca="1">J43*'GS&lt;50 OLS'!$B$11</f>
        <v>0</v>
      </c>
      <c r="S43" s="32">
        <f t="shared" ca="1" si="7"/>
        <v>10677041.614656046</v>
      </c>
      <c r="T43" s="33">
        <f t="shared" ca="1" si="8"/>
        <v>-549357.5569302626</v>
      </c>
      <c r="U43" s="55">
        <f t="shared" ca="1" si="9"/>
        <v>4.8934440022466927E-2</v>
      </c>
    </row>
    <row r="44" spans="1:21" x14ac:dyDescent="0.25">
      <c r="A44" s="54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Data'!J44</f>
        <v>11843448.09544499</v>
      </c>
      <c r="E44">
        <f>'Monthly Data'!BH44</f>
        <v>43</v>
      </c>
      <c r="F44">
        <f>'Monthly Data'!BG44</f>
        <v>81.3</v>
      </c>
      <c r="G44" s="45">
        <f>'Monthly Data'!CA44</f>
        <v>31</v>
      </c>
      <c r="H44" s="138">
        <f t="shared" ca="1" si="4"/>
        <v>63.970000000000006</v>
      </c>
      <c r="I44" s="21">
        <f t="shared" ca="1" si="6"/>
        <v>0</v>
      </c>
      <c r="J44" s="21">
        <f t="shared" ca="1" si="6"/>
        <v>111.06999999999998</v>
      </c>
      <c r="L44">
        <f>'GS&lt;50 OLS'!$B$5</f>
        <v>-5820981.2671159897</v>
      </c>
      <c r="M44">
        <f>E44*'GS&lt;50 OLS'!$B$6</f>
        <v>-153820.47949100216</v>
      </c>
      <c r="N44">
        <f>F44*'GS&lt;50 OLS'!$B$7</f>
        <v>4393711.6635028506</v>
      </c>
      <c r="O44">
        <f>G44*'GS&lt;50 OLS'!$B$8</f>
        <v>12237370.291825229</v>
      </c>
      <c r="P44">
        <f ca="1">H44*'GS&lt;50 OLS'!$B$9</f>
        <v>1125009.5807787906</v>
      </c>
      <c r="Q44" s="53">
        <f ca="1">I44*'GS&lt;50 OLS'!$B$10</f>
        <v>0</v>
      </c>
      <c r="R44">
        <f ca="1">J44*'GS&lt;50 OLS'!$B$11</f>
        <v>0</v>
      </c>
      <c r="S44" s="32">
        <f t="shared" ca="1" si="7"/>
        <v>11781289.789499879</v>
      </c>
      <c r="T44" s="33">
        <f t="shared" ca="1" si="8"/>
        <v>-62158.305945111439</v>
      </c>
      <c r="U44" s="55">
        <f t="shared" ca="1" si="9"/>
        <v>5.2483284803703095E-3</v>
      </c>
    </row>
    <row r="45" spans="1:21" x14ac:dyDescent="0.25">
      <c r="A45" s="54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Data'!J45</f>
        <v>11519475.563926255</v>
      </c>
      <c r="E45">
        <f>'Monthly Data'!BH45</f>
        <v>44</v>
      </c>
      <c r="F45">
        <f>'Monthly Data'!BG45</f>
        <v>80</v>
      </c>
      <c r="G45" s="45">
        <f>'Monthly Data'!CA45</f>
        <v>31</v>
      </c>
      <c r="H45" s="138">
        <f t="shared" ca="1" si="4"/>
        <v>44.05</v>
      </c>
      <c r="I45" s="21">
        <f t="shared" ca="1" si="6"/>
        <v>0.13999999999999985</v>
      </c>
      <c r="J45" s="21">
        <f t="shared" ca="1" si="6"/>
        <v>84.08</v>
      </c>
      <c r="L45">
        <f>'GS&lt;50 OLS'!$B$5</f>
        <v>-5820981.2671159897</v>
      </c>
      <c r="M45">
        <f>E45*'GS&lt;50 OLS'!$B$6</f>
        <v>-157397.69994428128</v>
      </c>
      <c r="N45">
        <f>F45*'GS&lt;50 OLS'!$B$7</f>
        <v>4323455.51144192</v>
      </c>
      <c r="O45">
        <f>G45*'GS&lt;50 OLS'!$B$8</f>
        <v>12237370.291825229</v>
      </c>
      <c r="P45">
        <f ca="1">H45*'GS&lt;50 OLS'!$B$9</f>
        <v>774686.13464601722</v>
      </c>
      <c r="Q45" s="53">
        <f ca="1">I45*'GS&lt;50 OLS'!$B$10</f>
        <v>821.51583817882795</v>
      </c>
      <c r="R45">
        <f ca="1">J45*'GS&lt;50 OLS'!$B$11</f>
        <v>0</v>
      </c>
      <c r="S45" s="32">
        <f t="shared" ca="1" si="7"/>
        <v>11357954.486691076</v>
      </c>
      <c r="T45" s="33">
        <f t="shared" ca="1" si="8"/>
        <v>-161521.07723517902</v>
      </c>
      <c r="U45" s="55">
        <f t="shared" ca="1" si="9"/>
        <v>1.4021565160569408E-2</v>
      </c>
    </row>
    <row r="46" spans="1:21" x14ac:dyDescent="0.25">
      <c r="A46" s="54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Data'!J46</f>
        <v>10880365.74627059</v>
      </c>
      <c r="E46">
        <f>'Monthly Data'!BH46</f>
        <v>45</v>
      </c>
      <c r="F46">
        <f>'Monthly Data'!BG46</f>
        <v>79.3</v>
      </c>
      <c r="G46" s="45">
        <f>'Monthly Data'!CA46</f>
        <v>30</v>
      </c>
      <c r="H46" s="138">
        <f t="shared" ca="1" si="4"/>
        <v>15.6</v>
      </c>
      <c r="I46" s="21">
        <f t="shared" ca="1" si="6"/>
        <v>15.219999999999999</v>
      </c>
      <c r="J46" s="21">
        <f t="shared" ca="1" si="6"/>
        <v>34.4</v>
      </c>
      <c r="L46">
        <f>'GS&lt;50 OLS'!$B$5</f>
        <v>-5820981.2671159897</v>
      </c>
      <c r="M46">
        <f>E46*'GS&lt;50 OLS'!$B$6</f>
        <v>-160974.9203975604</v>
      </c>
      <c r="N46">
        <f>F46*'GS&lt;50 OLS'!$B$7</f>
        <v>4285625.275716803</v>
      </c>
      <c r="O46">
        <f>G46*'GS&lt;50 OLS'!$B$8</f>
        <v>11842616.41144377</v>
      </c>
      <c r="P46">
        <f ca="1">H46*'GS&lt;50 OLS'!$B$9</f>
        <v>274349.68673048512</v>
      </c>
      <c r="Q46" s="53">
        <f ca="1">I46*'GS&lt;50 OLS'!$B$10</f>
        <v>89310.507550584094</v>
      </c>
      <c r="R46">
        <f ca="1">J46*'GS&lt;50 OLS'!$B$11</f>
        <v>0</v>
      </c>
      <c r="S46" s="32">
        <f t="shared" ca="1" si="7"/>
        <v>10509945.693928093</v>
      </c>
      <c r="T46" s="33">
        <f t="shared" ca="1" si="8"/>
        <v>-370420.05234249681</v>
      </c>
      <c r="U46" s="55">
        <f t="shared" ca="1" si="9"/>
        <v>3.4044816229588964E-2</v>
      </c>
    </row>
    <row r="47" spans="1:21" x14ac:dyDescent="0.25">
      <c r="A47" s="54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Data'!J47</f>
        <v>11556483.034374658</v>
      </c>
      <c r="E47">
        <f>'Monthly Data'!BH47</f>
        <v>46</v>
      </c>
      <c r="F47">
        <f>'Monthly Data'!BG47</f>
        <v>79</v>
      </c>
      <c r="G47" s="45">
        <f>'Monthly Data'!CA47</f>
        <v>31</v>
      </c>
      <c r="H47" s="138">
        <f t="shared" ca="1" si="4"/>
        <v>0.1</v>
      </c>
      <c r="I47" s="21">
        <f t="shared" ref="I47:J62" ca="1" si="10">I35</f>
        <v>131.9</v>
      </c>
      <c r="J47" s="21">
        <f t="shared" ca="1" si="10"/>
        <v>1.05</v>
      </c>
      <c r="L47">
        <f>'GS&lt;50 OLS'!$B$5</f>
        <v>-5820981.2671159897</v>
      </c>
      <c r="M47">
        <f>E47*'GS&lt;50 OLS'!$B$6</f>
        <v>-164552.14085083953</v>
      </c>
      <c r="N47">
        <f>F47*'GS&lt;50 OLS'!$B$7</f>
        <v>4269412.3175488962</v>
      </c>
      <c r="O47">
        <f>G47*'GS&lt;50 OLS'!$B$8</f>
        <v>12237370.291825229</v>
      </c>
      <c r="P47">
        <f ca="1">H47*'GS&lt;50 OLS'!$B$9</f>
        <v>1758.6518380159303</v>
      </c>
      <c r="Q47" s="53">
        <f ca="1">I47*'GS&lt;50 OLS'!$B$10</f>
        <v>773985.27896991093</v>
      </c>
      <c r="R47">
        <f ca="1">J47*'GS&lt;50 OLS'!$B$11</f>
        <v>0</v>
      </c>
      <c r="S47" s="32">
        <f t="shared" ca="1" si="7"/>
        <v>11296993.132215224</v>
      </c>
      <c r="T47" s="33">
        <f t="shared" ca="1" si="8"/>
        <v>-259489.90215943381</v>
      </c>
      <c r="U47" s="55">
        <f t="shared" ca="1" si="9"/>
        <v>2.2454054697054748E-2</v>
      </c>
    </row>
    <row r="48" spans="1:21" x14ac:dyDescent="0.25">
      <c r="A48" s="54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Data'!J48</f>
        <v>12209599.160541633</v>
      </c>
      <c r="E48">
        <f>'Monthly Data'!BH48</f>
        <v>47</v>
      </c>
      <c r="F48">
        <f>'Monthly Data'!BG48</f>
        <v>80</v>
      </c>
      <c r="G48" s="45">
        <f>'Monthly Data'!CA48</f>
        <v>30</v>
      </c>
      <c r="H48" s="138">
        <f t="shared" ca="1" si="4"/>
        <v>0</v>
      </c>
      <c r="I48" s="21">
        <f t="shared" ca="1" si="10"/>
        <v>319.14</v>
      </c>
      <c r="J48" s="21">
        <f t="shared" ca="1" si="10"/>
        <v>0</v>
      </c>
      <c r="L48">
        <f>'GS&lt;50 OLS'!$B$5</f>
        <v>-5820981.2671159897</v>
      </c>
      <c r="M48">
        <f>E48*'GS&lt;50 OLS'!$B$6</f>
        <v>-168129.36130411865</v>
      </c>
      <c r="N48">
        <f>F48*'GS&lt;50 OLS'!$B$7</f>
        <v>4323455.51144192</v>
      </c>
      <c r="O48">
        <f>G48*'GS&lt;50 OLS'!$B$8</f>
        <v>11842616.41144377</v>
      </c>
      <c r="P48">
        <f ca="1">H48*'GS&lt;50 OLS'!$B$9</f>
        <v>0</v>
      </c>
      <c r="Q48" s="53">
        <f ca="1">I48*'GS&lt;50 OLS'!$B$10</f>
        <v>1872704.0328313673</v>
      </c>
      <c r="R48">
        <f ca="1">J48*'GS&lt;50 OLS'!$B$11</f>
        <v>0</v>
      </c>
      <c r="S48" s="32">
        <f t="shared" ca="1" si="7"/>
        <v>12049665.32729695</v>
      </c>
      <c r="T48" s="33">
        <f t="shared" ca="1" si="8"/>
        <v>-159933.83324468322</v>
      </c>
      <c r="U48" s="55">
        <f t="shared" ca="1" si="9"/>
        <v>1.3099024066371426E-2</v>
      </c>
    </row>
    <row r="49" spans="1:21" x14ac:dyDescent="0.25">
      <c r="A49" s="54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Data'!J49</f>
        <v>13600582.120685941</v>
      </c>
      <c r="E49">
        <f>'Monthly Data'!BH49</f>
        <v>48</v>
      </c>
      <c r="F49">
        <f>'Monthly Data'!BG49</f>
        <v>81</v>
      </c>
      <c r="G49" s="45">
        <f>'Monthly Data'!CA49</f>
        <v>31</v>
      </c>
      <c r="H49" s="138">
        <f t="shared" ca="1" si="4"/>
        <v>0</v>
      </c>
      <c r="I49" s="21">
        <f t="shared" ca="1" si="10"/>
        <v>562.53000000000009</v>
      </c>
      <c r="J49" s="21">
        <f t="shared" ca="1" si="10"/>
        <v>0</v>
      </c>
      <c r="L49">
        <f>'GS&lt;50 OLS'!$B$5</f>
        <v>-5820981.2671159897</v>
      </c>
      <c r="M49">
        <f>E49*'GS&lt;50 OLS'!$B$6</f>
        <v>-171706.58175739777</v>
      </c>
      <c r="N49">
        <f>F49*'GS&lt;50 OLS'!$B$7</f>
        <v>4377498.7053349437</v>
      </c>
      <c r="O49">
        <f>G49*'GS&lt;50 OLS'!$B$8</f>
        <v>12237370.291825229</v>
      </c>
      <c r="P49">
        <f ca="1">H49*'GS&lt;50 OLS'!$B$9</f>
        <v>0</v>
      </c>
      <c r="Q49" s="53">
        <f ca="1">I49*'GS&lt;50 OLS'!$B$10</f>
        <v>3300909.3175052619</v>
      </c>
      <c r="R49">
        <f ca="1">J49*'GS&lt;50 OLS'!$B$11</f>
        <v>0</v>
      </c>
      <c r="S49" s="32">
        <f t="shared" ca="1" si="7"/>
        <v>13923090.465792049</v>
      </c>
      <c r="T49" s="33">
        <f t="shared" ca="1" si="8"/>
        <v>322508.34510610811</v>
      </c>
      <c r="U49" s="55">
        <f t="shared" ca="1" si="9"/>
        <v>2.3712833924629289E-2</v>
      </c>
    </row>
    <row r="50" spans="1:21" x14ac:dyDescent="0.25">
      <c r="A50" s="54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Data'!J50</f>
        <v>14752050.959102102</v>
      </c>
      <c r="E50">
        <f>'Monthly Data'!BH50</f>
        <v>49</v>
      </c>
      <c r="F50">
        <f>'Monthly Data'!BG50</f>
        <v>81.900000000000006</v>
      </c>
      <c r="G50" s="45">
        <f>'Monthly Data'!CA50</f>
        <v>31</v>
      </c>
      <c r="H50" s="138">
        <f t="shared" ca="1" si="4"/>
        <v>0</v>
      </c>
      <c r="I50" s="21">
        <f t="shared" ca="1" si="10"/>
        <v>691.0200000000001</v>
      </c>
      <c r="J50" s="21">
        <f t="shared" ca="1" si="10"/>
        <v>0</v>
      </c>
      <c r="L50">
        <f>'GS&lt;50 OLS'!$B$5</f>
        <v>-5820981.2671159897</v>
      </c>
      <c r="M50">
        <f>E50*'GS&lt;50 OLS'!$B$6</f>
        <v>-175283.80221067689</v>
      </c>
      <c r="N50">
        <f>F50*'GS&lt;50 OLS'!$B$7</f>
        <v>4426137.5798386661</v>
      </c>
      <c r="O50">
        <f>G50*'GS&lt;50 OLS'!$B$8</f>
        <v>12237370.291825229</v>
      </c>
      <c r="P50">
        <f ca="1">H50*'GS&lt;50 OLS'!$B$9</f>
        <v>0</v>
      </c>
      <c r="Q50" s="53">
        <f ca="1">I50*'GS&lt;50 OLS'!$B$10</f>
        <v>4054884.8178452454</v>
      </c>
      <c r="R50">
        <f ca="1">J50*'GS&lt;50 OLS'!$B$11</f>
        <v>0</v>
      </c>
      <c r="S50" s="32">
        <f t="shared" ca="1" si="7"/>
        <v>14722127.620182475</v>
      </c>
      <c r="T50" s="33">
        <f t="shared" ca="1" si="8"/>
        <v>-29923.338919626549</v>
      </c>
      <c r="U50" s="55">
        <f t="shared" ca="1" si="9"/>
        <v>2.0284188959612884E-3</v>
      </c>
    </row>
    <row r="51" spans="1:21" x14ac:dyDescent="0.25">
      <c r="A51" s="54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Data'!J51</f>
        <v>13265262.095388774</v>
      </c>
      <c r="E51">
        <f>'Monthly Data'!BH51</f>
        <v>50</v>
      </c>
      <c r="F51">
        <f>'Monthly Data'!BG51</f>
        <v>82.4</v>
      </c>
      <c r="G51" s="45">
        <f>'Monthly Data'!CA51</f>
        <v>28</v>
      </c>
      <c r="H51" s="138">
        <f t="shared" ca="1" si="4"/>
        <v>0</v>
      </c>
      <c r="I51" s="21">
        <f t="shared" ca="1" si="10"/>
        <v>589.64999999999986</v>
      </c>
      <c r="J51" s="21">
        <f t="shared" ca="1" si="10"/>
        <v>0</v>
      </c>
      <c r="L51">
        <f>'GS&lt;50 OLS'!$B$5</f>
        <v>-5820981.2671159897</v>
      </c>
      <c r="M51">
        <f>E51*'GS&lt;50 OLS'!$B$6</f>
        <v>-178861.02266395601</v>
      </c>
      <c r="N51">
        <f>F51*'GS&lt;50 OLS'!$B$7</f>
        <v>4453159.1767851776</v>
      </c>
      <c r="O51">
        <f>G51*'GS&lt;50 OLS'!$B$8</f>
        <v>11053108.650680853</v>
      </c>
      <c r="P51">
        <f ca="1">H51*'GS&lt;50 OLS'!$B$9</f>
        <v>0</v>
      </c>
      <c r="Q51" s="53">
        <f ca="1">I51*'GS&lt;50 OLS'!$B$10</f>
        <v>3460048.671301045</v>
      </c>
      <c r="R51">
        <f ca="1">J51*'GS&lt;50 OLS'!$B$11</f>
        <v>0</v>
      </c>
      <c r="S51" s="32">
        <f t="shared" ca="1" si="7"/>
        <v>12966474.20898713</v>
      </c>
      <c r="T51" s="33">
        <f t="shared" ca="1" si="8"/>
        <v>-298787.88640164398</v>
      </c>
      <c r="U51" s="55">
        <f t="shared" ca="1" si="9"/>
        <v>2.2524084654573666E-2</v>
      </c>
    </row>
    <row r="52" spans="1:21" x14ac:dyDescent="0.25">
      <c r="A52" s="54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Data'!J52</f>
        <v>13562320.697166633</v>
      </c>
      <c r="E52">
        <f>'Monthly Data'!BH52</f>
        <v>51</v>
      </c>
      <c r="F52">
        <f>'Monthly Data'!BG52</f>
        <v>83</v>
      </c>
      <c r="G52" s="45">
        <f>'Monthly Data'!CA52</f>
        <v>31</v>
      </c>
      <c r="H52" s="138">
        <f t="shared" ca="1" si="4"/>
        <v>0</v>
      </c>
      <c r="I52" s="21">
        <f t="shared" ca="1" si="10"/>
        <v>453.18999999999994</v>
      </c>
      <c r="J52" s="21">
        <f t="shared" ca="1" si="10"/>
        <v>0.18999999999999986</v>
      </c>
      <c r="L52">
        <f>'GS&lt;50 OLS'!$B$5</f>
        <v>-5820981.2671159897</v>
      </c>
      <c r="M52">
        <f>E52*'GS&lt;50 OLS'!$B$6</f>
        <v>-182438.24311723514</v>
      </c>
      <c r="N52">
        <f>F52*'GS&lt;50 OLS'!$B$7</f>
        <v>4485585.0931209922</v>
      </c>
      <c r="O52">
        <f>G52*'GS&lt;50 OLS'!$B$8</f>
        <v>12237370.291825229</v>
      </c>
      <c r="P52">
        <f ca="1">H52*'GS&lt;50 OLS'!$B$9</f>
        <v>0</v>
      </c>
      <c r="Q52" s="53">
        <f ca="1">I52*'GS&lt;50 OLS'!$B$10</f>
        <v>2659305.4478875957</v>
      </c>
      <c r="R52">
        <f ca="1">J52*'GS&lt;50 OLS'!$B$11</f>
        <v>0</v>
      </c>
      <c r="S52" s="32">
        <f t="shared" ca="1" si="7"/>
        <v>13378841.322600592</v>
      </c>
      <c r="T52" s="33">
        <f t="shared" ca="1" si="8"/>
        <v>-183479.37456604093</v>
      </c>
      <c r="U52" s="55">
        <f t="shared" ca="1" si="9"/>
        <v>1.3528612002544111E-2</v>
      </c>
    </row>
    <row r="53" spans="1:21" x14ac:dyDescent="0.25">
      <c r="A53" s="54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Data'!J53</f>
        <v>12105346.419146534</v>
      </c>
      <c r="E53">
        <f>'Monthly Data'!BH53</f>
        <v>52</v>
      </c>
      <c r="F53">
        <f>'Monthly Data'!BG53</f>
        <v>83.3</v>
      </c>
      <c r="G53" s="45">
        <f>'Monthly Data'!CA53</f>
        <v>30</v>
      </c>
      <c r="H53" s="138">
        <f t="shared" ca="1" si="4"/>
        <v>0</v>
      </c>
      <c r="I53" s="21">
        <f t="shared" ca="1" si="10"/>
        <v>226.19000000000005</v>
      </c>
      <c r="J53" s="21">
        <f t="shared" ca="1" si="10"/>
        <v>0</v>
      </c>
      <c r="L53">
        <f>'GS&lt;50 OLS'!$B$5</f>
        <v>-5820981.2671159897</v>
      </c>
      <c r="M53">
        <f>E53*'GS&lt;50 OLS'!$B$6</f>
        <v>-186015.46357051426</v>
      </c>
      <c r="N53">
        <f>F53*'GS&lt;50 OLS'!$B$7</f>
        <v>4501798.051288899</v>
      </c>
      <c r="O53">
        <f>G53*'GS&lt;50 OLS'!$B$8</f>
        <v>11842616.41144377</v>
      </c>
      <c r="P53">
        <f ca="1">H53*'GS&lt;50 OLS'!$B$9</f>
        <v>0</v>
      </c>
      <c r="Q53" s="53">
        <f ca="1">I53*'GS&lt;50 OLS'!$B$10</f>
        <v>1327276.1959833524</v>
      </c>
      <c r="R53">
        <f ca="1">J53*'GS&lt;50 OLS'!$B$11</f>
        <v>0</v>
      </c>
      <c r="S53" s="32">
        <f t="shared" ca="1" si="7"/>
        <v>11664693.928029517</v>
      </c>
      <c r="T53" s="33">
        <f t="shared" ca="1" si="8"/>
        <v>-440652.49111701734</v>
      </c>
      <c r="U53" s="55">
        <f t="shared" ca="1" si="9"/>
        <v>3.6401477153933839E-2</v>
      </c>
    </row>
    <row r="54" spans="1:21" x14ac:dyDescent="0.25">
      <c r="A54" s="54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Data'!J54</f>
        <v>11460181.196232371</v>
      </c>
      <c r="E54">
        <f>'Monthly Data'!BH54</f>
        <v>53</v>
      </c>
      <c r="F54">
        <f>'Monthly Data'!BG54</f>
        <v>83.4</v>
      </c>
      <c r="G54" s="45">
        <f>'Monthly Data'!CA54</f>
        <v>31</v>
      </c>
      <c r="H54" s="138">
        <f t="shared" ca="1" si="4"/>
        <v>9.2799999999999976</v>
      </c>
      <c r="I54" s="21">
        <f t="shared" ca="1" si="10"/>
        <v>36</v>
      </c>
      <c r="J54" s="21">
        <f t="shared" ca="1" si="10"/>
        <v>21.240000000000002</v>
      </c>
      <c r="L54">
        <f>'GS&lt;50 OLS'!$B$5</f>
        <v>-5820981.2671159897</v>
      </c>
      <c r="M54">
        <f>E54*'GS&lt;50 OLS'!$B$6</f>
        <v>-189592.68402379338</v>
      </c>
      <c r="N54">
        <f>F54*'GS&lt;50 OLS'!$B$7</f>
        <v>4507202.3706782022</v>
      </c>
      <c r="O54">
        <f>G54*'GS&lt;50 OLS'!$B$8</f>
        <v>12237370.291825229</v>
      </c>
      <c r="P54">
        <f ca="1">H54*'GS&lt;50 OLS'!$B$9</f>
        <v>163202.89056787826</v>
      </c>
      <c r="Q54" s="53">
        <f ca="1">I54*'GS&lt;50 OLS'!$B$10</f>
        <v>211246.92981741313</v>
      </c>
      <c r="R54">
        <f ca="1">J54*'GS&lt;50 OLS'!$B$11</f>
        <v>0</v>
      </c>
      <c r="S54" s="32">
        <f t="shared" ca="1" si="7"/>
        <v>11108448.531748939</v>
      </c>
      <c r="T54" s="33">
        <f t="shared" ca="1" si="8"/>
        <v>-351732.66448343173</v>
      </c>
      <c r="U54" s="55">
        <f t="shared" ca="1" si="9"/>
        <v>3.069171930711416E-2</v>
      </c>
    </row>
    <row r="55" spans="1:21" x14ac:dyDescent="0.25">
      <c r="A55" s="54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Data'!J55</f>
        <v>11110976.50646054</v>
      </c>
      <c r="E55">
        <f>'Monthly Data'!BH55</f>
        <v>54</v>
      </c>
      <c r="F55">
        <f>'Monthly Data'!BG55</f>
        <v>83.1</v>
      </c>
      <c r="G55" s="45">
        <f>'Monthly Data'!CA55</f>
        <v>30</v>
      </c>
      <c r="H55" s="138">
        <f t="shared" ca="1" si="4"/>
        <v>21.53</v>
      </c>
      <c r="I55" s="21">
        <f t="shared" ca="1" si="10"/>
        <v>1.0699999999999998</v>
      </c>
      <c r="J55" s="21">
        <f t="shared" ca="1" si="10"/>
        <v>48.74</v>
      </c>
      <c r="L55">
        <f>'GS&lt;50 OLS'!$B$5</f>
        <v>-5820981.2671159897</v>
      </c>
      <c r="M55">
        <f>E55*'GS&lt;50 OLS'!$B$6</f>
        <v>-193169.9044770725</v>
      </c>
      <c r="N55">
        <f>F55*'GS&lt;50 OLS'!$B$7</f>
        <v>4490989.4125102945</v>
      </c>
      <c r="O55">
        <f>G55*'GS&lt;50 OLS'!$B$8</f>
        <v>11842616.41144377</v>
      </c>
      <c r="P55">
        <f ca="1">H55*'GS&lt;50 OLS'!$B$9</f>
        <v>378637.74072482978</v>
      </c>
      <c r="Q55" s="53">
        <f ca="1">I55*'GS&lt;50 OLS'!$B$10</f>
        <v>6278.7281917953342</v>
      </c>
      <c r="R55">
        <f ca="1">J55*'GS&lt;50 OLS'!$B$11</f>
        <v>0</v>
      </c>
      <c r="S55" s="32">
        <f t="shared" ca="1" si="7"/>
        <v>10704371.121277627</v>
      </c>
      <c r="T55" s="33">
        <f t="shared" ca="1" si="8"/>
        <v>-406605.38518291339</v>
      </c>
      <c r="U55" s="55">
        <f t="shared" ca="1" si="9"/>
        <v>3.6594927992736767E-2</v>
      </c>
    </row>
    <row r="56" spans="1:21" x14ac:dyDescent="0.25">
      <c r="A56" s="54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Data'!J56</f>
        <v>11609532.358041346</v>
      </c>
      <c r="E56">
        <f>'Monthly Data'!BH56</f>
        <v>55</v>
      </c>
      <c r="F56">
        <f>'Monthly Data'!BG56</f>
        <v>82.4</v>
      </c>
      <c r="G56" s="45">
        <f>'Monthly Data'!CA56</f>
        <v>31</v>
      </c>
      <c r="H56" s="138">
        <f t="shared" ca="1" si="4"/>
        <v>63.970000000000006</v>
      </c>
      <c r="I56" s="21">
        <f t="shared" ca="1" si="10"/>
        <v>0</v>
      </c>
      <c r="J56" s="21">
        <f t="shared" ca="1" si="10"/>
        <v>111.06999999999998</v>
      </c>
      <c r="L56">
        <f>'GS&lt;50 OLS'!$B$5</f>
        <v>-5820981.2671159897</v>
      </c>
      <c r="M56">
        <f>E56*'GS&lt;50 OLS'!$B$6</f>
        <v>-196747.12493035162</v>
      </c>
      <c r="N56">
        <f>F56*'GS&lt;50 OLS'!$B$7</f>
        <v>4453159.1767851776</v>
      </c>
      <c r="O56">
        <f>G56*'GS&lt;50 OLS'!$B$8</f>
        <v>12237370.291825229</v>
      </c>
      <c r="P56">
        <f ca="1">H56*'GS&lt;50 OLS'!$B$9</f>
        <v>1125009.5807787906</v>
      </c>
      <c r="Q56" s="53">
        <f ca="1">I56*'GS&lt;50 OLS'!$B$10</f>
        <v>0</v>
      </c>
      <c r="R56">
        <f ca="1">J56*'GS&lt;50 OLS'!$B$11</f>
        <v>0</v>
      </c>
      <c r="S56" s="32">
        <f t="shared" ca="1" si="7"/>
        <v>11797810.657342857</v>
      </c>
      <c r="T56" s="33">
        <f t="shared" ca="1" si="8"/>
        <v>188278.29930151068</v>
      </c>
      <c r="U56" s="55">
        <f t="shared" ca="1" si="9"/>
        <v>1.62175610089152E-2</v>
      </c>
    </row>
    <row r="57" spans="1:21" x14ac:dyDescent="0.25">
      <c r="A57" s="54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Data'!J57</f>
        <v>11322662.716633953</v>
      </c>
      <c r="E57">
        <f>'Monthly Data'!BH57</f>
        <v>56</v>
      </c>
      <c r="F57">
        <f>'Monthly Data'!BG57</f>
        <v>82.8</v>
      </c>
      <c r="G57" s="45">
        <f>'Monthly Data'!CA57</f>
        <v>31</v>
      </c>
      <c r="H57" s="138">
        <f t="shared" ca="1" si="4"/>
        <v>44.05</v>
      </c>
      <c r="I57" s="21">
        <f t="shared" ca="1" si="10"/>
        <v>0.13999999999999985</v>
      </c>
      <c r="J57" s="21">
        <f t="shared" ca="1" si="10"/>
        <v>84.08</v>
      </c>
      <c r="L57">
        <f>'GS&lt;50 OLS'!$B$5</f>
        <v>-5820981.2671159897</v>
      </c>
      <c r="M57">
        <f>E57*'GS&lt;50 OLS'!$B$6</f>
        <v>-200324.34538363072</v>
      </c>
      <c r="N57">
        <f>F57*'GS&lt;50 OLS'!$B$7</f>
        <v>4474776.4543423867</v>
      </c>
      <c r="O57">
        <f>G57*'GS&lt;50 OLS'!$B$8</f>
        <v>12237370.291825229</v>
      </c>
      <c r="P57">
        <f ca="1">H57*'GS&lt;50 OLS'!$B$9</f>
        <v>774686.13464601722</v>
      </c>
      <c r="Q57" s="53">
        <f ca="1">I57*'GS&lt;50 OLS'!$B$10</f>
        <v>821.51583817882795</v>
      </c>
      <c r="R57">
        <f ca="1">J57*'GS&lt;50 OLS'!$B$11</f>
        <v>0</v>
      </c>
      <c r="S57" s="32">
        <f t="shared" ca="1" si="7"/>
        <v>11466348.784152191</v>
      </c>
      <c r="T57" s="33">
        <f t="shared" ca="1" si="8"/>
        <v>143686.06751823798</v>
      </c>
      <c r="U57" s="55">
        <f t="shared" ca="1" si="9"/>
        <v>1.2690130503238512E-2</v>
      </c>
    </row>
    <row r="58" spans="1:21" x14ac:dyDescent="0.25">
      <c r="A58" s="54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Data'!J58</f>
        <v>10755763.481713682</v>
      </c>
      <c r="E58">
        <f>'Monthly Data'!BH58</f>
        <v>57</v>
      </c>
      <c r="F58">
        <f>'Monthly Data'!BG58</f>
        <v>83.1</v>
      </c>
      <c r="G58" s="45">
        <f>'Monthly Data'!CA58</f>
        <v>30</v>
      </c>
      <c r="H58" s="138">
        <f t="shared" ca="1" si="4"/>
        <v>15.6</v>
      </c>
      <c r="I58" s="21">
        <f t="shared" ca="1" si="10"/>
        <v>15.219999999999999</v>
      </c>
      <c r="J58" s="21">
        <f t="shared" ca="1" si="10"/>
        <v>34.4</v>
      </c>
      <c r="L58">
        <f>'GS&lt;50 OLS'!$B$5</f>
        <v>-5820981.2671159897</v>
      </c>
      <c r="M58">
        <f>E58*'GS&lt;50 OLS'!$B$6</f>
        <v>-203901.56583690984</v>
      </c>
      <c r="N58">
        <f>F58*'GS&lt;50 OLS'!$B$7</f>
        <v>4490989.4125102945</v>
      </c>
      <c r="O58">
        <f>G58*'GS&lt;50 OLS'!$B$8</f>
        <v>11842616.41144377</v>
      </c>
      <c r="P58">
        <f ca="1">H58*'GS&lt;50 OLS'!$B$9</f>
        <v>274349.68673048512</v>
      </c>
      <c r="Q58" s="53">
        <f ca="1">I58*'GS&lt;50 OLS'!$B$10</f>
        <v>89310.507550584094</v>
      </c>
      <c r="R58">
        <f ca="1">J58*'GS&lt;50 OLS'!$B$11</f>
        <v>0</v>
      </c>
      <c r="S58" s="32">
        <f t="shared" ca="1" si="7"/>
        <v>10672383.185282234</v>
      </c>
      <c r="T58" s="33">
        <f t="shared" ca="1" si="8"/>
        <v>-83380.296431448311</v>
      </c>
      <c r="U58" s="55">
        <f t="shared" ca="1" si="9"/>
        <v>7.7521504236502219E-3</v>
      </c>
    </row>
    <row r="59" spans="1:21" x14ac:dyDescent="0.25">
      <c r="A59" s="54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Data'!J59</f>
        <v>11647950.204922404</v>
      </c>
      <c r="E59">
        <f>'Monthly Data'!BH59</f>
        <v>58</v>
      </c>
      <c r="F59">
        <f>'Monthly Data'!BG59</f>
        <v>84</v>
      </c>
      <c r="G59" s="45">
        <f>'Monthly Data'!CA59</f>
        <v>31</v>
      </c>
      <c r="H59" s="138">
        <f t="shared" ca="1" si="4"/>
        <v>0.1</v>
      </c>
      <c r="I59" s="21">
        <f t="shared" ca="1" si="10"/>
        <v>131.9</v>
      </c>
      <c r="J59" s="21">
        <f t="shared" ca="1" si="10"/>
        <v>1.05</v>
      </c>
      <c r="L59">
        <f>'GS&lt;50 OLS'!$B$5</f>
        <v>-5820981.2671159897</v>
      </c>
      <c r="M59">
        <f>E59*'GS&lt;50 OLS'!$B$6</f>
        <v>-207478.78629018896</v>
      </c>
      <c r="N59">
        <f>F59*'GS&lt;50 OLS'!$B$7</f>
        <v>4539628.287014016</v>
      </c>
      <c r="O59">
        <f>G59*'GS&lt;50 OLS'!$B$8</f>
        <v>12237370.291825229</v>
      </c>
      <c r="P59">
        <f ca="1">H59*'GS&lt;50 OLS'!$B$9</f>
        <v>1758.6518380159303</v>
      </c>
      <c r="Q59" s="53">
        <f ca="1">I59*'GS&lt;50 OLS'!$B$10</f>
        <v>773985.27896991093</v>
      </c>
      <c r="R59">
        <f ca="1">J59*'GS&lt;50 OLS'!$B$11</f>
        <v>0</v>
      </c>
      <c r="S59" s="32">
        <f t="shared" ca="1" si="7"/>
        <v>11524282.456240993</v>
      </c>
      <c r="T59" s="33">
        <f t="shared" ca="1" si="8"/>
        <v>-123667.74868141115</v>
      </c>
      <c r="U59" s="55">
        <f t="shared" ca="1" si="9"/>
        <v>1.0617125460336305E-2</v>
      </c>
    </row>
    <row r="60" spans="1:21" x14ac:dyDescent="0.25">
      <c r="A60" s="54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Data'!J60</f>
        <v>12765555.158592951</v>
      </c>
      <c r="E60">
        <f>'Monthly Data'!BH60</f>
        <v>59</v>
      </c>
      <c r="F60">
        <f>'Monthly Data'!BG60</f>
        <v>83.9</v>
      </c>
      <c r="G60" s="45">
        <f>'Monthly Data'!CA60</f>
        <v>30</v>
      </c>
      <c r="H60" s="138">
        <f t="shared" ca="1" si="4"/>
        <v>0</v>
      </c>
      <c r="I60" s="21">
        <f t="shared" ca="1" si="10"/>
        <v>319.14</v>
      </c>
      <c r="J60" s="21">
        <f t="shared" ca="1" si="10"/>
        <v>0</v>
      </c>
      <c r="L60">
        <f>'GS&lt;50 OLS'!$B$5</f>
        <v>-5820981.2671159897</v>
      </c>
      <c r="M60">
        <f>E60*'GS&lt;50 OLS'!$B$6</f>
        <v>-211056.00674346808</v>
      </c>
      <c r="N60">
        <f>F60*'GS&lt;50 OLS'!$B$7</f>
        <v>4534223.9676247137</v>
      </c>
      <c r="O60">
        <f>G60*'GS&lt;50 OLS'!$B$8</f>
        <v>11842616.41144377</v>
      </c>
      <c r="P60">
        <f ca="1">H60*'GS&lt;50 OLS'!$B$9</f>
        <v>0</v>
      </c>
      <c r="Q60" s="53">
        <f ca="1">I60*'GS&lt;50 OLS'!$B$10</f>
        <v>1872704.0328313673</v>
      </c>
      <c r="R60">
        <f ca="1">J60*'GS&lt;50 OLS'!$B$11</f>
        <v>0</v>
      </c>
      <c r="S60" s="32">
        <f t="shared" ca="1" si="7"/>
        <v>12217507.138040394</v>
      </c>
      <c r="T60" s="33">
        <f t="shared" ca="1" si="8"/>
        <v>-548048.02055255696</v>
      </c>
      <c r="U60" s="55">
        <f t="shared" ca="1" si="9"/>
        <v>4.2931781167671844E-2</v>
      </c>
    </row>
    <row r="61" spans="1:21" x14ac:dyDescent="0.25">
      <c r="A61" s="54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Data'!J61</f>
        <v>14615032.406076349</v>
      </c>
      <c r="E61">
        <f>'Monthly Data'!BH61</f>
        <v>60</v>
      </c>
      <c r="F61">
        <f>'Monthly Data'!BG61</f>
        <v>83.6</v>
      </c>
      <c r="G61" s="45">
        <f>'Monthly Data'!CA61</f>
        <v>31</v>
      </c>
      <c r="H61" s="138">
        <f t="shared" ca="1" si="4"/>
        <v>0</v>
      </c>
      <c r="I61" s="21">
        <f t="shared" ca="1" si="10"/>
        <v>562.53000000000009</v>
      </c>
      <c r="J61" s="21">
        <f t="shared" ca="1" si="10"/>
        <v>0</v>
      </c>
      <c r="L61">
        <f>'GS&lt;50 OLS'!$B$5</f>
        <v>-5820981.2671159897</v>
      </c>
      <c r="M61">
        <f>E61*'GS&lt;50 OLS'!$B$6</f>
        <v>-214633.2271967472</v>
      </c>
      <c r="N61">
        <f>F61*'GS&lt;50 OLS'!$B$7</f>
        <v>4518011.0094568059</v>
      </c>
      <c r="O61">
        <f>G61*'GS&lt;50 OLS'!$B$8</f>
        <v>12237370.291825229</v>
      </c>
      <c r="P61">
        <f ca="1">H61*'GS&lt;50 OLS'!$B$9</f>
        <v>0</v>
      </c>
      <c r="Q61" s="53">
        <f ca="1">I61*'GS&lt;50 OLS'!$B$10</f>
        <v>3300909.3175052619</v>
      </c>
      <c r="R61">
        <f ca="1">J61*'GS&lt;50 OLS'!$B$11</f>
        <v>0</v>
      </c>
      <c r="S61" s="32">
        <f t="shared" ca="1" si="7"/>
        <v>14020676.124474559</v>
      </c>
      <c r="T61" s="33">
        <f t="shared" ca="1" si="8"/>
        <v>-594356.28160179034</v>
      </c>
      <c r="U61" s="55">
        <f t="shared" ca="1" si="9"/>
        <v>4.0667462451515375E-2</v>
      </c>
    </row>
    <row r="62" spans="1:21" x14ac:dyDescent="0.25">
      <c r="A62" s="54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Data'!J62</f>
        <v>15641414.376401002</v>
      </c>
      <c r="E62">
        <f>'Monthly Data'!BH62</f>
        <v>61</v>
      </c>
      <c r="F62">
        <f>'Monthly Data'!BG62</f>
        <v>83.5</v>
      </c>
      <c r="G62" s="45">
        <f>'Monthly Data'!CA62</f>
        <v>31</v>
      </c>
      <c r="H62" s="138">
        <f t="shared" ca="1" si="4"/>
        <v>0</v>
      </c>
      <c r="I62" s="21">
        <f t="shared" ca="1" si="10"/>
        <v>691.0200000000001</v>
      </c>
      <c r="J62" s="21">
        <f t="shared" ca="1" si="10"/>
        <v>0</v>
      </c>
      <c r="L62">
        <f>'GS&lt;50 OLS'!$B$5</f>
        <v>-5820981.2671159897</v>
      </c>
      <c r="M62">
        <f>E62*'GS&lt;50 OLS'!$B$6</f>
        <v>-218210.44765002633</v>
      </c>
      <c r="N62">
        <f>F62*'GS&lt;50 OLS'!$B$7</f>
        <v>4512606.6900675036</v>
      </c>
      <c r="O62">
        <f>G62*'GS&lt;50 OLS'!$B$8</f>
        <v>12237370.291825229</v>
      </c>
      <c r="P62">
        <f ca="1">H62*'GS&lt;50 OLS'!$B$9</f>
        <v>0</v>
      </c>
      <c r="Q62" s="53">
        <f ca="1">I62*'GS&lt;50 OLS'!$B$10</f>
        <v>4054884.8178452454</v>
      </c>
      <c r="R62">
        <f ca="1">J62*'GS&lt;50 OLS'!$B$11</f>
        <v>0</v>
      </c>
      <c r="S62" s="32">
        <f t="shared" ca="1" si="7"/>
        <v>14765670.084971962</v>
      </c>
      <c r="T62" s="33">
        <f t="shared" ca="1" si="8"/>
        <v>-875744.29142903909</v>
      </c>
      <c r="U62" s="55">
        <f t="shared" ca="1" si="9"/>
        <v>5.5988817274115511E-2</v>
      </c>
    </row>
    <row r="63" spans="1:21" x14ac:dyDescent="0.25">
      <c r="A63" s="54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Data'!J63</f>
        <v>13968814.024882663</v>
      </c>
      <c r="E63">
        <f>'Monthly Data'!BH63</f>
        <v>62</v>
      </c>
      <c r="F63">
        <f>'Monthly Data'!BG63</f>
        <v>83.4</v>
      </c>
      <c r="G63" s="45">
        <f>'Monthly Data'!CA63</f>
        <v>28</v>
      </c>
      <c r="H63" s="138">
        <f t="shared" ca="1" si="4"/>
        <v>0</v>
      </c>
      <c r="I63" s="21">
        <f t="shared" ref="I63:J78" ca="1" si="11">I51</f>
        <v>589.64999999999986</v>
      </c>
      <c r="J63" s="21">
        <f t="shared" ca="1" si="11"/>
        <v>0</v>
      </c>
      <c r="L63">
        <f>'GS&lt;50 OLS'!$B$5</f>
        <v>-5820981.2671159897</v>
      </c>
      <c r="M63">
        <f>E63*'GS&lt;50 OLS'!$B$6</f>
        <v>-221787.66810330545</v>
      </c>
      <c r="N63">
        <f>F63*'GS&lt;50 OLS'!$B$7</f>
        <v>4507202.3706782022</v>
      </c>
      <c r="O63">
        <f>G63*'GS&lt;50 OLS'!$B$8</f>
        <v>11053108.650680853</v>
      </c>
      <c r="P63">
        <f ca="1">H63*'GS&lt;50 OLS'!$B$9</f>
        <v>0</v>
      </c>
      <c r="Q63" s="53">
        <f ca="1">I63*'GS&lt;50 OLS'!$B$10</f>
        <v>3460048.671301045</v>
      </c>
      <c r="R63">
        <f ca="1">J63*'GS&lt;50 OLS'!$B$11</f>
        <v>0</v>
      </c>
      <c r="S63" s="32">
        <f t="shared" ca="1" si="7"/>
        <v>12977590.757440805</v>
      </c>
      <c r="T63" s="33">
        <f t="shared" ca="1" si="8"/>
        <v>-991223.26744185761</v>
      </c>
      <c r="U63" s="55">
        <f t="shared" ca="1" si="9"/>
        <v>7.0959729700473539E-2</v>
      </c>
    </row>
    <row r="64" spans="1:21" x14ac:dyDescent="0.25">
      <c r="A64" s="54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Data'!J64</f>
        <v>14253491.148133412</v>
      </c>
      <c r="E64">
        <f>'Monthly Data'!BH64</f>
        <v>63</v>
      </c>
      <c r="F64">
        <f>'Monthly Data'!BG64</f>
        <v>82.5</v>
      </c>
      <c r="G64" s="45">
        <f>'Monthly Data'!CA64</f>
        <v>31</v>
      </c>
      <c r="H64" s="138">
        <f t="shared" ca="1" si="4"/>
        <v>0</v>
      </c>
      <c r="I64" s="21">
        <f t="shared" ca="1" si="11"/>
        <v>453.18999999999994</v>
      </c>
      <c r="J64" s="21">
        <f t="shared" ca="1" si="11"/>
        <v>0.18999999999999986</v>
      </c>
      <c r="L64">
        <f>'GS&lt;50 OLS'!$B$5</f>
        <v>-5820981.2671159897</v>
      </c>
      <c r="M64">
        <f>E64*'GS&lt;50 OLS'!$B$6</f>
        <v>-225364.88855658457</v>
      </c>
      <c r="N64">
        <f>F64*'GS&lt;50 OLS'!$B$7</f>
        <v>4458563.4961744798</v>
      </c>
      <c r="O64">
        <f>G64*'GS&lt;50 OLS'!$B$8</f>
        <v>12237370.291825229</v>
      </c>
      <c r="P64">
        <f ca="1">H64*'GS&lt;50 OLS'!$B$9</f>
        <v>0</v>
      </c>
      <c r="Q64" s="53">
        <f ca="1">I64*'GS&lt;50 OLS'!$B$10</f>
        <v>2659305.4478875957</v>
      </c>
      <c r="R64">
        <f ca="1">J64*'GS&lt;50 OLS'!$B$11</f>
        <v>0</v>
      </c>
      <c r="S64" s="32">
        <f t="shared" ca="1" si="7"/>
        <v>13308893.080214731</v>
      </c>
      <c r="T64" s="33">
        <f t="shared" ca="1" si="8"/>
        <v>-944598.06791868061</v>
      </c>
      <c r="U64" s="55">
        <f t="shared" ca="1" si="9"/>
        <v>6.6271347707146253E-2</v>
      </c>
    </row>
    <row r="65" spans="1:21" x14ac:dyDescent="0.25">
      <c r="A65" s="54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Data'!J65</f>
        <v>12356126.298887895</v>
      </c>
      <c r="E65">
        <f>'Monthly Data'!BH65</f>
        <v>64</v>
      </c>
      <c r="F65">
        <f>'Monthly Data'!BG65</f>
        <v>81.900000000000006</v>
      </c>
      <c r="G65" s="45">
        <f>'Monthly Data'!CA65</f>
        <v>30</v>
      </c>
      <c r="H65" s="138">
        <f t="shared" ca="1" si="4"/>
        <v>0</v>
      </c>
      <c r="I65" s="21">
        <f t="shared" ca="1" si="11"/>
        <v>226.19000000000005</v>
      </c>
      <c r="J65" s="21">
        <f t="shared" ca="1" si="11"/>
        <v>0</v>
      </c>
      <c r="L65">
        <f>'GS&lt;50 OLS'!$B$5</f>
        <v>-5820981.2671159897</v>
      </c>
      <c r="M65">
        <f>E65*'GS&lt;50 OLS'!$B$6</f>
        <v>-228942.10900986369</v>
      </c>
      <c r="N65">
        <f>F65*'GS&lt;50 OLS'!$B$7</f>
        <v>4426137.5798386661</v>
      </c>
      <c r="O65">
        <f>G65*'GS&lt;50 OLS'!$B$8</f>
        <v>11842616.41144377</v>
      </c>
      <c r="P65">
        <f ca="1">H65*'GS&lt;50 OLS'!$B$9</f>
        <v>0</v>
      </c>
      <c r="Q65" s="53">
        <f ca="1">I65*'GS&lt;50 OLS'!$B$10</f>
        <v>1327276.1959833524</v>
      </c>
      <c r="R65">
        <f ca="1">J65*'GS&lt;50 OLS'!$B$11</f>
        <v>0</v>
      </c>
      <c r="S65" s="32">
        <f t="shared" ca="1" si="7"/>
        <v>11546106.811139936</v>
      </c>
      <c r="T65" s="33">
        <f t="shared" ca="1" si="8"/>
        <v>-810019.48774795979</v>
      </c>
      <c r="U65" s="55">
        <f t="shared" ca="1" si="9"/>
        <v>6.5556102952821466E-2</v>
      </c>
    </row>
    <row r="66" spans="1:21" x14ac:dyDescent="0.25">
      <c r="A66" s="54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Data'!J66</f>
        <v>11507575.737847038</v>
      </c>
      <c r="E66">
        <f>'Monthly Data'!BH66</f>
        <v>65</v>
      </c>
      <c r="F66">
        <f>'Monthly Data'!BG66</f>
        <v>81.599999999999994</v>
      </c>
      <c r="G66" s="45">
        <f>'Monthly Data'!CA66</f>
        <v>31</v>
      </c>
      <c r="H66" s="138">
        <f t="shared" ca="1" si="4"/>
        <v>9.2799999999999976</v>
      </c>
      <c r="I66" s="21">
        <f t="shared" ca="1" si="11"/>
        <v>36</v>
      </c>
      <c r="J66" s="21">
        <f t="shared" ca="1" si="11"/>
        <v>21.240000000000002</v>
      </c>
      <c r="L66">
        <f>'GS&lt;50 OLS'!$B$5</f>
        <v>-5820981.2671159897</v>
      </c>
      <c r="M66">
        <f>E66*'GS&lt;50 OLS'!$B$6</f>
        <v>-232519.32946314281</v>
      </c>
      <c r="N66">
        <f>F66*'GS&lt;50 OLS'!$B$7</f>
        <v>4409924.6216707584</v>
      </c>
      <c r="O66">
        <f>G66*'GS&lt;50 OLS'!$B$8</f>
        <v>12237370.291825229</v>
      </c>
      <c r="P66">
        <f ca="1">H66*'GS&lt;50 OLS'!$B$9</f>
        <v>163202.89056787826</v>
      </c>
      <c r="Q66" s="53">
        <f ca="1">I66*'GS&lt;50 OLS'!$B$10</f>
        <v>211246.92981741313</v>
      </c>
      <c r="R66">
        <f ca="1">J66*'GS&lt;50 OLS'!$B$11</f>
        <v>0</v>
      </c>
      <c r="S66" s="32">
        <f t="shared" ref="S66:S97" ca="1" si="12">SUM(L66:R66)</f>
        <v>10968244.137302147</v>
      </c>
      <c r="T66" s="33">
        <f t="shared" ref="T66:T97" ca="1" si="13">S66-D66</f>
        <v>-539331.60054489039</v>
      </c>
      <c r="U66" s="55">
        <f t="shared" ref="U66:U97" ca="1" si="14">ABS(T66/D66)</f>
        <v>4.686752560498849E-2</v>
      </c>
    </row>
    <row r="67" spans="1:21" x14ac:dyDescent="0.25">
      <c r="A67" s="54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Data'!J67</f>
        <v>11015346.702855358</v>
      </c>
      <c r="E67">
        <f>'Monthly Data'!BH67</f>
        <v>66</v>
      </c>
      <c r="F67">
        <f>'Monthly Data'!BG67</f>
        <v>81.7</v>
      </c>
      <c r="G67" s="45">
        <f>'Monthly Data'!CA67</f>
        <v>30</v>
      </c>
      <c r="H67" s="138">
        <f t="shared" ca="1" si="4"/>
        <v>21.53</v>
      </c>
      <c r="I67" s="21">
        <f t="shared" ca="1" si="11"/>
        <v>1.0699999999999998</v>
      </c>
      <c r="J67" s="21">
        <f t="shared" ca="1" si="11"/>
        <v>48.74</v>
      </c>
      <c r="L67">
        <f>'GS&lt;50 OLS'!$B$5</f>
        <v>-5820981.2671159897</v>
      </c>
      <c r="M67">
        <f>E67*'GS&lt;50 OLS'!$B$6</f>
        <v>-236096.54991642194</v>
      </c>
      <c r="N67">
        <f>F67*'GS&lt;50 OLS'!$B$7</f>
        <v>4415328.9410600606</v>
      </c>
      <c r="O67">
        <f>G67*'GS&lt;50 OLS'!$B$8</f>
        <v>11842616.41144377</v>
      </c>
      <c r="P67">
        <f ca="1">H67*'GS&lt;50 OLS'!$B$9</f>
        <v>378637.74072482978</v>
      </c>
      <c r="Q67" s="53">
        <f ca="1">I67*'GS&lt;50 OLS'!$B$10</f>
        <v>6278.7281917953342</v>
      </c>
      <c r="R67">
        <f ca="1">J67*'GS&lt;50 OLS'!$B$11</f>
        <v>0</v>
      </c>
      <c r="S67" s="32">
        <f t="shared" ca="1" si="12"/>
        <v>10585784.004388044</v>
      </c>
      <c r="T67" s="33">
        <f t="shared" ca="1" si="13"/>
        <v>-429562.69846731424</v>
      </c>
      <c r="U67" s="55">
        <f t="shared" ca="1" si="14"/>
        <v>3.8996747905897917E-2</v>
      </c>
    </row>
    <row r="68" spans="1:21" x14ac:dyDescent="0.25">
      <c r="A68" s="54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Data'!J68</f>
        <v>11293599.107212007</v>
      </c>
      <c r="E68">
        <f>'Monthly Data'!BH68</f>
        <v>67</v>
      </c>
      <c r="F68">
        <f>'Monthly Data'!BG68</f>
        <v>82.1</v>
      </c>
      <c r="G68" s="45">
        <f>'Monthly Data'!CA68</f>
        <v>31</v>
      </c>
      <c r="H68" s="138">
        <f t="shared" ca="1" si="4"/>
        <v>63.970000000000006</v>
      </c>
      <c r="I68" s="21">
        <f t="shared" ca="1" si="11"/>
        <v>0</v>
      </c>
      <c r="J68" s="21">
        <f t="shared" ca="1" si="11"/>
        <v>111.06999999999998</v>
      </c>
      <c r="L68">
        <f>'GS&lt;50 OLS'!$B$5</f>
        <v>-5820981.2671159897</v>
      </c>
      <c r="M68">
        <f>E68*'GS&lt;50 OLS'!$B$6</f>
        <v>-239673.77036970106</v>
      </c>
      <c r="N68">
        <f>F68*'GS&lt;50 OLS'!$B$7</f>
        <v>4436946.2186172698</v>
      </c>
      <c r="O68">
        <f>G68*'GS&lt;50 OLS'!$B$8</f>
        <v>12237370.291825229</v>
      </c>
      <c r="P68">
        <f ca="1">H68*'GS&lt;50 OLS'!$B$9</f>
        <v>1125009.5807787906</v>
      </c>
      <c r="Q68" s="53">
        <f ca="1">I68*'GS&lt;50 OLS'!$B$10</f>
        <v>0</v>
      </c>
      <c r="R68">
        <f ca="1">J68*'GS&lt;50 OLS'!$B$11</f>
        <v>0</v>
      </c>
      <c r="S68" s="32">
        <f t="shared" ca="1" si="12"/>
        <v>11738671.053735599</v>
      </c>
      <c r="T68" s="33">
        <f t="shared" ca="1" si="13"/>
        <v>445071.94652359188</v>
      </c>
      <c r="U68" s="55">
        <f t="shared" ca="1" si="14"/>
        <v>3.9409221303009799E-2</v>
      </c>
    </row>
    <row r="69" spans="1:21" x14ac:dyDescent="0.25">
      <c r="A69" s="54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Data'!J69</f>
        <v>11197111.021434922</v>
      </c>
      <c r="E69">
        <f>'Monthly Data'!BH69</f>
        <v>68</v>
      </c>
      <c r="F69">
        <f>'Monthly Data'!BG69</f>
        <v>82.2</v>
      </c>
      <c r="G69" s="45">
        <f>'Monthly Data'!CA69</f>
        <v>31</v>
      </c>
      <c r="H69" s="138">
        <f t="shared" ca="1" si="4"/>
        <v>44.05</v>
      </c>
      <c r="I69" s="21">
        <f t="shared" ca="1" si="11"/>
        <v>0.13999999999999985</v>
      </c>
      <c r="J69" s="21">
        <f t="shared" ca="1" si="11"/>
        <v>84.08</v>
      </c>
      <c r="L69">
        <f>'GS&lt;50 OLS'!$B$5</f>
        <v>-5820981.2671159897</v>
      </c>
      <c r="M69">
        <f>E69*'GS&lt;50 OLS'!$B$6</f>
        <v>-243250.99082298018</v>
      </c>
      <c r="N69">
        <f>F69*'GS&lt;50 OLS'!$B$7</f>
        <v>4442350.538006573</v>
      </c>
      <c r="O69">
        <f>G69*'GS&lt;50 OLS'!$B$8</f>
        <v>12237370.291825229</v>
      </c>
      <c r="P69">
        <f ca="1">H69*'GS&lt;50 OLS'!$B$9</f>
        <v>774686.13464601722</v>
      </c>
      <c r="Q69" s="53">
        <f ca="1">I69*'GS&lt;50 OLS'!$B$10</f>
        <v>821.51583817882795</v>
      </c>
      <c r="R69">
        <f ca="1">J69*'GS&lt;50 OLS'!$B$11</f>
        <v>0</v>
      </c>
      <c r="S69" s="32">
        <f t="shared" ca="1" si="12"/>
        <v>11390996.222377028</v>
      </c>
      <c r="T69" s="33">
        <f t="shared" ca="1" si="13"/>
        <v>193885.20094210654</v>
      </c>
      <c r="U69" s="55">
        <f t="shared" ca="1" si="14"/>
        <v>1.7315645131225996E-2</v>
      </c>
    </row>
    <row r="70" spans="1:21" x14ac:dyDescent="0.25">
      <c r="A70" s="54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Data'!J70</f>
        <v>10735711.003900774</v>
      </c>
      <c r="E70">
        <f>'Monthly Data'!BH70</f>
        <v>69</v>
      </c>
      <c r="F70">
        <f>'Monthly Data'!BG70</f>
        <v>82.6</v>
      </c>
      <c r="G70" s="45">
        <f>'Monthly Data'!CA70</f>
        <v>30</v>
      </c>
      <c r="H70" s="138">
        <f t="shared" ca="1" si="4"/>
        <v>15.6</v>
      </c>
      <c r="I70" s="21">
        <f t="shared" ca="1" si="11"/>
        <v>15.219999999999999</v>
      </c>
      <c r="J70" s="21">
        <f t="shared" ca="1" si="11"/>
        <v>34.4</v>
      </c>
      <c r="L70">
        <f>'GS&lt;50 OLS'!$B$5</f>
        <v>-5820981.2671159897</v>
      </c>
      <c r="M70">
        <f>E70*'GS&lt;50 OLS'!$B$6</f>
        <v>-246828.2112762593</v>
      </c>
      <c r="N70">
        <f>F70*'GS&lt;50 OLS'!$B$7</f>
        <v>4463967.8155637821</v>
      </c>
      <c r="O70">
        <f>G70*'GS&lt;50 OLS'!$B$8</f>
        <v>11842616.41144377</v>
      </c>
      <c r="P70">
        <f ca="1">H70*'GS&lt;50 OLS'!$B$9</f>
        <v>274349.68673048512</v>
      </c>
      <c r="Q70" s="53">
        <f ca="1">I70*'GS&lt;50 OLS'!$B$10</f>
        <v>89310.507550584094</v>
      </c>
      <c r="R70">
        <f ca="1">J70*'GS&lt;50 OLS'!$B$11</f>
        <v>0</v>
      </c>
      <c r="S70" s="32">
        <f t="shared" ca="1" si="12"/>
        <v>10602434.942896372</v>
      </c>
      <c r="T70" s="33">
        <f t="shared" ca="1" si="13"/>
        <v>-133276.06100440212</v>
      </c>
      <c r="U70" s="55">
        <f t="shared" ca="1" si="14"/>
        <v>1.2414274281039871E-2</v>
      </c>
    </row>
    <row r="71" spans="1:21" x14ac:dyDescent="0.25">
      <c r="A71" s="54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Data'!J71</f>
        <v>11742092.430423632</v>
      </c>
      <c r="E71">
        <f>'Monthly Data'!BH71</f>
        <v>70</v>
      </c>
      <c r="F71">
        <f>'Monthly Data'!BG71</f>
        <v>82.9</v>
      </c>
      <c r="G71" s="45">
        <f>'Monthly Data'!CA71</f>
        <v>31</v>
      </c>
      <c r="H71" s="138">
        <f t="shared" ca="1" si="4"/>
        <v>0.1</v>
      </c>
      <c r="I71" s="21">
        <f t="shared" ca="1" si="11"/>
        <v>131.9</v>
      </c>
      <c r="J71" s="21">
        <f t="shared" ca="1" si="11"/>
        <v>1.05</v>
      </c>
      <c r="L71">
        <f>'GS&lt;50 OLS'!$B$5</f>
        <v>-5820981.2671159897</v>
      </c>
      <c r="M71">
        <f>E71*'GS&lt;50 OLS'!$B$6</f>
        <v>-250405.43172953842</v>
      </c>
      <c r="N71">
        <f>F71*'GS&lt;50 OLS'!$B$7</f>
        <v>4480180.7737316899</v>
      </c>
      <c r="O71">
        <f>G71*'GS&lt;50 OLS'!$B$8</f>
        <v>12237370.291825229</v>
      </c>
      <c r="P71">
        <f ca="1">H71*'GS&lt;50 OLS'!$B$9</f>
        <v>1758.6518380159303</v>
      </c>
      <c r="Q71" s="53">
        <f ca="1">I71*'GS&lt;50 OLS'!$B$10</f>
        <v>773985.27896991093</v>
      </c>
      <c r="R71">
        <f ca="1">J71*'GS&lt;50 OLS'!$B$11</f>
        <v>0</v>
      </c>
      <c r="S71" s="32">
        <f t="shared" ca="1" si="12"/>
        <v>11421908.297519319</v>
      </c>
      <c r="T71" s="33">
        <f t="shared" ca="1" si="13"/>
        <v>-320184.1329043135</v>
      </c>
      <c r="U71" s="55">
        <f t="shared" ca="1" si="14"/>
        <v>2.7268064427317905E-2</v>
      </c>
    </row>
    <row r="72" spans="1:21" x14ac:dyDescent="0.25">
      <c r="A72" s="54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Data'!J72</f>
        <v>12610592.239040805</v>
      </c>
      <c r="E72">
        <f>'Monthly Data'!BH72</f>
        <v>71</v>
      </c>
      <c r="F72">
        <f>'Monthly Data'!BG72</f>
        <v>83.6</v>
      </c>
      <c r="G72" s="45">
        <f>'Monthly Data'!CA72</f>
        <v>30</v>
      </c>
      <c r="H72" s="138">
        <f t="shared" ca="1" si="4"/>
        <v>0</v>
      </c>
      <c r="I72" s="21">
        <f t="shared" ca="1" si="11"/>
        <v>319.14</v>
      </c>
      <c r="J72" s="21">
        <f t="shared" ca="1" si="11"/>
        <v>0</v>
      </c>
      <c r="L72">
        <f>'GS&lt;50 OLS'!$B$5</f>
        <v>-5820981.2671159897</v>
      </c>
      <c r="M72">
        <f>E72*'GS&lt;50 OLS'!$B$6</f>
        <v>-253982.65218281755</v>
      </c>
      <c r="N72">
        <f>F72*'GS&lt;50 OLS'!$B$7</f>
        <v>4518011.0094568059</v>
      </c>
      <c r="O72">
        <f>G72*'GS&lt;50 OLS'!$B$8</f>
        <v>11842616.41144377</v>
      </c>
      <c r="P72">
        <f ca="1">H72*'GS&lt;50 OLS'!$B$9</f>
        <v>0</v>
      </c>
      <c r="Q72" s="53">
        <f ca="1">I72*'GS&lt;50 OLS'!$B$10</f>
        <v>1872704.0328313673</v>
      </c>
      <c r="R72">
        <f ca="1">J72*'GS&lt;50 OLS'!$B$11</f>
        <v>0</v>
      </c>
      <c r="S72" s="32">
        <f t="shared" ca="1" si="12"/>
        <v>12158367.534433136</v>
      </c>
      <c r="T72" s="33">
        <f t="shared" ca="1" si="13"/>
        <v>-452224.70460766926</v>
      </c>
      <c r="U72" s="55">
        <f t="shared" ca="1" si="14"/>
        <v>3.5860703132374591E-2</v>
      </c>
    </row>
    <row r="73" spans="1:21" x14ac:dyDescent="0.25">
      <c r="A73" s="54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Data'!J73</f>
        <v>14063102.760264246</v>
      </c>
      <c r="E73">
        <f>'Monthly Data'!BH73</f>
        <v>72</v>
      </c>
      <c r="F73">
        <f>'Monthly Data'!BG73</f>
        <v>84.4</v>
      </c>
      <c r="G73" s="45">
        <f>'Monthly Data'!CA73</f>
        <v>31</v>
      </c>
      <c r="H73" s="138">
        <f t="shared" ca="1" si="4"/>
        <v>0</v>
      </c>
      <c r="I73" s="21">
        <f t="shared" ca="1" si="11"/>
        <v>562.53000000000009</v>
      </c>
      <c r="J73" s="21">
        <f t="shared" ca="1" si="11"/>
        <v>0</v>
      </c>
      <c r="L73">
        <f>'GS&lt;50 OLS'!$B$5</f>
        <v>-5820981.2671159897</v>
      </c>
      <c r="M73">
        <f>E73*'GS&lt;50 OLS'!$B$6</f>
        <v>-257559.87263609667</v>
      </c>
      <c r="N73">
        <f>F73*'GS&lt;50 OLS'!$B$7</f>
        <v>4561245.564571226</v>
      </c>
      <c r="O73">
        <f>G73*'GS&lt;50 OLS'!$B$8</f>
        <v>12237370.291825229</v>
      </c>
      <c r="P73">
        <f ca="1">H73*'GS&lt;50 OLS'!$B$9</f>
        <v>0</v>
      </c>
      <c r="Q73" s="53">
        <f ca="1">I73*'GS&lt;50 OLS'!$B$10</f>
        <v>3300909.3175052619</v>
      </c>
      <c r="R73">
        <f ca="1">J73*'GS&lt;50 OLS'!$B$11</f>
        <v>0</v>
      </c>
      <c r="S73" s="32">
        <f t="shared" ca="1" si="12"/>
        <v>14020984.034149632</v>
      </c>
      <c r="T73" s="33">
        <f t="shared" ca="1" si="13"/>
        <v>-42118.726114613935</v>
      </c>
      <c r="U73" s="55">
        <f t="shared" ca="1" si="14"/>
        <v>2.9949810388658869E-3</v>
      </c>
    </row>
    <row r="74" spans="1:21" x14ac:dyDescent="0.25">
      <c r="A74" s="54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Data'!J74</f>
        <v>15246624.868453581</v>
      </c>
      <c r="E74">
        <f>'Monthly Data'!BH74</f>
        <v>73</v>
      </c>
      <c r="F74">
        <f>'Monthly Data'!BG74</f>
        <v>84.8</v>
      </c>
      <c r="G74" s="45">
        <f>'Monthly Data'!CA74</f>
        <v>31</v>
      </c>
      <c r="H74" s="138">
        <f t="shared" ca="1" si="4"/>
        <v>0</v>
      </c>
      <c r="I74" s="21">
        <f t="shared" ca="1" si="11"/>
        <v>691.0200000000001</v>
      </c>
      <c r="J74" s="21">
        <f t="shared" ca="1" si="11"/>
        <v>0</v>
      </c>
      <c r="L74">
        <f>'GS&lt;50 OLS'!$B$5</f>
        <v>-5820981.2671159897</v>
      </c>
      <c r="M74">
        <f>E74*'GS&lt;50 OLS'!$B$6</f>
        <v>-261137.09308937576</v>
      </c>
      <c r="N74">
        <f>F74*'GS&lt;50 OLS'!$B$7</f>
        <v>4582862.8421284351</v>
      </c>
      <c r="O74">
        <f>G74*'GS&lt;50 OLS'!$B$8</f>
        <v>12237370.291825229</v>
      </c>
      <c r="P74">
        <f ca="1">H74*'GS&lt;50 OLS'!$B$9</f>
        <v>0</v>
      </c>
      <c r="Q74" s="53">
        <f ca="1">I74*'GS&lt;50 OLS'!$B$10</f>
        <v>4054884.8178452454</v>
      </c>
      <c r="R74">
        <f ca="1">J74*'GS&lt;50 OLS'!$B$11</f>
        <v>0</v>
      </c>
      <c r="S74" s="32">
        <f t="shared" ca="1" si="12"/>
        <v>14792999.591593545</v>
      </c>
      <c r="T74" s="33">
        <f t="shared" ca="1" si="13"/>
        <v>-453625.27686003596</v>
      </c>
      <c r="U74" s="55">
        <f t="shared" ca="1" si="14"/>
        <v>2.9752504621440575E-2</v>
      </c>
    </row>
    <row r="75" spans="1:21" x14ac:dyDescent="0.25">
      <c r="A75" s="54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Data'!J75</f>
        <v>13864371.931172915</v>
      </c>
      <c r="E75">
        <f>'Monthly Data'!BH75</f>
        <v>74</v>
      </c>
      <c r="F75">
        <f>'Monthly Data'!BG75</f>
        <v>84.5</v>
      </c>
      <c r="G75" s="45">
        <f>'Monthly Data'!CA75</f>
        <v>28</v>
      </c>
      <c r="H75" s="138">
        <f t="shared" ca="1" si="4"/>
        <v>0</v>
      </c>
      <c r="I75" s="21">
        <f t="shared" ca="1" si="11"/>
        <v>589.64999999999986</v>
      </c>
      <c r="J75" s="21">
        <f t="shared" ca="1" si="11"/>
        <v>0</v>
      </c>
      <c r="L75">
        <f>'GS&lt;50 OLS'!$B$5</f>
        <v>-5820981.2671159897</v>
      </c>
      <c r="M75">
        <f>E75*'GS&lt;50 OLS'!$B$6</f>
        <v>-264714.31354265491</v>
      </c>
      <c r="N75">
        <f>F75*'GS&lt;50 OLS'!$B$7</f>
        <v>4566649.8839605283</v>
      </c>
      <c r="O75">
        <f>G75*'GS&lt;50 OLS'!$B$8</f>
        <v>11053108.650680853</v>
      </c>
      <c r="P75">
        <f ca="1">H75*'GS&lt;50 OLS'!$B$9</f>
        <v>0</v>
      </c>
      <c r="Q75" s="53">
        <f ca="1">I75*'GS&lt;50 OLS'!$B$10</f>
        <v>3460048.671301045</v>
      </c>
      <c r="R75">
        <f ca="1">J75*'GS&lt;50 OLS'!$B$11</f>
        <v>0</v>
      </c>
      <c r="S75" s="32">
        <f t="shared" ca="1" si="12"/>
        <v>12994111.625283781</v>
      </c>
      <c r="T75" s="33">
        <f t="shared" ca="1" si="13"/>
        <v>-870260.30588913336</v>
      </c>
      <c r="U75" s="55">
        <f t="shared" ca="1" si="14"/>
        <v>6.2769544138701561E-2</v>
      </c>
    </row>
    <row r="76" spans="1:21" x14ac:dyDescent="0.25">
      <c r="A76" s="54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Data'!J76</f>
        <v>13827739.695225695</v>
      </c>
      <c r="E76">
        <f>'Monthly Data'!BH76</f>
        <v>75</v>
      </c>
      <c r="F76">
        <f>'Monthly Data'!BG76</f>
        <v>84.4</v>
      </c>
      <c r="G76" s="45">
        <f>'Monthly Data'!CA76</f>
        <v>31</v>
      </c>
      <c r="H76" s="138">
        <f t="shared" ca="1" si="4"/>
        <v>0</v>
      </c>
      <c r="I76" s="21">
        <f t="shared" ca="1" si="11"/>
        <v>453.18999999999994</v>
      </c>
      <c r="J76" s="21">
        <f t="shared" ca="1" si="11"/>
        <v>0.18999999999999986</v>
      </c>
      <c r="L76">
        <f>'GS&lt;50 OLS'!$B$5</f>
        <v>-5820981.2671159897</v>
      </c>
      <c r="M76">
        <f>E76*'GS&lt;50 OLS'!$B$6</f>
        <v>-268291.53399593401</v>
      </c>
      <c r="N76">
        <f>F76*'GS&lt;50 OLS'!$B$7</f>
        <v>4561245.564571226</v>
      </c>
      <c r="O76">
        <f>G76*'GS&lt;50 OLS'!$B$8</f>
        <v>12237370.291825229</v>
      </c>
      <c r="P76">
        <f ca="1">H76*'GS&lt;50 OLS'!$B$9</f>
        <v>0</v>
      </c>
      <c r="Q76" s="53">
        <f ca="1">I76*'GS&lt;50 OLS'!$B$10</f>
        <v>2659305.4478875957</v>
      </c>
      <c r="R76">
        <f ca="1">J76*'GS&lt;50 OLS'!$B$11</f>
        <v>0</v>
      </c>
      <c r="S76" s="32">
        <f t="shared" ca="1" si="12"/>
        <v>13368648.503172128</v>
      </c>
      <c r="T76" s="33">
        <f t="shared" ca="1" si="13"/>
        <v>-459091.19205356762</v>
      </c>
      <c r="U76" s="55">
        <f t="shared" ca="1" si="14"/>
        <v>3.3200740118942078E-2</v>
      </c>
    </row>
    <row r="77" spans="1:21" x14ac:dyDescent="0.25">
      <c r="A77" s="54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Data'!J77</f>
        <v>11913444.344052339</v>
      </c>
      <c r="E77">
        <f>'Monthly Data'!BH77</f>
        <v>76</v>
      </c>
      <c r="F77">
        <f>'Monthly Data'!BG77</f>
        <v>84.4</v>
      </c>
      <c r="G77" s="45">
        <f>'Monthly Data'!CA77</f>
        <v>30</v>
      </c>
      <c r="H77" s="138">
        <f t="shared" ca="1" si="4"/>
        <v>0</v>
      </c>
      <c r="I77" s="21">
        <f t="shared" ca="1" si="11"/>
        <v>226.19000000000005</v>
      </c>
      <c r="J77" s="21">
        <f t="shared" ca="1" si="11"/>
        <v>0</v>
      </c>
      <c r="L77">
        <f>'GS&lt;50 OLS'!$B$5</f>
        <v>-5820981.2671159897</v>
      </c>
      <c r="M77">
        <f>E77*'GS&lt;50 OLS'!$B$6</f>
        <v>-271868.75444921316</v>
      </c>
      <c r="N77">
        <f>F77*'GS&lt;50 OLS'!$B$7</f>
        <v>4561245.564571226</v>
      </c>
      <c r="O77">
        <f>G77*'GS&lt;50 OLS'!$B$8</f>
        <v>11842616.41144377</v>
      </c>
      <c r="P77">
        <f ca="1">H77*'GS&lt;50 OLS'!$B$9</f>
        <v>0</v>
      </c>
      <c r="Q77" s="53">
        <f ca="1">I77*'GS&lt;50 OLS'!$B$10</f>
        <v>1327276.1959833524</v>
      </c>
      <c r="R77">
        <f ca="1">J77*'GS&lt;50 OLS'!$B$11</f>
        <v>0</v>
      </c>
      <c r="S77" s="32">
        <f t="shared" ca="1" si="12"/>
        <v>11638288.150433145</v>
      </c>
      <c r="T77" s="33">
        <f t="shared" ca="1" si="13"/>
        <v>-275156.19361919351</v>
      </c>
      <c r="U77" s="55">
        <f t="shared" ca="1" si="14"/>
        <v>2.3096275575128895E-2</v>
      </c>
    </row>
    <row r="78" spans="1:21" x14ac:dyDescent="0.25">
      <c r="A78" s="54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Data'!J78</f>
        <v>11122475.909394417</v>
      </c>
      <c r="E78">
        <f>'Monthly Data'!BH78</f>
        <v>77</v>
      </c>
      <c r="F78">
        <f>'Monthly Data'!BG78</f>
        <v>84.4</v>
      </c>
      <c r="G78" s="45">
        <f>'Monthly Data'!CA78</f>
        <v>31</v>
      </c>
      <c r="H78" s="138">
        <f t="shared" ca="1" si="4"/>
        <v>9.2799999999999976</v>
      </c>
      <c r="I78" s="21">
        <f t="shared" ca="1" si="11"/>
        <v>36</v>
      </c>
      <c r="J78" s="21">
        <f t="shared" ca="1" si="11"/>
        <v>21.240000000000002</v>
      </c>
      <c r="L78">
        <f>'GS&lt;50 OLS'!$B$5</f>
        <v>-5820981.2671159897</v>
      </c>
      <c r="M78">
        <f>E78*'GS&lt;50 OLS'!$B$6</f>
        <v>-275445.97490249225</v>
      </c>
      <c r="N78">
        <f>F78*'GS&lt;50 OLS'!$B$7</f>
        <v>4561245.564571226</v>
      </c>
      <c r="O78">
        <f>G78*'GS&lt;50 OLS'!$B$8</f>
        <v>12237370.291825229</v>
      </c>
      <c r="P78">
        <f ca="1">H78*'GS&lt;50 OLS'!$B$9</f>
        <v>163202.89056787826</v>
      </c>
      <c r="Q78" s="53">
        <f ca="1">I78*'GS&lt;50 OLS'!$B$10</f>
        <v>211246.92981741313</v>
      </c>
      <c r="R78">
        <f ca="1">J78*'GS&lt;50 OLS'!$B$11</f>
        <v>0</v>
      </c>
      <c r="S78" s="32">
        <f t="shared" ca="1" si="12"/>
        <v>11076638.434763266</v>
      </c>
      <c r="T78" s="33">
        <f t="shared" ca="1" si="13"/>
        <v>-45837.474631151184</v>
      </c>
      <c r="U78" s="55">
        <f t="shared" ca="1" si="14"/>
        <v>4.1211574657073714E-3</v>
      </c>
    </row>
    <row r="79" spans="1:21" x14ac:dyDescent="0.25">
      <c r="A79" s="54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Data'!J79</f>
        <v>10776256.413105214</v>
      </c>
      <c r="E79">
        <f>'Monthly Data'!BH79</f>
        <v>78</v>
      </c>
      <c r="F79">
        <f>'Monthly Data'!BG79</f>
        <v>84.4</v>
      </c>
      <c r="G79" s="45">
        <f>'Monthly Data'!CA79</f>
        <v>30</v>
      </c>
      <c r="H79" s="138">
        <f t="shared" ref="H79:H142" ca="1" si="15">H67</f>
        <v>21.53</v>
      </c>
      <c r="I79" s="21">
        <f t="shared" ref="I79:J94" ca="1" si="16">I67</f>
        <v>1.0699999999999998</v>
      </c>
      <c r="J79" s="21">
        <f t="shared" ca="1" si="16"/>
        <v>48.74</v>
      </c>
      <c r="L79">
        <f>'GS&lt;50 OLS'!$B$5</f>
        <v>-5820981.2671159897</v>
      </c>
      <c r="M79">
        <f>E79*'GS&lt;50 OLS'!$B$6</f>
        <v>-279023.1953557714</v>
      </c>
      <c r="N79">
        <f>F79*'GS&lt;50 OLS'!$B$7</f>
        <v>4561245.564571226</v>
      </c>
      <c r="O79">
        <f>G79*'GS&lt;50 OLS'!$B$8</f>
        <v>11842616.41144377</v>
      </c>
      <c r="P79">
        <f ca="1">H79*'GS&lt;50 OLS'!$B$9</f>
        <v>378637.74072482978</v>
      </c>
      <c r="Q79" s="53">
        <f ca="1">I79*'GS&lt;50 OLS'!$B$10</f>
        <v>6278.7281917953342</v>
      </c>
      <c r="R79">
        <f ca="1">J79*'GS&lt;50 OLS'!$B$11</f>
        <v>0</v>
      </c>
      <c r="S79" s="32">
        <f t="shared" ca="1" si="12"/>
        <v>10688773.98245986</v>
      </c>
      <c r="T79" s="33">
        <f t="shared" ca="1" si="13"/>
        <v>-87482.430645354092</v>
      </c>
      <c r="U79" s="55">
        <f t="shared" ca="1" si="14"/>
        <v>8.1180724819209949E-3</v>
      </c>
    </row>
    <row r="80" spans="1:21" x14ac:dyDescent="0.25">
      <c r="A80" s="54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Data'!J80</f>
        <v>11376486.747101519</v>
      </c>
      <c r="E80">
        <f>'Monthly Data'!BH80</f>
        <v>79</v>
      </c>
      <c r="F80">
        <f>'Monthly Data'!BG80</f>
        <v>83.4</v>
      </c>
      <c r="G80" s="45">
        <f>'Monthly Data'!CA80</f>
        <v>31</v>
      </c>
      <c r="H80" s="138">
        <f t="shared" ca="1" si="15"/>
        <v>63.970000000000006</v>
      </c>
      <c r="I80" s="21">
        <f t="shared" ca="1" si="16"/>
        <v>0</v>
      </c>
      <c r="J80" s="21">
        <f t="shared" ca="1" si="16"/>
        <v>111.06999999999998</v>
      </c>
      <c r="L80">
        <f>'GS&lt;50 OLS'!$B$5</f>
        <v>-5820981.2671159897</v>
      </c>
      <c r="M80">
        <f>E80*'GS&lt;50 OLS'!$B$6</f>
        <v>-282600.41580905049</v>
      </c>
      <c r="N80">
        <f>F80*'GS&lt;50 OLS'!$B$7</f>
        <v>4507202.3706782022</v>
      </c>
      <c r="O80">
        <f>G80*'GS&lt;50 OLS'!$B$8</f>
        <v>12237370.291825229</v>
      </c>
      <c r="P80">
        <f ca="1">H80*'GS&lt;50 OLS'!$B$9</f>
        <v>1125009.5807787906</v>
      </c>
      <c r="Q80" s="53">
        <f ca="1">I80*'GS&lt;50 OLS'!$B$10</f>
        <v>0</v>
      </c>
      <c r="R80">
        <f ca="1">J80*'GS&lt;50 OLS'!$B$11</f>
        <v>0</v>
      </c>
      <c r="S80" s="32">
        <f t="shared" ca="1" si="12"/>
        <v>11766000.560357181</v>
      </c>
      <c r="T80" s="33">
        <f t="shared" ca="1" si="13"/>
        <v>389513.8132556621</v>
      </c>
      <c r="U80" s="55">
        <f t="shared" ca="1" si="14"/>
        <v>3.4238497518128935E-2</v>
      </c>
    </row>
    <row r="81" spans="1:21" x14ac:dyDescent="0.25">
      <c r="A81" s="54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Data'!J81</f>
        <v>11290099.830682779</v>
      </c>
      <c r="E81">
        <f>'Monthly Data'!BH81</f>
        <v>80</v>
      </c>
      <c r="F81">
        <f>'Monthly Data'!BG81</f>
        <v>82.3</v>
      </c>
      <c r="G81" s="45">
        <f>'Monthly Data'!CA81</f>
        <v>31</v>
      </c>
      <c r="H81" s="138">
        <f t="shared" ca="1" si="15"/>
        <v>44.05</v>
      </c>
      <c r="I81" s="21">
        <f t="shared" ca="1" si="16"/>
        <v>0.13999999999999985</v>
      </c>
      <c r="J81" s="21">
        <f t="shared" ca="1" si="16"/>
        <v>84.08</v>
      </c>
      <c r="L81">
        <f>'GS&lt;50 OLS'!$B$5</f>
        <v>-5820981.2671159897</v>
      </c>
      <c r="M81">
        <f>E81*'GS&lt;50 OLS'!$B$6</f>
        <v>-286177.63626232964</v>
      </c>
      <c r="N81">
        <f>F81*'GS&lt;50 OLS'!$B$7</f>
        <v>4447754.8573958753</v>
      </c>
      <c r="O81">
        <f>G81*'GS&lt;50 OLS'!$B$8</f>
        <v>12237370.291825229</v>
      </c>
      <c r="P81">
        <f ca="1">H81*'GS&lt;50 OLS'!$B$9</f>
        <v>774686.13464601722</v>
      </c>
      <c r="Q81" s="53">
        <f ca="1">I81*'GS&lt;50 OLS'!$B$10</f>
        <v>821.51583817882795</v>
      </c>
      <c r="R81">
        <f ca="1">J81*'GS&lt;50 OLS'!$B$11</f>
        <v>0</v>
      </c>
      <c r="S81" s="32">
        <f t="shared" ca="1" si="12"/>
        <v>11353473.896326981</v>
      </c>
      <c r="T81" s="33">
        <f t="shared" ca="1" si="13"/>
        <v>63374.065644202754</v>
      </c>
      <c r="U81" s="55">
        <f t="shared" ca="1" si="14"/>
        <v>5.6132422737284289E-3</v>
      </c>
    </row>
    <row r="82" spans="1:21" x14ac:dyDescent="0.25">
      <c r="A82" s="54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Data'!J82</f>
        <v>10679784.992269779</v>
      </c>
      <c r="E82">
        <f>'Monthly Data'!BH82</f>
        <v>81</v>
      </c>
      <c r="F82">
        <f>'Monthly Data'!BG82</f>
        <v>81</v>
      </c>
      <c r="G82" s="45">
        <f>'Monthly Data'!CA82</f>
        <v>30</v>
      </c>
      <c r="H82" s="138">
        <f t="shared" ca="1" si="15"/>
        <v>15.6</v>
      </c>
      <c r="I82" s="21">
        <f t="shared" ca="1" si="16"/>
        <v>15.219999999999999</v>
      </c>
      <c r="J82" s="21">
        <f t="shared" ca="1" si="16"/>
        <v>34.4</v>
      </c>
      <c r="L82">
        <f>'GS&lt;50 OLS'!$B$5</f>
        <v>-5820981.2671159897</v>
      </c>
      <c r="M82">
        <f>E82*'GS&lt;50 OLS'!$B$6</f>
        <v>-289754.85671560874</v>
      </c>
      <c r="N82">
        <f>F82*'GS&lt;50 OLS'!$B$7</f>
        <v>4377498.7053349437</v>
      </c>
      <c r="O82">
        <f>G82*'GS&lt;50 OLS'!$B$8</f>
        <v>11842616.41144377</v>
      </c>
      <c r="P82">
        <f ca="1">H82*'GS&lt;50 OLS'!$B$9</f>
        <v>274349.68673048512</v>
      </c>
      <c r="Q82" s="53">
        <f ca="1">I82*'GS&lt;50 OLS'!$B$10</f>
        <v>89310.507550584094</v>
      </c>
      <c r="R82">
        <f ca="1">J82*'GS&lt;50 OLS'!$B$11</f>
        <v>0</v>
      </c>
      <c r="S82" s="32">
        <f t="shared" ca="1" si="12"/>
        <v>10473039.187228186</v>
      </c>
      <c r="T82" s="33">
        <f t="shared" ca="1" si="13"/>
        <v>-206745.80504159257</v>
      </c>
      <c r="U82" s="55">
        <f t="shared" ca="1" si="14"/>
        <v>1.9358611169722886E-2</v>
      </c>
    </row>
    <row r="83" spans="1:21" x14ac:dyDescent="0.25">
      <c r="A83" s="54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Data'!J83</f>
        <v>11165262.355125228</v>
      </c>
      <c r="E83">
        <f>'Monthly Data'!BH83</f>
        <v>82</v>
      </c>
      <c r="F83">
        <f>'Monthly Data'!BG83</f>
        <v>80.2</v>
      </c>
      <c r="G83" s="45">
        <f>'Monthly Data'!CA83</f>
        <v>31</v>
      </c>
      <c r="H83" s="138">
        <f t="shared" ca="1" si="15"/>
        <v>0.1</v>
      </c>
      <c r="I83" s="21">
        <f t="shared" ca="1" si="16"/>
        <v>131.9</v>
      </c>
      <c r="J83" s="21">
        <f t="shared" ca="1" si="16"/>
        <v>1.05</v>
      </c>
      <c r="L83">
        <f>'GS&lt;50 OLS'!$B$5</f>
        <v>-5820981.2671159897</v>
      </c>
      <c r="M83">
        <f>E83*'GS&lt;50 OLS'!$B$6</f>
        <v>-293332.07716888783</v>
      </c>
      <c r="N83">
        <f>F83*'GS&lt;50 OLS'!$B$7</f>
        <v>4334264.1502205245</v>
      </c>
      <c r="O83">
        <f>G83*'GS&lt;50 OLS'!$B$8</f>
        <v>12237370.291825229</v>
      </c>
      <c r="P83">
        <f ca="1">H83*'GS&lt;50 OLS'!$B$9</f>
        <v>1758.6518380159303</v>
      </c>
      <c r="Q83" s="53">
        <f ca="1">I83*'GS&lt;50 OLS'!$B$10</f>
        <v>773985.27896991093</v>
      </c>
      <c r="R83">
        <f ca="1">J83*'GS&lt;50 OLS'!$B$11</f>
        <v>0</v>
      </c>
      <c r="S83" s="32">
        <f t="shared" ca="1" si="12"/>
        <v>11233065.028568804</v>
      </c>
      <c r="T83" s="33">
        <f t="shared" ca="1" si="13"/>
        <v>67802.673443576321</v>
      </c>
      <c r="U83" s="55">
        <f t="shared" ca="1" si="14"/>
        <v>6.0726448951244419E-3</v>
      </c>
    </row>
    <row r="84" spans="1:21" x14ac:dyDescent="0.25">
      <c r="A84" s="54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Data'!J84</f>
        <v>11472596.148173824</v>
      </c>
      <c r="E84">
        <f>'Monthly Data'!BH84</f>
        <v>83</v>
      </c>
      <c r="F84">
        <f>'Monthly Data'!BG84</f>
        <v>79.3</v>
      </c>
      <c r="G84" s="45">
        <f>'Monthly Data'!CA84</f>
        <v>30</v>
      </c>
      <c r="H84" s="138">
        <f t="shared" ca="1" si="15"/>
        <v>0</v>
      </c>
      <c r="I84" s="21">
        <f t="shared" ca="1" si="16"/>
        <v>319.14</v>
      </c>
      <c r="J84" s="21">
        <f t="shared" ca="1" si="16"/>
        <v>0</v>
      </c>
      <c r="L84">
        <f>'GS&lt;50 OLS'!$B$5</f>
        <v>-5820981.2671159897</v>
      </c>
      <c r="M84">
        <f>E84*'GS&lt;50 OLS'!$B$6</f>
        <v>-296909.29762216698</v>
      </c>
      <c r="N84">
        <f>F84*'GS&lt;50 OLS'!$B$7</f>
        <v>4285625.275716803</v>
      </c>
      <c r="O84">
        <f>G84*'GS&lt;50 OLS'!$B$8</f>
        <v>11842616.41144377</v>
      </c>
      <c r="P84">
        <f ca="1">H84*'GS&lt;50 OLS'!$B$9</f>
        <v>0</v>
      </c>
      <c r="Q84" s="53">
        <f ca="1">I84*'GS&lt;50 OLS'!$B$10</f>
        <v>1872704.0328313673</v>
      </c>
      <c r="R84">
        <f ca="1">J84*'GS&lt;50 OLS'!$B$11</f>
        <v>0</v>
      </c>
      <c r="S84" s="32">
        <f t="shared" ca="1" si="12"/>
        <v>11883055.155253783</v>
      </c>
      <c r="T84" s="33">
        <f t="shared" ca="1" si="13"/>
        <v>410459.00707995892</v>
      </c>
      <c r="U84" s="55">
        <f t="shared" ca="1" si="14"/>
        <v>3.5777342963937121E-2</v>
      </c>
    </row>
    <row r="85" spans="1:21" x14ac:dyDescent="0.25">
      <c r="A85" s="54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Data'!J85</f>
        <v>12747258.634303203</v>
      </c>
      <c r="E85">
        <f>'Monthly Data'!BH85</f>
        <v>84</v>
      </c>
      <c r="F85">
        <f>'Monthly Data'!BG85</f>
        <v>79</v>
      </c>
      <c r="G85" s="45">
        <f>'Monthly Data'!CA85</f>
        <v>31</v>
      </c>
      <c r="H85" s="138">
        <f t="shared" ca="1" si="15"/>
        <v>0</v>
      </c>
      <c r="I85" s="21">
        <f t="shared" ca="1" si="16"/>
        <v>562.53000000000009</v>
      </c>
      <c r="J85" s="21">
        <f t="shared" ca="1" si="16"/>
        <v>0</v>
      </c>
      <c r="L85">
        <f>'GS&lt;50 OLS'!$B$5</f>
        <v>-5820981.2671159897</v>
      </c>
      <c r="M85">
        <f>E85*'GS&lt;50 OLS'!$B$6</f>
        <v>-300486.51807544607</v>
      </c>
      <c r="N85">
        <f>F85*'GS&lt;50 OLS'!$B$7</f>
        <v>4269412.3175488962</v>
      </c>
      <c r="O85">
        <f>G85*'GS&lt;50 OLS'!$B$8</f>
        <v>12237370.291825229</v>
      </c>
      <c r="P85">
        <f ca="1">H85*'GS&lt;50 OLS'!$B$9</f>
        <v>0</v>
      </c>
      <c r="Q85" s="53">
        <f ca="1">I85*'GS&lt;50 OLS'!$B$10</f>
        <v>3300909.3175052619</v>
      </c>
      <c r="R85">
        <f ca="1">J85*'GS&lt;50 OLS'!$B$11</f>
        <v>0</v>
      </c>
      <c r="S85" s="32">
        <f t="shared" ca="1" si="12"/>
        <v>13686224.141687952</v>
      </c>
      <c r="T85" s="33">
        <f t="shared" ca="1" si="13"/>
        <v>938965.50738474913</v>
      </c>
      <c r="U85" s="55">
        <f t="shared" ca="1" si="14"/>
        <v>7.3660191129877026E-2</v>
      </c>
    </row>
    <row r="86" spans="1:21" x14ac:dyDescent="0.25">
      <c r="A86" s="54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Data'!J86</f>
        <v>13926691.068502285</v>
      </c>
      <c r="E86">
        <f>'Monthly Data'!BH86</f>
        <v>85</v>
      </c>
      <c r="F86">
        <f>'Monthly Data'!BG86</f>
        <v>79</v>
      </c>
      <c r="G86" s="45">
        <f>'Monthly Data'!CA86</f>
        <v>31</v>
      </c>
      <c r="H86" s="138">
        <f t="shared" ca="1" si="15"/>
        <v>0</v>
      </c>
      <c r="I86" s="21">
        <f t="shared" ca="1" si="16"/>
        <v>691.0200000000001</v>
      </c>
      <c r="J86" s="21">
        <f t="shared" ca="1" si="16"/>
        <v>0</v>
      </c>
      <c r="L86">
        <f>'GS&lt;50 OLS'!$B$5</f>
        <v>-5820981.2671159897</v>
      </c>
      <c r="M86">
        <f>E86*'GS&lt;50 OLS'!$B$6</f>
        <v>-304063.73852872523</v>
      </c>
      <c r="N86">
        <f>F86*'GS&lt;50 OLS'!$B$7</f>
        <v>4269412.3175488962</v>
      </c>
      <c r="O86">
        <f>G86*'GS&lt;50 OLS'!$B$8</f>
        <v>12237370.291825229</v>
      </c>
      <c r="P86">
        <f ca="1">H86*'GS&lt;50 OLS'!$B$9</f>
        <v>0</v>
      </c>
      <c r="Q86" s="53">
        <f ca="1">I86*'GS&lt;50 OLS'!$B$10</f>
        <v>4054884.8178452454</v>
      </c>
      <c r="R86">
        <f ca="1">J86*'GS&lt;50 OLS'!$B$11</f>
        <v>0</v>
      </c>
      <c r="S86" s="32">
        <f t="shared" ca="1" si="12"/>
        <v>14436622.421574658</v>
      </c>
      <c r="T86" s="33">
        <f t="shared" ca="1" si="13"/>
        <v>509931.3530723732</v>
      </c>
      <c r="U86" s="55">
        <f t="shared" ca="1" si="14"/>
        <v>3.6615399204601773E-2</v>
      </c>
    </row>
    <row r="87" spans="1:21" x14ac:dyDescent="0.25">
      <c r="A87" s="54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Data'!J87</f>
        <v>13143439.948261008</v>
      </c>
      <c r="E87">
        <f>'Monthly Data'!BH87</f>
        <v>86</v>
      </c>
      <c r="F87">
        <f>'Monthly Data'!BG87</f>
        <v>79.900000000000006</v>
      </c>
      <c r="G87" s="45">
        <f>'Monthly Data'!CA87</f>
        <v>29</v>
      </c>
      <c r="H87" s="138">
        <f t="shared" ca="1" si="15"/>
        <v>0</v>
      </c>
      <c r="I87" s="21">
        <f t="shared" ca="1" si="16"/>
        <v>589.64999999999986</v>
      </c>
      <c r="J87" s="21">
        <f t="shared" ca="1" si="16"/>
        <v>0</v>
      </c>
      <c r="L87">
        <f>'GS&lt;50 OLS'!$B$5</f>
        <v>-5820981.2671159897</v>
      </c>
      <c r="M87">
        <f>E87*'GS&lt;50 OLS'!$B$6</f>
        <v>-307640.95898200432</v>
      </c>
      <c r="N87">
        <f>F87*'GS&lt;50 OLS'!$B$7</f>
        <v>4318051.1920526177</v>
      </c>
      <c r="O87">
        <f>G87*'GS&lt;50 OLS'!$B$8</f>
        <v>11447862.531062312</v>
      </c>
      <c r="P87">
        <f ca="1">H87*'GS&lt;50 OLS'!$B$9</f>
        <v>0</v>
      </c>
      <c r="Q87" s="53">
        <f ca="1">I87*'GS&lt;50 OLS'!$B$10</f>
        <v>3460048.671301045</v>
      </c>
      <c r="R87">
        <f ca="1">J87*'GS&lt;50 OLS'!$B$11</f>
        <v>0</v>
      </c>
      <c r="S87" s="32">
        <f t="shared" ca="1" si="12"/>
        <v>13097340.168317981</v>
      </c>
      <c r="T87" s="33">
        <f t="shared" ca="1" si="13"/>
        <v>-46099.779943026602</v>
      </c>
      <c r="U87" s="55">
        <f t="shared" ca="1" si="14"/>
        <v>3.5074364188140872E-3</v>
      </c>
    </row>
    <row r="88" spans="1:21" x14ac:dyDescent="0.25">
      <c r="A88" s="54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Data'!J88</f>
        <v>13180919.560376534</v>
      </c>
      <c r="E88">
        <f>'Monthly Data'!BH88</f>
        <v>87</v>
      </c>
      <c r="F88">
        <f>'Monthly Data'!BG88</f>
        <v>80.7</v>
      </c>
      <c r="G88" s="45">
        <f>'Monthly Data'!CA88</f>
        <v>31</v>
      </c>
      <c r="H88" s="138">
        <f t="shared" ca="1" si="15"/>
        <v>0</v>
      </c>
      <c r="I88" s="21">
        <f t="shared" ca="1" si="16"/>
        <v>453.18999999999994</v>
      </c>
      <c r="J88" s="21">
        <f t="shared" ca="1" si="16"/>
        <v>0.18999999999999986</v>
      </c>
      <c r="L88">
        <f>'GS&lt;50 OLS'!$B$5</f>
        <v>-5820981.2671159897</v>
      </c>
      <c r="M88">
        <f>E88*'GS&lt;50 OLS'!$B$6</f>
        <v>-311218.17943528347</v>
      </c>
      <c r="N88">
        <f>F88*'GS&lt;50 OLS'!$B$7</f>
        <v>4361285.7471670369</v>
      </c>
      <c r="O88">
        <f>G88*'GS&lt;50 OLS'!$B$8</f>
        <v>12237370.291825229</v>
      </c>
      <c r="P88">
        <f ca="1">H88*'GS&lt;50 OLS'!$B$9</f>
        <v>0</v>
      </c>
      <c r="Q88" s="53">
        <f ca="1">I88*'GS&lt;50 OLS'!$B$10</f>
        <v>2659305.4478875957</v>
      </c>
      <c r="R88">
        <f ca="1">J88*'GS&lt;50 OLS'!$B$11</f>
        <v>0</v>
      </c>
      <c r="S88" s="32">
        <f t="shared" ca="1" si="12"/>
        <v>13125762.040328588</v>
      </c>
      <c r="T88" s="33">
        <f t="shared" ca="1" si="13"/>
        <v>-55157.520047945902</v>
      </c>
      <c r="U88" s="55">
        <f t="shared" ca="1" si="14"/>
        <v>4.1846488627209433E-3</v>
      </c>
    </row>
    <row r="89" spans="1:21" x14ac:dyDescent="0.25">
      <c r="A89" s="54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Data'!J89</f>
        <v>11740882.822084641</v>
      </c>
      <c r="E89">
        <f>'Monthly Data'!BH89</f>
        <v>88</v>
      </c>
      <c r="F89">
        <f>'Monthly Data'!BG89</f>
        <v>81.5</v>
      </c>
      <c r="G89" s="45">
        <f>'Monthly Data'!CA89</f>
        <v>30</v>
      </c>
      <c r="H89" s="138">
        <f t="shared" ca="1" si="15"/>
        <v>0</v>
      </c>
      <c r="I89" s="21">
        <f t="shared" ca="1" si="16"/>
        <v>226.19000000000005</v>
      </c>
      <c r="J89" s="21">
        <f t="shared" ca="1" si="16"/>
        <v>0</v>
      </c>
      <c r="L89">
        <f>'GS&lt;50 OLS'!$B$5</f>
        <v>-5820981.2671159897</v>
      </c>
      <c r="M89">
        <f>E89*'GS&lt;50 OLS'!$B$6</f>
        <v>-314795.39988856256</v>
      </c>
      <c r="N89">
        <f>F89*'GS&lt;50 OLS'!$B$7</f>
        <v>4404520.3022814561</v>
      </c>
      <c r="O89">
        <f>G89*'GS&lt;50 OLS'!$B$8</f>
        <v>11842616.41144377</v>
      </c>
      <c r="P89">
        <f ca="1">H89*'GS&lt;50 OLS'!$B$9</f>
        <v>0</v>
      </c>
      <c r="Q89" s="53">
        <f ca="1">I89*'GS&lt;50 OLS'!$B$10</f>
        <v>1327276.1959833524</v>
      </c>
      <c r="R89">
        <f ca="1">J89*'GS&lt;50 OLS'!$B$11</f>
        <v>0</v>
      </c>
      <c r="S89" s="32">
        <f t="shared" ca="1" si="12"/>
        <v>11438636.242704025</v>
      </c>
      <c r="T89" s="33">
        <f t="shared" ca="1" si="13"/>
        <v>-302246.57938061655</v>
      </c>
      <c r="U89" s="55">
        <f t="shared" ca="1" si="14"/>
        <v>2.5743087973937505E-2</v>
      </c>
    </row>
    <row r="90" spans="1:21" x14ac:dyDescent="0.25">
      <c r="A90" s="54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Data'!J90</f>
        <v>11119898.005725317</v>
      </c>
      <c r="E90">
        <f>'Monthly Data'!BH90</f>
        <v>89</v>
      </c>
      <c r="F90">
        <f>'Monthly Data'!BG90</f>
        <v>81.400000000000006</v>
      </c>
      <c r="G90" s="45">
        <f>'Monthly Data'!CA90</f>
        <v>31</v>
      </c>
      <c r="H90" s="138">
        <f t="shared" ca="1" si="15"/>
        <v>9.2799999999999976</v>
      </c>
      <c r="I90" s="21">
        <f t="shared" ca="1" si="16"/>
        <v>36</v>
      </c>
      <c r="J90" s="21">
        <f t="shared" ca="1" si="16"/>
        <v>21.240000000000002</v>
      </c>
      <c r="L90">
        <f>'GS&lt;50 OLS'!$B$5</f>
        <v>-5820981.2671159897</v>
      </c>
      <c r="M90">
        <f>E90*'GS&lt;50 OLS'!$B$6</f>
        <v>-318372.62034184171</v>
      </c>
      <c r="N90">
        <f>F90*'GS&lt;50 OLS'!$B$7</f>
        <v>4399115.9828921538</v>
      </c>
      <c r="O90">
        <f>G90*'GS&lt;50 OLS'!$B$8</f>
        <v>12237370.291825229</v>
      </c>
      <c r="P90">
        <f ca="1">H90*'GS&lt;50 OLS'!$B$9</f>
        <v>163202.89056787826</v>
      </c>
      <c r="Q90" s="53">
        <f ca="1">I90*'GS&lt;50 OLS'!$B$10</f>
        <v>211246.92981741313</v>
      </c>
      <c r="R90">
        <f ca="1">J90*'GS&lt;50 OLS'!$B$11</f>
        <v>0</v>
      </c>
      <c r="S90" s="32">
        <f t="shared" ca="1" si="12"/>
        <v>10871582.207644843</v>
      </c>
      <c r="T90" s="33">
        <f t="shared" ca="1" si="13"/>
        <v>-248315.79808047414</v>
      </c>
      <c r="U90" s="55">
        <f t="shared" ca="1" si="14"/>
        <v>2.2330762202371231E-2</v>
      </c>
    </row>
    <row r="91" spans="1:21" x14ac:dyDescent="0.25">
      <c r="A91" s="54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Data'!J91</f>
        <v>10888554.510610858</v>
      </c>
      <c r="E91">
        <f>'Monthly Data'!BH91</f>
        <v>90</v>
      </c>
      <c r="F91">
        <f>'Monthly Data'!BG91</f>
        <v>81.3</v>
      </c>
      <c r="G91" s="45">
        <f>'Monthly Data'!CA91</f>
        <v>30</v>
      </c>
      <c r="H91" s="138">
        <f t="shared" ca="1" si="15"/>
        <v>21.53</v>
      </c>
      <c r="I91" s="21">
        <f t="shared" ca="1" si="16"/>
        <v>1.0699999999999998</v>
      </c>
      <c r="J91" s="21">
        <f t="shared" ca="1" si="16"/>
        <v>48.74</v>
      </c>
      <c r="L91">
        <f>'GS&lt;50 OLS'!$B$5</f>
        <v>-5820981.2671159897</v>
      </c>
      <c r="M91">
        <f>E91*'GS&lt;50 OLS'!$B$6</f>
        <v>-321949.84079512081</v>
      </c>
      <c r="N91">
        <f>F91*'GS&lt;50 OLS'!$B$7</f>
        <v>4393711.6635028506</v>
      </c>
      <c r="O91">
        <f>G91*'GS&lt;50 OLS'!$B$8</f>
        <v>11842616.41144377</v>
      </c>
      <c r="P91">
        <f ca="1">H91*'GS&lt;50 OLS'!$B$9</f>
        <v>378637.74072482978</v>
      </c>
      <c r="Q91" s="53">
        <f ca="1">I91*'GS&lt;50 OLS'!$B$10</f>
        <v>6278.7281917953342</v>
      </c>
      <c r="R91">
        <f ca="1">J91*'GS&lt;50 OLS'!$B$11</f>
        <v>0</v>
      </c>
      <c r="S91" s="32">
        <f t="shared" ca="1" si="12"/>
        <v>10478313.435952134</v>
      </c>
      <c r="T91" s="33">
        <f t="shared" ca="1" si="13"/>
        <v>-410241.07465872355</v>
      </c>
      <c r="U91" s="55">
        <f t="shared" ca="1" si="14"/>
        <v>3.7676357707439045E-2</v>
      </c>
    </row>
    <row r="92" spans="1:21" x14ac:dyDescent="0.25">
      <c r="A92" s="54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Data'!J92</f>
        <v>11547120.242828397</v>
      </c>
      <c r="E92">
        <f>'Monthly Data'!BH92</f>
        <v>91</v>
      </c>
      <c r="F92">
        <f>'Monthly Data'!BG92</f>
        <v>81.8</v>
      </c>
      <c r="G92" s="45">
        <f>'Monthly Data'!CA92</f>
        <v>31</v>
      </c>
      <c r="H92" s="138">
        <f t="shared" ca="1" si="15"/>
        <v>63.970000000000006</v>
      </c>
      <c r="I92" s="21">
        <f t="shared" ca="1" si="16"/>
        <v>0</v>
      </c>
      <c r="J92" s="21">
        <f t="shared" ca="1" si="16"/>
        <v>111.06999999999998</v>
      </c>
      <c r="L92">
        <f>'GS&lt;50 OLS'!$B$5</f>
        <v>-5820981.2671159897</v>
      </c>
      <c r="M92">
        <f>E92*'GS&lt;50 OLS'!$B$6</f>
        <v>-325527.06124839996</v>
      </c>
      <c r="N92">
        <f>F92*'GS&lt;50 OLS'!$B$7</f>
        <v>4420733.2604493629</v>
      </c>
      <c r="O92">
        <f>G92*'GS&lt;50 OLS'!$B$8</f>
        <v>12237370.291825229</v>
      </c>
      <c r="P92">
        <f ca="1">H92*'GS&lt;50 OLS'!$B$9</f>
        <v>1125009.5807787906</v>
      </c>
      <c r="Q92" s="53">
        <f ca="1">I92*'GS&lt;50 OLS'!$B$10</f>
        <v>0</v>
      </c>
      <c r="R92">
        <f ca="1">J92*'GS&lt;50 OLS'!$B$11</f>
        <v>0</v>
      </c>
      <c r="S92" s="32">
        <f t="shared" ca="1" si="12"/>
        <v>11636604.804688992</v>
      </c>
      <c r="T92" s="33">
        <f t="shared" ca="1" si="13"/>
        <v>89484.561860594898</v>
      </c>
      <c r="U92" s="55">
        <f t="shared" ca="1" si="14"/>
        <v>7.7495132967175372E-3</v>
      </c>
    </row>
    <row r="93" spans="1:21" x14ac:dyDescent="0.25">
      <c r="A93" s="54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Data'!J93</f>
        <v>11415435.432426883</v>
      </c>
      <c r="E93">
        <f>'Monthly Data'!BH93</f>
        <v>92</v>
      </c>
      <c r="F93">
        <f>'Monthly Data'!BG93</f>
        <v>82.6</v>
      </c>
      <c r="G93" s="45">
        <f>'Monthly Data'!CA93</f>
        <v>31</v>
      </c>
      <c r="H93" s="138">
        <f t="shared" ca="1" si="15"/>
        <v>44.05</v>
      </c>
      <c r="I93" s="21">
        <f t="shared" ca="1" si="16"/>
        <v>0.13999999999999985</v>
      </c>
      <c r="J93" s="21">
        <f t="shared" ca="1" si="16"/>
        <v>84.08</v>
      </c>
      <c r="L93">
        <f>'GS&lt;50 OLS'!$B$5</f>
        <v>-5820981.2671159897</v>
      </c>
      <c r="M93">
        <f>E93*'GS&lt;50 OLS'!$B$6</f>
        <v>-329104.28170167905</v>
      </c>
      <c r="N93">
        <f>F93*'GS&lt;50 OLS'!$B$7</f>
        <v>4463967.8155637821</v>
      </c>
      <c r="O93">
        <f>G93*'GS&lt;50 OLS'!$B$8</f>
        <v>12237370.291825229</v>
      </c>
      <c r="P93">
        <f ca="1">H93*'GS&lt;50 OLS'!$B$9</f>
        <v>774686.13464601722</v>
      </c>
      <c r="Q93" s="53">
        <f ca="1">I93*'GS&lt;50 OLS'!$B$10</f>
        <v>821.51583817882795</v>
      </c>
      <c r="R93">
        <f ca="1">J93*'GS&lt;50 OLS'!$B$11</f>
        <v>0</v>
      </c>
      <c r="S93" s="32">
        <f t="shared" ca="1" si="12"/>
        <v>11326760.209055539</v>
      </c>
      <c r="T93" s="33">
        <f t="shared" ca="1" si="13"/>
        <v>-88675.223371343687</v>
      </c>
      <c r="U93" s="55">
        <f t="shared" ca="1" si="14"/>
        <v>7.7680105937484711E-3</v>
      </c>
    </row>
    <row r="94" spans="1:21" x14ac:dyDescent="0.25">
      <c r="A94" s="54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Data'!J94</f>
        <v>10563170.347429708</v>
      </c>
      <c r="E94">
        <f>'Monthly Data'!BH94</f>
        <v>93</v>
      </c>
      <c r="F94">
        <f>'Monthly Data'!BG94</f>
        <v>82.9</v>
      </c>
      <c r="G94" s="45">
        <f>'Monthly Data'!CA94</f>
        <v>30</v>
      </c>
      <c r="H94" s="138">
        <f t="shared" ca="1" si="15"/>
        <v>15.6</v>
      </c>
      <c r="I94" s="21">
        <f t="shared" ca="1" si="16"/>
        <v>15.219999999999999</v>
      </c>
      <c r="J94" s="21">
        <f t="shared" ca="1" si="16"/>
        <v>34.4</v>
      </c>
      <c r="L94">
        <f>'GS&lt;50 OLS'!$B$5</f>
        <v>-5820981.2671159897</v>
      </c>
      <c r="M94">
        <f>E94*'GS&lt;50 OLS'!$B$6</f>
        <v>-332681.5021549582</v>
      </c>
      <c r="N94">
        <f>F94*'GS&lt;50 OLS'!$B$7</f>
        <v>4480180.7737316899</v>
      </c>
      <c r="O94">
        <f>G94*'GS&lt;50 OLS'!$B$8</f>
        <v>11842616.41144377</v>
      </c>
      <c r="P94">
        <f ca="1">H94*'GS&lt;50 OLS'!$B$9</f>
        <v>274349.68673048512</v>
      </c>
      <c r="Q94" s="53">
        <f ca="1">I94*'GS&lt;50 OLS'!$B$10</f>
        <v>89310.507550584094</v>
      </c>
      <c r="R94">
        <f ca="1">J94*'GS&lt;50 OLS'!$B$11</f>
        <v>0</v>
      </c>
      <c r="S94" s="32">
        <f t="shared" ca="1" si="12"/>
        <v>10532794.61018558</v>
      </c>
      <c r="T94" s="33">
        <f t="shared" ca="1" si="13"/>
        <v>-30375.737244127318</v>
      </c>
      <c r="U94" s="55">
        <f t="shared" ca="1" si="14"/>
        <v>2.8756269420116398E-3</v>
      </c>
    </row>
    <row r="95" spans="1:21" x14ac:dyDescent="0.25">
      <c r="A95" s="54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Data'!J95</f>
        <v>10801896.896309191</v>
      </c>
      <c r="E95">
        <f>'Monthly Data'!BH95</f>
        <v>94</v>
      </c>
      <c r="F95">
        <f>'Monthly Data'!BG95</f>
        <v>82.9</v>
      </c>
      <c r="G95" s="45">
        <f>'Monthly Data'!CA95</f>
        <v>31</v>
      </c>
      <c r="H95" s="138">
        <f t="shared" ca="1" si="15"/>
        <v>0.1</v>
      </c>
      <c r="I95" s="21">
        <f t="shared" ref="I95:J110" ca="1" si="17">I83</f>
        <v>131.9</v>
      </c>
      <c r="J95" s="21">
        <f t="shared" ca="1" si="17"/>
        <v>1.05</v>
      </c>
      <c r="L95">
        <f>'GS&lt;50 OLS'!$B$5</f>
        <v>-5820981.2671159897</v>
      </c>
      <c r="M95">
        <f>E95*'GS&lt;50 OLS'!$B$6</f>
        <v>-336258.72260823729</v>
      </c>
      <c r="N95">
        <f>F95*'GS&lt;50 OLS'!$B$7</f>
        <v>4480180.7737316899</v>
      </c>
      <c r="O95">
        <f>G95*'GS&lt;50 OLS'!$B$8</f>
        <v>12237370.291825229</v>
      </c>
      <c r="P95">
        <f ca="1">H95*'GS&lt;50 OLS'!$B$9</f>
        <v>1758.6518380159303</v>
      </c>
      <c r="Q95" s="53">
        <f ca="1">I95*'GS&lt;50 OLS'!$B$10</f>
        <v>773985.27896991093</v>
      </c>
      <c r="R95">
        <f ca="1">J95*'GS&lt;50 OLS'!$B$11</f>
        <v>0</v>
      </c>
      <c r="S95" s="32">
        <f t="shared" ca="1" si="12"/>
        <v>11336055.006640617</v>
      </c>
      <c r="T95" s="33">
        <f t="shared" ca="1" si="13"/>
        <v>534158.11033142544</v>
      </c>
      <c r="U95" s="55">
        <f t="shared" ca="1" si="14"/>
        <v>4.945039889372925E-2</v>
      </c>
    </row>
    <row r="96" spans="1:21" x14ac:dyDescent="0.25">
      <c r="A96" s="54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Data'!J96</f>
        <v>11421727.552509304</v>
      </c>
      <c r="E96">
        <f>'Monthly Data'!BH96</f>
        <v>95</v>
      </c>
      <c r="F96">
        <f>'Monthly Data'!BG96</f>
        <v>82.6</v>
      </c>
      <c r="G96" s="45">
        <f>'Monthly Data'!CA96</f>
        <v>30</v>
      </c>
      <c r="H96" s="138">
        <f t="shared" ca="1" si="15"/>
        <v>0</v>
      </c>
      <c r="I96" s="21">
        <f t="shared" ca="1" si="17"/>
        <v>319.14</v>
      </c>
      <c r="J96" s="21">
        <f t="shared" ca="1" si="17"/>
        <v>0</v>
      </c>
      <c r="L96">
        <f>'GS&lt;50 OLS'!$B$5</f>
        <v>-5820981.2671159897</v>
      </c>
      <c r="M96">
        <f>E96*'GS&lt;50 OLS'!$B$6</f>
        <v>-339835.94306151645</v>
      </c>
      <c r="N96">
        <f>F96*'GS&lt;50 OLS'!$B$7</f>
        <v>4463967.8155637821</v>
      </c>
      <c r="O96">
        <f>G96*'GS&lt;50 OLS'!$B$8</f>
        <v>11842616.41144377</v>
      </c>
      <c r="P96">
        <f ca="1">H96*'GS&lt;50 OLS'!$B$9</f>
        <v>0</v>
      </c>
      <c r="Q96" s="53">
        <f ca="1">I96*'GS&lt;50 OLS'!$B$10</f>
        <v>1872704.0328313673</v>
      </c>
      <c r="R96">
        <f ca="1">J96*'GS&lt;50 OLS'!$B$11</f>
        <v>0</v>
      </c>
      <c r="S96" s="32">
        <f t="shared" ca="1" si="12"/>
        <v>12018471.049661413</v>
      </c>
      <c r="T96" s="33">
        <f t="shared" ca="1" si="13"/>
        <v>596743.4971521087</v>
      </c>
      <c r="U96" s="55">
        <f t="shared" ca="1" si="14"/>
        <v>5.2246343156820155E-2</v>
      </c>
    </row>
    <row r="97" spans="1:21" x14ac:dyDescent="0.25">
      <c r="A97" s="54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Data'!J97</f>
        <v>13234706.431492141</v>
      </c>
      <c r="E97">
        <f>'Monthly Data'!BH97</f>
        <v>96</v>
      </c>
      <c r="F97">
        <f>'Monthly Data'!BG97</f>
        <v>82.1</v>
      </c>
      <c r="G97" s="45">
        <f>'Monthly Data'!CA97</f>
        <v>31</v>
      </c>
      <c r="H97" s="138">
        <f t="shared" ca="1" si="15"/>
        <v>0</v>
      </c>
      <c r="I97" s="21">
        <f t="shared" ca="1" si="17"/>
        <v>562.53000000000009</v>
      </c>
      <c r="J97" s="21">
        <f t="shared" ca="1" si="17"/>
        <v>0</v>
      </c>
      <c r="L97">
        <f>'GS&lt;50 OLS'!$B$5</f>
        <v>-5820981.2671159897</v>
      </c>
      <c r="M97">
        <f>E97*'GS&lt;50 OLS'!$B$6</f>
        <v>-343413.16351479554</v>
      </c>
      <c r="N97">
        <f>F97*'GS&lt;50 OLS'!$B$7</f>
        <v>4436946.2186172698</v>
      </c>
      <c r="O97">
        <f>G97*'GS&lt;50 OLS'!$B$8</f>
        <v>12237370.291825229</v>
      </c>
      <c r="P97">
        <f ca="1">H97*'GS&lt;50 OLS'!$B$9</f>
        <v>0</v>
      </c>
      <c r="Q97" s="53">
        <f ca="1">I97*'GS&lt;50 OLS'!$B$10</f>
        <v>3300909.3175052619</v>
      </c>
      <c r="R97">
        <f ca="1">J97*'GS&lt;50 OLS'!$B$11</f>
        <v>0</v>
      </c>
      <c r="S97" s="32">
        <f t="shared" ca="1" si="12"/>
        <v>13810831.397316977</v>
      </c>
      <c r="T97" s="33">
        <f t="shared" ca="1" si="13"/>
        <v>576124.96582483687</v>
      </c>
      <c r="U97" s="55">
        <f t="shared" ca="1" si="14"/>
        <v>4.3531374783949923E-2</v>
      </c>
    </row>
    <row r="98" spans="1:21" x14ac:dyDescent="0.25">
      <c r="A98" s="54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Data'!J98</f>
        <v>13562533.572855409</v>
      </c>
      <c r="E98">
        <f>'Monthly Data'!BH98</f>
        <v>97</v>
      </c>
      <c r="F98">
        <f>'Monthly Data'!BG98</f>
        <v>81.8</v>
      </c>
      <c r="G98" s="45">
        <f>'Monthly Data'!CA98</f>
        <v>31</v>
      </c>
      <c r="H98" s="138">
        <f t="shared" ca="1" si="15"/>
        <v>0</v>
      </c>
      <c r="I98" s="21">
        <f t="shared" ca="1" si="17"/>
        <v>691.0200000000001</v>
      </c>
      <c r="J98" s="21">
        <f t="shared" ca="1" si="17"/>
        <v>0</v>
      </c>
      <c r="L98">
        <f>'GS&lt;50 OLS'!$B$5</f>
        <v>-5820981.2671159897</v>
      </c>
      <c r="M98">
        <f>E98*'GS&lt;50 OLS'!$B$6</f>
        <v>-346990.38396807463</v>
      </c>
      <c r="N98">
        <f>F98*'GS&lt;50 OLS'!$B$7</f>
        <v>4420733.2604493629</v>
      </c>
      <c r="O98">
        <f>G98*'GS&lt;50 OLS'!$B$8</f>
        <v>12237370.291825229</v>
      </c>
      <c r="P98">
        <f ca="1">H98*'GS&lt;50 OLS'!$B$9</f>
        <v>0</v>
      </c>
      <c r="Q98" s="53">
        <f ca="1">I98*'GS&lt;50 OLS'!$B$10</f>
        <v>4054884.8178452454</v>
      </c>
      <c r="R98">
        <f ca="1">J98*'GS&lt;50 OLS'!$B$11</f>
        <v>0</v>
      </c>
      <c r="S98" s="32">
        <f t="shared" ref="S98:S129" ca="1" si="18">SUM(L98:R98)</f>
        <v>14545016.719035773</v>
      </c>
      <c r="T98" s="33">
        <f t="shared" ref="T98:T121" ca="1" si="19">S98-D98</f>
        <v>982483.14618036337</v>
      </c>
      <c r="U98" s="55">
        <f t="shared" ref="U98:U121" ca="1" si="20">ABS(T98/D98)</f>
        <v>7.2440974313733239E-2</v>
      </c>
    </row>
    <row r="99" spans="1:21" x14ac:dyDescent="0.25">
      <c r="A99" s="54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Data'!J99</f>
        <v>12287692.656857682</v>
      </c>
      <c r="E99">
        <f>'Monthly Data'!BH99</f>
        <v>98</v>
      </c>
      <c r="F99">
        <f>'Monthly Data'!BG99</f>
        <v>81.599999999999994</v>
      </c>
      <c r="G99" s="45">
        <f>'Monthly Data'!CA99</f>
        <v>28</v>
      </c>
      <c r="H99" s="138">
        <f t="shared" ca="1" si="15"/>
        <v>0</v>
      </c>
      <c r="I99" s="21">
        <f t="shared" ca="1" si="17"/>
        <v>589.64999999999986</v>
      </c>
      <c r="J99" s="21">
        <f t="shared" ca="1" si="17"/>
        <v>0</v>
      </c>
      <c r="L99">
        <f>'GS&lt;50 OLS'!$B$5</f>
        <v>-5820981.2671159897</v>
      </c>
      <c r="M99">
        <f>E99*'GS&lt;50 OLS'!$B$6</f>
        <v>-350567.60442135378</v>
      </c>
      <c r="N99">
        <f>F99*'GS&lt;50 OLS'!$B$7</f>
        <v>4409924.6216707584</v>
      </c>
      <c r="O99">
        <f>G99*'GS&lt;50 OLS'!$B$8</f>
        <v>11053108.650680853</v>
      </c>
      <c r="P99">
        <f ca="1">H99*'GS&lt;50 OLS'!$B$9</f>
        <v>0</v>
      </c>
      <c r="Q99" s="53">
        <f ca="1">I99*'GS&lt;50 OLS'!$B$10</f>
        <v>3460048.671301045</v>
      </c>
      <c r="R99">
        <f ca="1">J99*'GS&lt;50 OLS'!$B$11</f>
        <v>0</v>
      </c>
      <c r="S99" s="32">
        <f t="shared" ca="1" si="18"/>
        <v>12751533.072115313</v>
      </c>
      <c r="T99" s="33">
        <f t="shared" ca="1" si="19"/>
        <v>463840.41525763087</v>
      </c>
      <c r="U99" s="55">
        <f t="shared" ca="1" si="20"/>
        <v>3.7748373776159229E-2</v>
      </c>
    </row>
    <row r="100" spans="1:21" x14ac:dyDescent="0.25">
      <c r="A100" s="54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Data'!J100</f>
        <v>12941657.17700181</v>
      </c>
      <c r="E100">
        <f>'Monthly Data'!BH100</f>
        <v>99</v>
      </c>
      <c r="F100">
        <f>'Monthly Data'!BG100</f>
        <v>81</v>
      </c>
      <c r="G100" s="45">
        <f>'Monthly Data'!CA100</f>
        <v>31</v>
      </c>
      <c r="H100" s="138">
        <f t="shared" ca="1" si="15"/>
        <v>0</v>
      </c>
      <c r="I100" s="21">
        <f t="shared" ca="1" si="17"/>
        <v>453.18999999999994</v>
      </c>
      <c r="J100" s="21">
        <f t="shared" ca="1" si="17"/>
        <v>0.18999999999999986</v>
      </c>
      <c r="L100">
        <f>'GS&lt;50 OLS'!$B$5</f>
        <v>-5820981.2671159897</v>
      </c>
      <c r="M100">
        <f>E100*'GS&lt;50 OLS'!$B$6</f>
        <v>-354144.82487463288</v>
      </c>
      <c r="N100">
        <f>F100*'GS&lt;50 OLS'!$B$7</f>
        <v>4377498.7053349437</v>
      </c>
      <c r="O100">
        <f>G100*'GS&lt;50 OLS'!$B$8</f>
        <v>12237370.291825229</v>
      </c>
      <c r="P100">
        <f ca="1">H100*'GS&lt;50 OLS'!$B$9</f>
        <v>0</v>
      </c>
      <c r="Q100" s="53">
        <f ca="1">I100*'GS&lt;50 OLS'!$B$10</f>
        <v>2659305.4478875957</v>
      </c>
      <c r="R100">
        <f ca="1">J100*'GS&lt;50 OLS'!$B$11</f>
        <v>0</v>
      </c>
      <c r="S100" s="32">
        <f t="shared" ca="1" si="18"/>
        <v>13099048.353057146</v>
      </c>
      <c r="T100" s="33">
        <f t="shared" ca="1" si="19"/>
        <v>157391.17605533637</v>
      </c>
      <c r="U100" s="55">
        <f t="shared" ca="1" si="20"/>
        <v>1.216159367403357E-2</v>
      </c>
    </row>
    <row r="101" spans="1:21" x14ac:dyDescent="0.25">
      <c r="A101" s="54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Data'!J101</f>
        <v>10979868.477893414</v>
      </c>
      <c r="E101">
        <f>'Monthly Data'!BH101</f>
        <v>100</v>
      </c>
      <c r="F101">
        <f>'Monthly Data'!BG101</f>
        <v>80.400000000000006</v>
      </c>
      <c r="G101" s="45">
        <f>'Monthly Data'!CA101</f>
        <v>30</v>
      </c>
      <c r="H101" s="138">
        <f t="shared" ca="1" si="15"/>
        <v>0</v>
      </c>
      <c r="I101" s="21">
        <f t="shared" ca="1" si="17"/>
        <v>226.19000000000005</v>
      </c>
      <c r="J101" s="21">
        <f t="shared" ca="1" si="17"/>
        <v>0</v>
      </c>
      <c r="L101">
        <f>'GS&lt;50 OLS'!$B$5</f>
        <v>-5820981.2671159897</v>
      </c>
      <c r="M101">
        <f>E101*'GS&lt;50 OLS'!$B$6</f>
        <v>-357722.04532791203</v>
      </c>
      <c r="N101">
        <f>F101*'GS&lt;50 OLS'!$B$7</f>
        <v>4345072.78899913</v>
      </c>
      <c r="O101">
        <f>G101*'GS&lt;50 OLS'!$B$8</f>
        <v>11842616.41144377</v>
      </c>
      <c r="P101">
        <f ca="1">H101*'GS&lt;50 OLS'!$B$9</f>
        <v>0</v>
      </c>
      <c r="Q101" s="53">
        <f ca="1">I101*'GS&lt;50 OLS'!$B$10</f>
        <v>1327276.1959833524</v>
      </c>
      <c r="R101">
        <f ca="1">J101*'GS&lt;50 OLS'!$B$11</f>
        <v>0</v>
      </c>
      <c r="S101" s="32">
        <f t="shared" ca="1" si="18"/>
        <v>11336262.08398235</v>
      </c>
      <c r="T101" s="33">
        <f t="shared" ca="1" si="19"/>
        <v>356393.60608893633</v>
      </c>
      <c r="U101" s="55">
        <f t="shared" ca="1" si="20"/>
        <v>3.2458822872650075E-2</v>
      </c>
    </row>
    <row r="102" spans="1:21" x14ac:dyDescent="0.25">
      <c r="A102" s="54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Data'!J102</f>
        <v>10453825.91205393</v>
      </c>
      <c r="E102">
        <f>'Monthly Data'!BH102</f>
        <v>101</v>
      </c>
      <c r="F102">
        <f>'Monthly Data'!BG102</f>
        <v>80.3</v>
      </c>
      <c r="G102" s="45">
        <f>'Monthly Data'!CA102</f>
        <v>31</v>
      </c>
      <c r="H102" s="138">
        <f t="shared" ca="1" si="15"/>
        <v>9.2799999999999976</v>
      </c>
      <c r="I102" s="21">
        <f t="shared" ca="1" si="17"/>
        <v>36</v>
      </c>
      <c r="J102" s="21">
        <f t="shared" ca="1" si="17"/>
        <v>21.240000000000002</v>
      </c>
      <c r="L102">
        <f>'GS&lt;50 OLS'!$B$5</f>
        <v>-5820981.2671159897</v>
      </c>
      <c r="M102">
        <f>E102*'GS&lt;50 OLS'!$B$6</f>
        <v>-361299.26578119112</v>
      </c>
      <c r="N102">
        <f>F102*'GS&lt;50 OLS'!$B$7</f>
        <v>4339668.4696098268</v>
      </c>
      <c r="O102">
        <f>G102*'GS&lt;50 OLS'!$B$8</f>
        <v>12237370.291825229</v>
      </c>
      <c r="P102">
        <f ca="1">H102*'GS&lt;50 OLS'!$B$9</f>
        <v>163202.89056787826</v>
      </c>
      <c r="Q102" s="53">
        <f ca="1">I102*'GS&lt;50 OLS'!$B$10</f>
        <v>211246.92981741313</v>
      </c>
      <c r="R102">
        <f ca="1">J102*'GS&lt;50 OLS'!$B$11</f>
        <v>0</v>
      </c>
      <c r="S102" s="32">
        <f t="shared" ca="1" si="18"/>
        <v>10769208.048923168</v>
      </c>
      <c r="T102" s="33">
        <f t="shared" ca="1" si="19"/>
        <v>315382.13686923869</v>
      </c>
      <c r="U102" s="55">
        <f t="shared" ca="1" si="20"/>
        <v>3.0169063414915195E-2</v>
      </c>
    </row>
    <row r="103" spans="1:21" x14ac:dyDescent="0.25">
      <c r="A103" s="54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Data'!J103</f>
        <v>10154125.053008949</v>
      </c>
      <c r="E103">
        <f>'Monthly Data'!BH103</f>
        <v>102</v>
      </c>
      <c r="F103">
        <f>'Monthly Data'!BG103</f>
        <v>81</v>
      </c>
      <c r="G103" s="45">
        <f>'Monthly Data'!CA103</f>
        <v>30</v>
      </c>
      <c r="H103" s="138">
        <f t="shared" ca="1" si="15"/>
        <v>21.53</v>
      </c>
      <c r="I103" s="21">
        <f t="shared" ca="1" si="17"/>
        <v>1.0699999999999998</v>
      </c>
      <c r="J103" s="21">
        <f t="shared" ca="1" si="17"/>
        <v>48.74</v>
      </c>
      <c r="L103">
        <f>'GS&lt;50 OLS'!$B$5</f>
        <v>-5820981.2671159897</v>
      </c>
      <c r="M103">
        <f>E103*'GS&lt;50 OLS'!$B$6</f>
        <v>-364876.48623447027</v>
      </c>
      <c r="N103">
        <f>F103*'GS&lt;50 OLS'!$B$7</f>
        <v>4377498.7053349437</v>
      </c>
      <c r="O103">
        <f>G103*'GS&lt;50 OLS'!$B$8</f>
        <v>11842616.41144377</v>
      </c>
      <c r="P103">
        <f ca="1">H103*'GS&lt;50 OLS'!$B$9</f>
        <v>378637.74072482978</v>
      </c>
      <c r="Q103" s="53">
        <f ca="1">I103*'GS&lt;50 OLS'!$B$10</f>
        <v>6278.7281917953342</v>
      </c>
      <c r="R103">
        <f ca="1">J103*'GS&lt;50 OLS'!$B$11</f>
        <v>0</v>
      </c>
      <c r="S103" s="32">
        <f t="shared" ca="1" si="18"/>
        <v>10419173.832344878</v>
      </c>
      <c r="T103" s="33">
        <f t="shared" ca="1" si="19"/>
        <v>265048.77933592908</v>
      </c>
      <c r="U103" s="55">
        <f t="shared" ca="1" si="20"/>
        <v>2.6102571905728872E-2</v>
      </c>
    </row>
    <row r="104" spans="1:21" x14ac:dyDescent="0.25">
      <c r="A104" s="54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Data'!J104</f>
        <v>11003642.679824606</v>
      </c>
      <c r="E104">
        <f>'Monthly Data'!BH104</f>
        <v>103</v>
      </c>
      <c r="F104">
        <f>'Monthly Data'!BG104</f>
        <v>81.5</v>
      </c>
      <c r="G104" s="45">
        <f>'Monthly Data'!CA104</f>
        <v>31</v>
      </c>
      <c r="H104" s="138">
        <f t="shared" ca="1" si="15"/>
        <v>63.970000000000006</v>
      </c>
      <c r="I104" s="21">
        <f t="shared" ca="1" si="17"/>
        <v>0</v>
      </c>
      <c r="J104" s="21">
        <f t="shared" ca="1" si="17"/>
        <v>111.06999999999998</v>
      </c>
      <c r="L104">
        <f>'GS&lt;50 OLS'!$B$5</f>
        <v>-5820981.2671159897</v>
      </c>
      <c r="M104">
        <f>E104*'GS&lt;50 OLS'!$B$6</f>
        <v>-368453.70668774936</v>
      </c>
      <c r="N104">
        <f>F104*'GS&lt;50 OLS'!$B$7</f>
        <v>4404520.3022814561</v>
      </c>
      <c r="O104">
        <f>G104*'GS&lt;50 OLS'!$B$8</f>
        <v>12237370.291825229</v>
      </c>
      <c r="P104">
        <f ca="1">H104*'GS&lt;50 OLS'!$B$9</f>
        <v>1125009.5807787906</v>
      </c>
      <c r="Q104" s="53">
        <f ca="1">I104*'GS&lt;50 OLS'!$B$10</f>
        <v>0</v>
      </c>
      <c r="R104">
        <f ca="1">J104*'GS&lt;50 OLS'!$B$11</f>
        <v>0</v>
      </c>
      <c r="S104" s="32">
        <f t="shared" ca="1" si="18"/>
        <v>11577465.201081736</v>
      </c>
      <c r="T104" s="33">
        <f t="shared" ca="1" si="19"/>
        <v>573822.52125713043</v>
      </c>
      <c r="U104" s="55">
        <f t="shared" ca="1" si="20"/>
        <v>5.2148414661741541E-2</v>
      </c>
    </row>
    <row r="105" spans="1:21" x14ac:dyDescent="0.25">
      <c r="A105" s="54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Data'!J105</f>
        <v>10697134.723443432</v>
      </c>
      <c r="E105">
        <f>'Monthly Data'!BH105</f>
        <v>104</v>
      </c>
      <c r="F105">
        <f>'Monthly Data'!BG105</f>
        <v>81.5</v>
      </c>
      <c r="G105" s="45">
        <f>'Monthly Data'!CA105</f>
        <v>31</v>
      </c>
      <c r="H105" s="138">
        <f t="shared" ca="1" si="15"/>
        <v>44.05</v>
      </c>
      <c r="I105" s="21">
        <f t="shared" ca="1" si="17"/>
        <v>0.13999999999999985</v>
      </c>
      <c r="J105" s="21">
        <f t="shared" ca="1" si="17"/>
        <v>84.08</v>
      </c>
      <c r="L105">
        <f>'GS&lt;50 OLS'!$B$5</f>
        <v>-5820981.2671159897</v>
      </c>
      <c r="M105">
        <f>E105*'GS&lt;50 OLS'!$B$6</f>
        <v>-372030.92714102851</v>
      </c>
      <c r="N105">
        <f>F105*'GS&lt;50 OLS'!$B$7</f>
        <v>4404520.3022814561</v>
      </c>
      <c r="O105">
        <f>G105*'GS&lt;50 OLS'!$B$8</f>
        <v>12237370.291825229</v>
      </c>
      <c r="P105">
        <f ca="1">H105*'GS&lt;50 OLS'!$B$9</f>
        <v>774686.13464601722</v>
      </c>
      <c r="Q105" s="53">
        <f ca="1">I105*'GS&lt;50 OLS'!$B$10</f>
        <v>821.51583817882795</v>
      </c>
      <c r="R105">
        <f ca="1">J105*'GS&lt;50 OLS'!$B$11</f>
        <v>0</v>
      </c>
      <c r="S105" s="32">
        <f t="shared" ca="1" si="18"/>
        <v>11224386.050333865</v>
      </c>
      <c r="T105" s="33">
        <f t="shared" ca="1" si="19"/>
        <v>527251.32689043321</v>
      </c>
      <c r="U105" s="55">
        <f t="shared" ca="1" si="20"/>
        <v>4.9289023698554466E-2</v>
      </c>
    </row>
    <row r="106" spans="1:21" x14ac:dyDescent="0.25">
      <c r="A106" s="54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Data'!J106</f>
        <v>10397915.781045992</v>
      </c>
      <c r="E106">
        <f>'Monthly Data'!BH106</f>
        <v>105</v>
      </c>
      <c r="F106">
        <f>'Monthly Data'!BG106</f>
        <v>81.400000000000006</v>
      </c>
      <c r="G106" s="45">
        <f>'Monthly Data'!CA106</f>
        <v>30</v>
      </c>
      <c r="H106" s="138">
        <f t="shared" ca="1" si="15"/>
        <v>15.6</v>
      </c>
      <c r="I106" s="21">
        <f t="shared" ca="1" si="17"/>
        <v>15.219999999999999</v>
      </c>
      <c r="J106" s="21">
        <f t="shared" ca="1" si="17"/>
        <v>34.4</v>
      </c>
      <c r="L106">
        <f>'GS&lt;50 OLS'!$B$5</f>
        <v>-5820981.2671159897</v>
      </c>
      <c r="M106">
        <f>E106*'GS&lt;50 OLS'!$B$6</f>
        <v>-375608.14759430761</v>
      </c>
      <c r="N106">
        <f>F106*'GS&lt;50 OLS'!$B$7</f>
        <v>4399115.9828921538</v>
      </c>
      <c r="O106">
        <f>G106*'GS&lt;50 OLS'!$B$8</f>
        <v>11842616.41144377</v>
      </c>
      <c r="P106">
        <f ca="1">H106*'GS&lt;50 OLS'!$B$9</f>
        <v>274349.68673048512</v>
      </c>
      <c r="Q106" s="53">
        <f ca="1">I106*'GS&lt;50 OLS'!$B$10</f>
        <v>89310.507550584094</v>
      </c>
      <c r="R106">
        <f ca="1">J106*'GS&lt;50 OLS'!$B$11</f>
        <v>0</v>
      </c>
      <c r="S106" s="32">
        <f t="shared" ca="1" si="18"/>
        <v>10408803.173906697</v>
      </c>
      <c r="T106" s="33">
        <f t="shared" ca="1" si="19"/>
        <v>10887.392860705033</v>
      </c>
      <c r="U106" s="55">
        <f t="shared" ca="1" si="20"/>
        <v>1.0470745378175974E-3</v>
      </c>
    </row>
    <row r="107" spans="1:21" x14ac:dyDescent="0.25">
      <c r="A107" s="54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Data'!J107</f>
        <v>10814539.771960309</v>
      </c>
      <c r="E107">
        <f>'Monthly Data'!BH107</f>
        <v>106</v>
      </c>
      <c r="F107">
        <f>'Monthly Data'!BG107</f>
        <v>81.5</v>
      </c>
      <c r="G107" s="45">
        <f>'Monthly Data'!CA107</f>
        <v>31</v>
      </c>
      <c r="H107" s="138">
        <f t="shared" ca="1" si="15"/>
        <v>0.1</v>
      </c>
      <c r="I107" s="21">
        <f t="shared" ca="1" si="17"/>
        <v>131.9</v>
      </c>
      <c r="J107" s="21">
        <f t="shared" ca="1" si="17"/>
        <v>1.05</v>
      </c>
      <c r="L107">
        <f>'GS&lt;50 OLS'!$B$5</f>
        <v>-5820981.2671159897</v>
      </c>
      <c r="M107">
        <f>E107*'GS&lt;50 OLS'!$B$6</f>
        <v>-379185.36804758676</v>
      </c>
      <c r="N107">
        <f>F107*'GS&lt;50 OLS'!$B$7</f>
        <v>4404520.3022814561</v>
      </c>
      <c r="O107">
        <f>G107*'GS&lt;50 OLS'!$B$8</f>
        <v>12237370.291825229</v>
      </c>
      <c r="P107">
        <f ca="1">H107*'GS&lt;50 OLS'!$B$9</f>
        <v>1758.6518380159303</v>
      </c>
      <c r="Q107" s="53">
        <f ca="1">I107*'GS&lt;50 OLS'!$B$10</f>
        <v>773985.27896991093</v>
      </c>
      <c r="R107">
        <f ca="1">J107*'GS&lt;50 OLS'!$B$11</f>
        <v>0</v>
      </c>
      <c r="S107" s="32">
        <f t="shared" ca="1" si="18"/>
        <v>11217467.889751036</v>
      </c>
      <c r="T107" s="33">
        <f t="shared" ca="1" si="19"/>
        <v>402928.11779072694</v>
      </c>
      <c r="U107" s="55">
        <f t="shared" ca="1" si="20"/>
        <v>3.7257999534610779E-2</v>
      </c>
    </row>
    <row r="108" spans="1:21" x14ac:dyDescent="0.25">
      <c r="A108" s="54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Data'!J108</f>
        <v>12037585.657386517</v>
      </c>
      <c r="E108">
        <f>'Monthly Data'!BH108</f>
        <v>107</v>
      </c>
      <c r="F108">
        <f>'Monthly Data'!BG108</f>
        <v>81.599999999999994</v>
      </c>
      <c r="G108" s="45">
        <f>'Monthly Data'!CA108</f>
        <v>30</v>
      </c>
      <c r="H108" s="138">
        <f t="shared" ca="1" si="15"/>
        <v>0</v>
      </c>
      <c r="I108" s="21">
        <f t="shared" ca="1" si="17"/>
        <v>319.14</v>
      </c>
      <c r="J108" s="21">
        <f t="shared" ca="1" si="17"/>
        <v>0</v>
      </c>
      <c r="L108">
        <f>'GS&lt;50 OLS'!$B$5</f>
        <v>-5820981.2671159897</v>
      </c>
      <c r="M108">
        <f>E108*'GS&lt;50 OLS'!$B$6</f>
        <v>-382762.58850086585</v>
      </c>
      <c r="N108">
        <f>F108*'GS&lt;50 OLS'!$B$7</f>
        <v>4409924.6216707584</v>
      </c>
      <c r="O108">
        <f>G108*'GS&lt;50 OLS'!$B$8</f>
        <v>11842616.41144377</v>
      </c>
      <c r="P108">
        <f ca="1">H108*'GS&lt;50 OLS'!$B$9</f>
        <v>0</v>
      </c>
      <c r="Q108" s="53">
        <f ca="1">I108*'GS&lt;50 OLS'!$B$10</f>
        <v>1872704.0328313673</v>
      </c>
      <c r="R108">
        <f ca="1">J108*'GS&lt;50 OLS'!$B$11</f>
        <v>0</v>
      </c>
      <c r="S108" s="32">
        <f t="shared" ca="1" si="18"/>
        <v>11921501.210329041</v>
      </c>
      <c r="T108" s="33">
        <f t="shared" ca="1" si="19"/>
        <v>-116084.44705747627</v>
      </c>
      <c r="U108" s="55">
        <f t="shared" ca="1" si="20"/>
        <v>9.6434991502008047E-3</v>
      </c>
    </row>
    <row r="109" spans="1:21" x14ac:dyDescent="0.25">
      <c r="A109" s="54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Data'!J109</f>
        <v>14214142.421286603</v>
      </c>
      <c r="E109">
        <f>'Monthly Data'!BH109</f>
        <v>108</v>
      </c>
      <c r="F109">
        <f>'Monthly Data'!BG109</f>
        <v>80.900000000000006</v>
      </c>
      <c r="G109" s="45">
        <f>'Monthly Data'!CA109</f>
        <v>31</v>
      </c>
      <c r="H109" s="138">
        <f t="shared" ca="1" si="15"/>
        <v>0</v>
      </c>
      <c r="I109" s="21">
        <f t="shared" ca="1" si="17"/>
        <v>562.53000000000009</v>
      </c>
      <c r="J109" s="21">
        <f t="shared" ca="1" si="17"/>
        <v>0</v>
      </c>
      <c r="L109">
        <f>'GS&lt;50 OLS'!$B$5</f>
        <v>-5820981.2671159897</v>
      </c>
      <c r="M109">
        <f>E109*'GS&lt;50 OLS'!$B$6</f>
        <v>-386339.808954145</v>
      </c>
      <c r="N109">
        <f>F109*'GS&lt;50 OLS'!$B$7</f>
        <v>4372094.3859456414</v>
      </c>
      <c r="O109">
        <f>G109*'GS&lt;50 OLS'!$B$8</f>
        <v>12237370.291825229</v>
      </c>
      <c r="P109">
        <f ca="1">H109*'GS&lt;50 OLS'!$B$9</f>
        <v>0</v>
      </c>
      <c r="Q109" s="53">
        <f ca="1">I109*'GS&lt;50 OLS'!$B$10</f>
        <v>3300909.3175052619</v>
      </c>
      <c r="R109">
        <f ca="1">J109*'GS&lt;50 OLS'!$B$11</f>
        <v>0</v>
      </c>
      <c r="S109" s="32">
        <f t="shared" ca="1" si="18"/>
        <v>13703052.919205997</v>
      </c>
      <c r="T109" s="33">
        <f t="shared" ca="1" si="19"/>
        <v>-511089.5020806063</v>
      </c>
      <c r="U109" s="55">
        <f t="shared" ca="1" si="20"/>
        <v>3.5956407845978561E-2</v>
      </c>
    </row>
    <row r="110" spans="1:21" x14ac:dyDescent="0.25">
      <c r="A110" s="54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Data'!J110</f>
        <v>14860814.351967089</v>
      </c>
      <c r="E110">
        <f>'Monthly Data'!BH110</f>
        <v>109</v>
      </c>
      <c r="F110">
        <f>'Monthly Data'!BG110</f>
        <v>80.2</v>
      </c>
      <c r="G110" s="45">
        <f>'Monthly Data'!CA110</f>
        <v>31</v>
      </c>
      <c r="H110" s="138">
        <f t="shared" ca="1" si="15"/>
        <v>0</v>
      </c>
      <c r="I110" s="21">
        <f t="shared" ca="1" si="17"/>
        <v>691.0200000000001</v>
      </c>
      <c r="J110" s="21">
        <f t="shared" ca="1" si="17"/>
        <v>0</v>
      </c>
      <c r="L110">
        <f>'GS&lt;50 OLS'!$B$5</f>
        <v>-5820981.2671159897</v>
      </c>
      <c r="M110">
        <f>E110*'GS&lt;50 OLS'!$B$6</f>
        <v>-389917.0294074241</v>
      </c>
      <c r="N110">
        <f>F110*'GS&lt;50 OLS'!$B$7</f>
        <v>4334264.1502205245</v>
      </c>
      <c r="O110">
        <f>G110*'GS&lt;50 OLS'!$B$8</f>
        <v>12237370.291825229</v>
      </c>
      <c r="P110">
        <f ca="1">H110*'GS&lt;50 OLS'!$B$9</f>
        <v>0</v>
      </c>
      <c r="Q110" s="53">
        <f ca="1">I110*'GS&lt;50 OLS'!$B$10</f>
        <v>4054884.8178452454</v>
      </c>
      <c r="R110">
        <f ca="1">J110*'GS&lt;50 OLS'!$B$11</f>
        <v>0</v>
      </c>
      <c r="S110" s="32">
        <f t="shared" ca="1" si="18"/>
        <v>14415620.963367587</v>
      </c>
      <c r="T110" s="33">
        <f t="shared" ca="1" si="19"/>
        <v>-445193.38859950192</v>
      </c>
      <c r="U110" s="55">
        <f t="shared" ca="1" si="20"/>
        <v>2.9957536515525664E-2</v>
      </c>
    </row>
    <row r="111" spans="1:21" x14ac:dyDescent="0.25">
      <c r="A111" s="54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Data'!J111</f>
        <v>12863687.709758811</v>
      </c>
      <c r="E111">
        <f>'Monthly Data'!BH111</f>
        <v>110</v>
      </c>
      <c r="F111">
        <f>'Monthly Data'!BG111</f>
        <v>79.5</v>
      </c>
      <c r="G111" s="45">
        <f>'Monthly Data'!CA111</f>
        <v>28</v>
      </c>
      <c r="H111" s="138">
        <f t="shared" ca="1" si="15"/>
        <v>0</v>
      </c>
      <c r="I111" s="21">
        <f t="shared" ref="I111:J126" ca="1" si="21">I99</f>
        <v>589.64999999999986</v>
      </c>
      <c r="J111" s="21">
        <f t="shared" ca="1" si="21"/>
        <v>0</v>
      </c>
      <c r="L111">
        <f>'GS&lt;50 OLS'!$B$5</f>
        <v>-5820981.2671159897</v>
      </c>
      <c r="M111">
        <f>E111*'GS&lt;50 OLS'!$B$6</f>
        <v>-393494.24986070325</v>
      </c>
      <c r="N111">
        <f>F111*'GS&lt;50 OLS'!$B$7</f>
        <v>4296433.9144954076</v>
      </c>
      <c r="O111">
        <f>G111*'GS&lt;50 OLS'!$B$8</f>
        <v>11053108.650680853</v>
      </c>
      <c r="P111">
        <f ca="1">H111*'GS&lt;50 OLS'!$B$9</f>
        <v>0</v>
      </c>
      <c r="Q111" s="53">
        <f ca="1">I111*'GS&lt;50 OLS'!$B$10</f>
        <v>3460048.671301045</v>
      </c>
      <c r="R111">
        <f ca="1">J111*'GS&lt;50 OLS'!$B$11</f>
        <v>0</v>
      </c>
      <c r="S111" s="32">
        <f t="shared" ca="1" si="18"/>
        <v>12595115.719500612</v>
      </c>
      <c r="T111" s="33">
        <f t="shared" ca="1" si="19"/>
        <v>-268571.99025819823</v>
      </c>
      <c r="U111" s="55">
        <f t="shared" ca="1" si="20"/>
        <v>2.0878304598023693E-2</v>
      </c>
    </row>
    <row r="112" spans="1:21" x14ac:dyDescent="0.25">
      <c r="A112" s="54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Data'!J112</f>
        <v>13090485.78510097</v>
      </c>
      <c r="E112">
        <f>'Monthly Data'!BH112</f>
        <v>111</v>
      </c>
      <c r="F112">
        <f>'Monthly Data'!BG112</f>
        <v>80</v>
      </c>
      <c r="G112" s="45">
        <f>'Monthly Data'!CA112</f>
        <v>31</v>
      </c>
      <c r="H112" s="138">
        <f t="shared" ca="1" si="15"/>
        <v>0</v>
      </c>
      <c r="I112" s="21">
        <f t="shared" ca="1" si="21"/>
        <v>453.18999999999994</v>
      </c>
      <c r="J112" s="21">
        <f t="shared" ca="1" si="21"/>
        <v>0.18999999999999986</v>
      </c>
      <c r="L112">
        <f>'GS&lt;50 OLS'!$B$5</f>
        <v>-5820981.2671159897</v>
      </c>
      <c r="M112">
        <f>E112*'GS&lt;50 OLS'!$B$6</f>
        <v>-397071.47031398234</v>
      </c>
      <c r="N112">
        <f>F112*'GS&lt;50 OLS'!$B$7</f>
        <v>4323455.51144192</v>
      </c>
      <c r="O112">
        <f>G112*'GS&lt;50 OLS'!$B$8</f>
        <v>12237370.291825229</v>
      </c>
      <c r="P112">
        <f ca="1">H112*'GS&lt;50 OLS'!$B$9</f>
        <v>0</v>
      </c>
      <c r="Q112" s="53">
        <f ca="1">I112*'GS&lt;50 OLS'!$B$10</f>
        <v>2659305.4478875957</v>
      </c>
      <c r="R112">
        <f ca="1">J112*'GS&lt;50 OLS'!$B$11</f>
        <v>0</v>
      </c>
      <c r="S112" s="32">
        <f t="shared" ca="1" si="18"/>
        <v>13002078.513724774</v>
      </c>
      <c r="T112" s="33">
        <f t="shared" ca="1" si="19"/>
        <v>-88407.271376196295</v>
      </c>
      <c r="U112" s="55">
        <f t="shared" ca="1" si="20"/>
        <v>6.7535516120278485E-3</v>
      </c>
    </row>
    <row r="113" spans="1:24" x14ac:dyDescent="0.25">
      <c r="A113" s="54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Data'!J113</f>
        <v>11837317.286590643</v>
      </c>
      <c r="E113">
        <f>'Monthly Data'!BH113</f>
        <v>112</v>
      </c>
      <c r="F113">
        <f>'Monthly Data'!BG113</f>
        <v>80.2</v>
      </c>
      <c r="G113" s="45">
        <f>'Monthly Data'!CA113</f>
        <v>30</v>
      </c>
      <c r="H113" s="138">
        <f t="shared" ca="1" si="15"/>
        <v>0</v>
      </c>
      <c r="I113" s="21">
        <f t="shared" ca="1" si="21"/>
        <v>226.19000000000005</v>
      </c>
      <c r="J113" s="21">
        <f t="shared" ca="1" si="21"/>
        <v>0</v>
      </c>
      <c r="L113">
        <f>'GS&lt;50 OLS'!$B$5</f>
        <v>-5820981.2671159897</v>
      </c>
      <c r="M113">
        <f>E113*'GS&lt;50 OLS'!$B$6</f>
        <v>-400648.69076726143</v>
      </c>
      <c r="N113">
        <f>F113*'GS&lt;50 OLS'!$B$7</f>
        <v>4334264.1502205245</v>
      </c>
      <c r="O113">
        <f>G113*'GS&lt;50 OLS'!$B$8</f>
        <v>11842616.41144377</v>
      </c>
      <c r="P113">
        <f ca="1">H113*'GS&lt;50 OLS'!$B$9</f>
        <v>0</v>
      </c>
      <c r="Q113" s="53">
        <f ca="1">I113*'GS&lt;50 OLS'!$B$10</f>
        <v>1327276.1959833524</v>
      </c>
      <c r="R113">
        <f ca="1">J113*'GS&lt;50 OLS'!$B$11</f>
        <v>0</v>
      </c>
      <c r="S113" s="32">
        <f t="shared" ca="1" si="18"/>
        <v>11282526.799764397</v>
      </c>
      <c r="T113" s="33">
        <f t="shared" ca="1" si="19"/>
        <v>-554790.4868262466</v>
      </c>
      <c r="U113" s="55">
        <f t="shared" ca="1" si="20"/>
        <v>4.6867923989392032E-2</v>
      </c>
    </row>
    <row r="114" spans="1:24" x14ac:dyDescent="0.25">
      <c r="A114" s="54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Data'!J114</f>
        <v>11036148.486504091</v>
      </c>
      <c r="E114">
        <f>'Monthly Data'!BH114</f>
        <v>113</v>
      </c>
      <c r="F114">
        <f>'Monthly Data'!BG114</f>
        <v>80.5</v>
      </c>
      <c r="G114" s="45">
        <f>'Monthly Data'!CA114</f>
        <v>31</v>
      </c>
      <c r="H114" s="138">
        <f t="shared" ca="1" si="15"/>
        <v>9.2799999999999976</v>
      </c>
      <c r="I114" s="21">
        <f t="shared" ca="1" si="21"/>
        <v>36</v>
      </c>
      <c r="J114" s="21">
        <f t="shared" ca="1" si="21"/>
        <v>21.240000000000002</v>
      </c>
      <c r="L114">
        <f>'GS&lt;50 OLS'!$B$5</f>
        <v>-5820981.2671159897</v>
      </c>
      <c r="M114">
        <f>E114*'GS&lt;50 OLS'!$B$6</f>
        <v>-404225.91122054058</v>
      </c>
      <c r="N114">
        <f>F114*'GS&lt;50 OLS'!$B$7</f>
        <v>4350477.1083884323</v>
      </c>
      <c r="O114">
        <f>G114*'GS&lt;50 OLS'!$B$8</f>
        <v>12237370.291825229</v>
      </c>
      <c r="P114">
        <f ca="1">H114*'GS&lt;50 OLS'!$B$9</f>
        <v>163202.89056787826</v>
      </c>
      <c r="Q114" s="53">
        <f ca="1">I114*'GS&lt;50 OLS'!$B$10</f>
        <v>211246.92981741313</v>
      </c>
      <c r="R114">
        <f ca="1">J114*'GS&lt;50 OLS'!$B$11</f>
        <v>0</v>
      </c>
      <c r="S114" s="32">
        <f t="shared" ca="1" si="18"/>
        <v>10737090.042262424</v>
      </c>
      <c r="T114" s="33">
        <f t="shared" ca="1" si="19"/>
        <v>-299058.44424166717</v>
      </c>
      <c r="U114" s="55">
        <f t="shared" ca="1" si="20"/>
        <v>2.7098080875531932E-2</v>
      </c>
    </row>
    <row r="115" spans="1:24" x14ac:dyDescent="0.25">
      <c r="A115" s="54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Data'!J115</f>
        <v>11031637.64021685</v>
      </c>
      <c r="E115">
        <f>'Monthly Data'!BH115</f>
        <v>114</v>
      </c>
      <c r="F115">
        <f>'Monthly Data'!BG115</f>
        <v>80.599999999999994</v>
      </c>
      <c r="G115" s="45">
        <f>'Monthly Data'!CA115</f>
        <v>30</v>
      </c>
      <c r="H115" s="138">
        <f t="shared" ca="1" si="15"/>
        <v>21.53</v>
      </c>
      <c r="I115" s="21">
        <f t="shared" ca="1" si="21"/>
        <v>1.0699999999999998</v>
      </c>
      <c r="J115" s="21">
        <f t="shared" ca="1" si="21"/>
        <v>48.74</v>
      </c>
      <c r="L115">
        <f>'GS&lt;50 OLS'!$B$5</f>
        <v>-5820981.2671159897</v>
      </c>
      <c r="M115">
        <f>E115*'GS&lt;50 OLS'!$B$6</f>
        <v>-407803.13167381968</v>
      </c>
      <c r="N115">
        <f>F115*'GS&lt;50 OLS'!$B$7</f>
        <v>4355881.4277777337</v>
      </c>
      <c r="O115">
        <f>G115*'GS&lt;50 OLS'!$B$8</f>
        <v>11842616.41144377</v>
      </c>
      <c r="P115">
        <f ca="1">H115*'GS&lt;50 OLS'!$B$9</f>
        <v>378637.74072482978</v>
      </c>
      <c r="Q115" s="53">
        <f ca="1">I115*'GS&lt;50 OLS'!$B$10</f>
        <v>6278.7281917953342</v>
      </c>
      <c r="R115">
        <f ca="1">J115*'GS&lt;50 OLS'!$B$11</f>
        <v>0</v>
      </c>
      <c r="S115" s="32">
        <f t="shared" ca="1" si="18"/>
        <v>10354629.90934832</v>
      </c>
      <c r="T115" s="33">
        <f t="shared" ca="1" si="19"/>
        <v>-677007.73086852953</v>
      </c>
      <c r="U115" s="55">
        <f t="shared" ca="1" si="20"/>
        <v>6.1369649090034971E-2</v>
      </c>
    </row>
    <row r="116" spans="1:24" x14ac:dyDescent="0.25">
      <c r="A116" s="54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Data'!J116</f>
        <v>11950474.385114038</v>
      </c>
      <c r="E116">
        <f>'Monthly Data'!BH116</f>
        <v>115</v>
      </c>
      <c r="F116">
        <f>'Monthly Data'!BG116</f>
        <v>80.7</v>
      </c>
      <c r="G116" s="45">
        <f>'Monthly Data'!CA116</f>
        <v>31</v>
      </c>
      <c r="H116" s="138">
        <f t="shared" ca="1" si="15"/>
        <v>63.970000000000006</v>
      </c>
      <c r="I116" s="21">
        <f t="shared" ca="1" si="21"/>
        <v>0</v>
      </c>
      <c r="J116" s="21">
        <f t="shared" ca="1" si="21"/>
        <v>111.06999999999998</v>
      </c>
      <c r="L116">
        <f>'GS&lt;50 OLS'!$B$5</f>
        <v>-5820981.2671159897</v>
      </c>
      <c r="M116">
        <f>E116*'GS&lt;50 OLS'!$B$6</f>
        <v>-411380.35212709883</v>
      </c>
      <c r="N116">
        <f>F116*'GS&lt;50 OLS'!$B$7</f>
        <v>4361285.7471670369</v>
      </c>
      <c r="O116">
        <f>G116*'GS&lt;50 OLS'!$B$8</f>
        <v>12237370.291825229</v>
      </c>
      <c r="P116">
        <f ca="1">H116*'GS&lt;50 OLS'!$B$9</f>
        <v>1125009.5807787906</v>
      </c>
      <c r="Q116" s="53">
        <f ca="1">I116*'GS&lt;50 OLS'!$B$10</f>
        <v>0</v>
      </c>
      <c r="R116">
        <f ca="1">J116*'GS&lt;50 OLS'!$B$11</f>
        <v>0</v>
      </c>
      <c r="S116" s="32">
        <f t="shared" ca="1" si="18"/>
        <v>11491304.000527969</v>
      </c>
      <c r="T116" s="33">
        <f t="shared" ca="1" si="19"/>
        <v>-459170.38458606973</v>
      </c>
      <c r="U116" s="55">
        <f t="shared" ca="1" si="20"/>
        <v>3.8422774677298974E-2</v>
      </c>
    </row>
    <row r="117" spans="1:24" x14ac:dyDescent="0.25">
      <c r="A117" s="54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Data'!J117</f>
        <v>11571706.909955313</v>
      </c>
      <c r="E117">
        <f>'Monthly Data'!BH117</f>
        <v>116</v>
      </c>
      <c r="F117">
        <f>'Monthly Data'!BG117</f>
        <v>80.8</v>
      </c>
      <c r="G117" s="45">
        <f>'Monthly Data'!CA117</f>
        <v>31</v>
      </c>
      <c r="H117" s="138">
        <f t="shared" ca="1" si="15"/>
        <v>44.05</v>
      </c>
      <c r="I117" s="21">
        <f t="shared" ca="1" si="21"/>
        <v>0.13999999999999985</v>
      </c>
      <c r="J117" s="21">
        <f t="shared" ca="1" si="21"/>
        <v>84.08</v>
      </c>
      <c r="L117">
        <f>'GS&lt;50 OLS'!$B$5</f>
        <v>-5820981.2671159897</v>
      </c>
      <c r="M117">
        <f>E117*'GS&lt;50 OLS'!$B$6</f>
        <v>-414957.57258037792</v>
      </c>
      <c r="N117">
        <f>F117*'GS&lt;50 OLS'!$B$7</f>
        <v>4366690.0665563392</v>
      </c>
      <c r="O117">
        <f>G117*'GS&lt;50 OLS'!$B$8</f>
        <v>12237370.291825229</v>
      </c>
      <c r="P117">
        <f ca="1">H117*'GS&lt;50 OLS'!$B$9</f>
        <v>774686.13464601722</v>
      </c>
      <c r="Q117" s="53">
        <f ca="1">I117*'GS&lt;50 OLS'!$B$10</f>
        <v>821.51583817882795</v>
      </c>
      <c r="R117">
        <f ca="1">J117*'GS&lt;50 OLS'!$B$11</f>
        <v>0</v>
      </c>
      <c r="S117" s="32">
        <f t="shared" ca="1" si="18"/>
        <v>11143629.169169398</v>
      </c>
      <c r="T117" s="33">
        <f t="shared" ca="1" si="19"/>
        <v>-428077.7407859154</v>
      </c>
      <c r="U117" s="55">
        <f t="shared" ca="1" si="20"/>
        <v>3.6993482821245129E-2</v>
      </c>
    </row>
    <row r="118" spans="1:24" x14ac:dyDescent="0.25">
      <c r="A118" s="54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Data'!J118</f>
        <v>10508931.270161346</v>
      </c>
      <c r="E118">
        <f>'Monthly Data'!BH118</f>
        <v>117</v>
      </c>
      <c r="F118">
        <f>'Monthly Data'!BG118</f>
        <v>81.400000000000006</v>
      </c>
      <c r="G118" s="45">
        <f>'Monthly Data'!CA118</f>
        <v>30</v>
      </c>
      <c r="H118" s="138">
        <f t="shared" ca="1" si="15"/>
        <v>15.6</v>
      </c>
      <c r="I118" s="21">
        <f t="shared" ca="1" si="21"/>
        <v>15.219999999999999</v>
      </c>
      <c r="J118" s="21">
        <f t="shared" ca="1" si="21"/>
        <v>34.4</v>
      </c>
      <c r="L118">
        <f>'GS&lt;50 OLS'!$B$5</f>
        <v>-5820981.2671159897</v>
      </c>
      <c r="M118">
        <f>E118*'GS&lt;50 OLS'!$B$6</f>
        <v>-418534.79303365707</v>
      </c>
      <c r="N118">
        <f>F118*'GS&lt;50 OLS'!$B$7</f>
        <v>4399115.9828921538</v>
      </c>
      <c r="O118">
        <f>G118*'GS&lt;50 OLS'!$B$8</f>
        <v>11842616.41144377</v>
      </c>
      <c r="P118">
        <f ca="1">H118*'GS&lt;50 OLS'!$B$9</f>
        <v>274349.68673048512</v>
      </c>
      <c r="Q118" s="53">
        <f ca="1">I118*'GS&lt;50 OLS'!$B$10</f>
        <v>89310.507550584094</v>
      </c>
      <c r="R118">
        <f ca="1">J118*'GS&lt;50 OLS'!$B$11</f>
        <v>0</v>
      </c>
      <c r="S118" s="32">
        <f t="shared" ca="1" si="18"/>
        <v>10365876.528467348</v>
      </c>
      <c r="T118" s="33">
        <f t="shared" ca="1" si="19"/>
        <v>-143054.74169399776</v>
      </c>
      <c r="U118" s="55">
        <f t="shared" ca="1" si="20"/>
        <v>1.3612682204914774E-2</v>
      </c>
    </row>
    <row r="119" spans="1:24" x14ac:dyDescent="0.25">
      <c r="A119" s="54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Data'!J119</f>
        <v>11237857.596006241</v>
      </c>
      <c r="E119">
        <f>'Monthly Data'!BH119</f>
        <v>118</v>
      </c>
      <c r="F119">
        <f>'Monthly Data'!BG119</f>
        <v>82.1</v>
      </c>
      <c r="G119" s="45">
        <f>'Monthly Data'!CA119</f>
        <v>31</v>
      </c>
      <c r="H119" s="138">
        <f t="shared" ca="1" si="15"/>
        <v>0.1</v>
      </c>
      <c r="I119" s="21">
        <f t="shared" ca="1" si="21"/>
        <v>131.9</v>
      </c>
      <c r="J119" s="21">
        <f t="shared" ca="1" si="21"/>
        <v>1.05</v>
      </c>
      <c r="L119">
        <f>'GS&lt;50 OLS'!$B$5</f>
        <v>-5820981.2671159897</v>
      </c>
      <c r="M119">
        <f>E119*'GS&lt;50 OLS'!$B$6</f>
        <v>-422112.01348693616</v>
      </c>
      <c r="N119">
        <f>F119*'GS&lt;50 OLS'!$B$7</f>
        <v>4436946.2186172698</v>
      </c>
      <c r="O119">
        <f>G119*'GS&lt;50 OLS'!$B$8</f>
        <v>12237370.291825229</v>
      </c>
      <c r="P119">
        <f ca="1">H119*'GS&lt;50 OLS'!$B$9</f>
        <v>1758.6518380159303</v>
      </c>
      <c r="Q119" s="53">
        <f ca="1">I119*'GS&lt;50 OLS'!$B$10</f>
        <v>773985.27896991093</v>
      </c>
      <c r="R119">
        <f ca="1">J119*'GS&lt;50 OLS'!$B$11</f>
        <v>0</v>
      </c>
      <c r="S119" s="32">
        <f t="shared" ca="1" si="18"/>
        <v>11206967.1606475</v>
      </c>
      <c r="T119" s="33">
        <f t="shared" ca="1" si="19"/>
        <v>-30890.435358740389</v>
      </c>
      <c r="U119" s="55">
        <f t="shared" ca="1" si="20"/>
        <v>2.7487833063232952E-3</v>
      </c>
    </row>
    <row r="120" spans="1:24" x14ac:dyDescent="0.25">
      <c r="A120" s="54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Data'!J120</f>
        <v>12492939.37460025</v>
      </c>
      <c r="E120">
        <f>'Monthly Data'!BH120</f>
        <v>119</v>
      </c>
      <c r="F120">
        <f>'Monthly Data'!BG120</f>
        <v>82.7</v>
      </c>
      <c r="G120" s="45">
        <f>'Monthly Data'!CA120</f>
        <v>30</v>
      </c>
      <c r="H120" s="138">
        <f t="shared" ca="1" si="15"/>
        <v>0</v>
      </c>
      <c r="I120" s="21">
        <f t="shared" ca="1" si="21"/>
        <v>319.14</v>
      </c>
      <c r="J120" s="21">
        <f t="shared" ca="1" si="21"/>
        <v>0</v>
      </c>
      <c r="L120">
        <f>'GS&lt;50 OLS'!$B$5</f>
        <v>-5820981.2671159897</v>
      </c>
      <c r="M120">
        <f>E120*'GS&lt;50 OLS'!$B$6</f>
        <v>-425689.23394021532</v>
      </c>
      <c r="N120">
        <f>F120*'GS&lt;50 OLS'!$B$7</f>
        <v>4469372.1349530853</v>
      </c>
      <c r="O120">
        <f>G120*'GS&lt;50 OLS'!$B$8</f>
        <v>11842616.41144377</v>
      </c>
      <c r="P120">
        <f ca="1">H120*'GS&lt;50 OLS'!$B$9</f>
        <v>0</v>
      </c>
      <c r="Q120" s="53">
        <f ca="1">I120*'GS&lt;50 OLS'!$B$10</f>
        <v>1872704.0328313673</v>
      </c>
      <c r="R120">
        <f ca="1">J120*'GS&lt;50 OLS'!$B$11</f>
        <v>0</v>
      </c>
      <c r="S120" s="32">
        <f t="shared" ca="1" si="18"/>
        <v>11938022.078172017</v>
      </c>
      <c r="T120" s="33">
        <f t="shared" ca="1" si="19"/>
        <v>-554917.29642823339</v>
      </c>
      <c r="U120" s="55">
        <f t="shared" ca="1" si="20"/>
        <v>4.4418473490430245E-2</v>
      </c>
    </row>
    <row r="121" spans="1:24" x14ac:dyDescent="0.25">
      <c r="A121" s="54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Data'!J121</f>
        <v>13550639.608001858</v>
      </c>
      <c r="E121">
        <f>'Monthly Data'!BH121</f>
        <v>120</v>
      </c>
      <c r="F121">
        <f>'Monthly Data'!BG121</f>
        <v>83.2</v>
      </c>
      <c r="G121" s="45">
        <f>'Monthly Data'!CA121</f>
        <v>31</v>
      </c>
      <c r="H121" s="138">
        <f t="shared" ca="1" si="15"/>
        <v>0</v>
      </c>
      <c r="I121" s="21">
        <f t="shared" ca="1" si="21"/>
        <v>562.53000000000009</v>
      </c>
      <c r="J121" s="21">
        <f t="shared" ca="1" si="21"/>
        <v>0</v>
      </c>
      <c r="L121">
        <f>'GS&lt;50 OLS'!$B$5</f>
        <v>-5820981.2671159897</v>
      </c>
      <c r="M121">
        <f>E121*'GS&lt;50 OLS'!$B$6</f>
        <v>-429266.45439349441</v>
      </c>
      <c r="N121">
        <f>F121*'GS&lt;50 OLS'!$B$7</f>
        <v>4496393.7318995968</v>
      </c>
      <c r="O121">
        <f>G121*'GS&lt;50 OLS'!$B$8</f>
        <v>12237370.291825229</v>
      </c>
      <c r="P121">
        <f ca="1">H121*'GS&lt;50 OLS'!$B$9</f>
        <v>0</v>
      </c>
      <c r="Q121" s="53">
        <f ca="1">I121*'GS&lt;50 OLS'!$B$10</f>
        <v>3300909.3175052619</v>
      </c>
      <c r="R121">
        <f ca="1">J121*'GS&lt;50 OLS'!$B$11</f>
        <v>0</v>
      </c>
      <c r="S121" s="32">
        <f t="shared" ca="1" si="18"/>
        <v>13784425.619720604</v>
      </c>
      <c r="T121" s="33">
        <f t="shared" ca="1" si="19"/>
        <v>233786.01171874627</v>
      </c>
      <c r="U121" s="55">
        <f t="shared" ca="1" si="20"/>
        <v>1.7252765808980122E-2</v>
      </c>
    </row>
    <row r="122" spans="1:24" x14ac:dyDescent="0.25">
      <c r="A122" s="65">
        <v>43466</v>
      </c>
      <c r="B122" s="22">
        <f>MONTH(A122)</f>
        <v>1</v>
      </c>
      <c r="C122" s="22">
        <f>YEAR(A122)</f>
        <v>2019</v>
      </c>
      <c r="E122" s="22">
        <f>E121+1</f>
        <v>121</v>
      </c>
      <c r="F122" s="67">
        <f>Economic!I122</f>
        <v>82.156880000000001</v>
      </c>
      <c r="G122" s="127">
        <f>G110</f>
        <v>31</v>
      </c>
      <c r="H122" s="139">
        <f t="shared" ca="1" si="15"/>
        <v>0</v>
      </c>
      <c r="I122" s="23">
        <f t="shared" ca="1" si="21"/>
        <v>691.0200000000001</v>
      </c>
      <c r="J122" s="23">
        <f t="shared" ca="1" si="21"/>
        <v>0</v>
      </c>
      <c r="L122">
        <f>'GS&lt;50 OLS'!$B$5</f>
        <v>-5820981.2671159897</v>
      </c>
      <c r="M122">
        <f>E122*'GS&lt;50 OLS'!$B$6</f>
        <v>-432843.67484677356</v>
      </c>
      <c r="N122">
        <f>F122*'GS&lt;50 OLS'!$B$7</f>
        <v>4440020.1954859057</v>
      </c>
      <c r="O122">
        <f>G122*'GS&lt;50 OLS'!$B$8</f>
        <v>12237370.291825229</v>
      </c>
      <c r="P122">
        <f ca="1">H122*'GS&lt;50 OLS'!$B$9</f>
        <v>0</v>
      </c>
      <c r="Q122" s="53">
        <f ca="1">I122*'GS&lt;50 OLS'!$B$10</f>
        <v>4054884.8178452454</v>
      </c>
      <c r="R122">
        <f ca="1">J122*'GS&lt;50 OLS'!$B$11</f>
        <v>0</v>
      </c>
      <c r="S122" s="32">
        <f t="shared" ca="1" si="18"/>
        <v>14478450.363193618</v>
      </c>
      <c r="U122" s="58"/>
    </row>
    <row r="123" spans="1:24" x14ac:dyDescent="0.25">
      <c r="A123" s="65">
        <v>43497</v>
      </c>
      <c r="B123" s="22">
        <f t="shared" ref="B123:B145" si="22">MONTH(A123)</f>
        <v>2</v>
      </c>
      <c r="C123" s="22">
        <f t="shared" ref="C123:C145" si="23">YEAR(A123)</f>
        <v>2019</v>
      </c>
      <c r="E123" s="22">
        <f t="shared" ref="E123:E145" si="24">E122+1</f>
        <v>122</v>
      </c>
      <c r="F123" s="67">
        <f>Economic!I123</f>
        <v>81.439799999999991</v>
      </c>
      <c r="G123" s="127">
        <f t="shared" ref="G123:H145" si="25">G111</f>
        <v>28</v>
      </c>
      <c r="H123" s="139">
        <f t="shared" ca="1" si="15"/>
        <v>0</v>
      </c>
      <c r="I123" s="23">
        <f t="shared" ca="1" si="21"/>
        <v>589.64999999999986</v>
      </c>
      <c r="J123" s="23">
        <f t="shared" ca="1" si="21"/>
        <v>0</v>
      </c>
      <c r="L123">
        <f>'GS&lt;50 OLS'!$B$5</f>
        <v>-5820981.2671159897</v>
      </c>
      <c r="M123">
        <f>E123*'GS&lt;50 OLS'!$B$6</f>
        <v>-436420.89530005265</v>
      </c>
      <c r="N123">
        <f>F123*'GS&lt;50 OLS'!$B$7</f>
        <v>4401266.9020090951</v>
      </c>
      <c r="O123">
        <f>G123*'GS&lt;50 OLS'!$B$8</f>
        <v>11053108.650680853</v>
      </c>
      <c r="P123">
        <f ca="1">H123*'GS&lt;50 OLS'!$B$9</f>
        <v>0</v>
      </c>
      <c r="Q123" s="53">
        <f ca="1">I123*'GS&lt;50 OLS'!$B$10</f>
        <v>3460048.671301045</v>
      </c>
      <c r="R123">
        <f ca="1">J123*'GS&lt;50 OLS'!$B$11</f>
        <v>0</v>
      </c>
      <c r="S123" s="32">
        <f t="shared" ca="1" si="18"/>
        <v>12657022.061574951</v>
      </c>
    </row>
    <row r="124" spans="1:24" x14ac:dyDescent="0.25">
      <c r="A124" s="65">
        <v>43525</v>
      </c>
      <c r="B124" s="22">
        <f t="shared" si="22"/>
        <v>3</v>
      </c>
      <c r="C124" s="22">
        <f t="shared" si="23"/>
        <v>2019</v>
      </c>
      <c r="E124" s="22">
        <f t="shared" si="24"/>
        <v>123</v>
      </c>
      <c r="F124" s="67">
        <f>Economic!I124</f>
        <v>81.951999999999998</v>
      </c>
      <c r="G124" s="127">
        <f t="shared" si="25"/>
        <v>31</v>
      </c>
      <c r="H124" s="139">
        <f t="shared" ca="1" si="15"/>
        <v>0</v>
      </c>
      <c r="I124" s="23">
        <f t="shared" ca="1" si="21"/>
        <v>453.18999999999994</v>
      </c>
      <c r="J124" s="23">
        <f t="shared" ca="1" si="21"/>
        <v>0.18999999999999986</v>
      </c>
      <c r="L124">
        <f>'GS&lt;50 OLS'!$B$5</f>
        <v>-5820981.2671159897</v>
      </c>
      <c r="M124">
        <f>E124*'GS&lt;50 OLS'!$B$6</f>
        <v>-439998.1157533318</v>
      </c>
      <c r="N124">
        <f>F124*'GS&lt;50 OLS'!$B$7</f>
        <v>4428947.8259211024</v>
      </c>
      <c r="O124">
        <f>G124*'GS&lt;50 OLS'!$B$8</f>
        <v>12237370.291825229</v>
      </c>
      <c r="P124">
        <f ca="1">H124*'GS&lt;50 OLS'!$B$9</f>
        <v>0</v>
      </c>
      <c r="Q124" s="53">
        <f ca="1">I124*'GS&lt;50 OLS'!$B$10</f>
        <v>2659305.4478875957</v>
      </c>
      <c r="R124">
        <f ca="1">J124*'GS&lt;50 OLS'!$B$11</f>
        <v>0</v>
      </c>
      <c r="S124" s="32">
        <f t="shared" ca="1" si="18"/>
        <v>13064644.182764605</v>
      </c>
      <c r="W124" s="32"/>
      <c r="X124" s="56"/>
    </row>
    <row r="125" spans="1:24" x14ac:dyDescent="0.25">
      <c r="A125" s="65">
        <v>43556</v>
      </c>
      <c r="B125" s="22">
        <f t="shared" si="22"/>
        <v>4</v>
      </c>
      <c r="C125" s="22">
        <f t="shared" si="23"/>
        <v>2019</v>
      </c>
      <c r="E125" s="22">
        <f t="shared" si="24"/>
        <v>124</v>
      </c>
      <c r="F125" s="67">
        <f>Economic!I125</f>
        <v>82.156880000000001</v>
      </c>
      <c r="G125" s="127">
        <f t="shared" si="25"/>
        <v>30</v>
      </c>
      <c r="H125" s="139">
        <f t="shared" ca="1" si="15"/>
        <v>0</v>
      </c>
      <c r="I125" s="23">
        <f t="shared" ca="1" si="21"/>
        <v>226.19000000000005</v>
      </c>
      <c r="J125" s="23">
        <f t="shared" ca="1" si="21"/>
        <v>0</v>
      </c>
      <c r="L125">
        <f>'GS&lt;50 OLS'!$B$5</f>
        <v>-5820981.2671159897</v>
      </c>
      <c r="M125">
        <f>E125*'GS&lt;50 OLS'!$B$6</f>
        <v>-443575.3362066109</v>
      </c>
      <c r="N125">
        <f>F125*'GS&lt;50 OLS'!$B$7</f>
        <v>4440020.1954859057</v>
      </c>
      <c r="O125">
        <f>G125*'GS&lt;50 OLS'!$B$8</f>
        <v>11842616.41144377</v>
      </c>
      <c r="P125">
        <f ca="1">H125*'GS&lt;50 OLS'!$B$9</f>
        <v>0</v>
      </c>
      <c r="Q125" s="53">
        <f ca="1">I125*'GS&lt;50 OLS'!$B$10</f>
        <v>1327276.1959833524</v>
      </c>
      <c r="R125">
        <f ca="1">J125*'GS&lt;50 OLS'!$B$11</f>
        <v>0</v>
      </c>
      <c r="S125" s="32">
        <f t="shared" ca="1" si="18"/>
        <v>11345356.199590428</v>
      </c>
      <c r="W125" s="32"/>
      <c r="X125" s="56"/>
    </row>
    <row r="126" spans="1:24" x14ac:dyDescent="0.25">
      <c r="A126" s="65">
        <v>43586</v>
      </c>
      <c r="B126" s="22">
        <f t="shared" si="22"/>
        <v>5</v>
      </c>
      <c r="C126" s="22">
        <f t="shared" si="23"/>
        <v>2019</v>
      </c>
      <c r="E126" s="22">
        <f t="shared" si="24"/>
        <v>125</v>
      </c>
      <c r="F126" s="67">
        <f>Economic!I126</f>
        <v>82.464200000000005</v>
      </c>
      <c r="G126" s="127">
        <f t="shared" si="25"/>
        <v>31</v>
      </c>
      <c r="H126" s="139">
        <f t="shared" ca="1" si="15"/>
        <v>9.2799999999999976</v>
      </c>
      <c r="I126" s="23">
        <f t="shared" ca="1" si="21"/>
        <v>36</v>
      </c>
      <c r="J126" s="23">
        <f t="shared" ca="1" si="21"/>
        <v>21.240000000000002</v>
      </c>
      <c r="L126">
        <f>'GS&lt;50 OLS'!$B$5</f>
        <v>-5820981.2671159897</v>
      </c>
      <c r="M126">
        <f>E126*'GS&lt;50 OLS'!$B$6</f>
        <v>-447152.55665989005</v>
      </c>
      <c r="N126">
        <f>F126*'GS&lt;50 OLS'!$B$7</f>
        <v>4456628.7498331098</v>
      </c>
      <c r="O126">
        <f>G126*'GS&lt;50 OLS'!$B$8</f>
        <v>12237370.291825229</v>
      </c>
      <c r="P126">
        <f ca="1">H126*'GS&lt;50 OLS'!$B$9</f>
        <v>163202.89056787826</v>
      </c>
      <c r="Q126" s="53">
        <f ca="1">I126*'GS&lt;50 OLS'!$B$10</f>
        <v>211246.92981741313</v>
      </c>
      <c r="R126">
        <f ca="1">J126*'GS&lt;50 OLS'!$B$11</f>
        <v>0</v>
      </c>
      <c r="S126" s="32">
        <f t="shared" ca="1" si="18"/>
        <v>10800315.03826775</v>
      </c>
      <c r="W126" s="32"/>
      <c r="X126" s="56"/>
    </row>
    <row r="127" spans="1:24" x14ac:dyDescent="0.25">
      <c r="A127" s="65">
        <v>43617</v>
      </c>
      <c r="B127" s="22">
        <f t="shared" si="22"/>
        <v>6</v>
      </c>
      <c r="C127" s="22">
        <f t="shared" si="23"/>
        <v>2019</v>
      </c>
      <c r="E127" s="22">
        <f t="shared" si="24"/>
        <v>126</v>
      </c>
      <c r="F127" s="67">
        <f>Economic!I127</f>
        <v>82.566639999999992</v>
      </c>
      <c r="G127" s="127">
        <f t="shared" si="25"/>
        <v>30</v>
      </c>
      <c r="H127" s="139">
        <f t="shared" ca="1" si="15"/>
        <v>21.53</v>
      </c>
      <c r="I127" s="23">
        <f t="shared" ref="I127:J142" ca="1" si="26">I115</f>
        <v>1.0699999999999998</v>
      </c>
      <c r="J127" s="23">
        <f t="shared" ca="1" si="26"/>
        <v>48.74</v>
      </c>
      <c r="L127">
        <f>'GS&lt;50 OLS'!$B$5</f>
        <v>-5820981.2671159897</v>
      </c>
      <c r="M127">
        <f>E127*'GS&lt;50 OLS'!$B$6</f>
        <v>-450729.77711316914</v>
      </c>
      <c r="N127">
        <f>F127*'GS&lt;50 OLS'!$B$7</f>
        <v>4462164.9346155105</v>
      </c>
      <c r="O127">
        <f>G127*'GS&lt;50 OLS'!$B$8</f>
        <v>11842616.41144377</v>
      </c>
      <c r="P127">
        <f ca="1">H127*'GS&lt;50 OLS'!$B$9</f>
        <v>378637.74072482978</v>
      </c>
      <c r="Q127" s="53">
        <f ca="1">I127*'GS&lt;50 OLS'!$B$10</f>
        <v>6278.7281917953342</v>
      </c>
      <c r="R127">
        <f ca="1">J127*'GS&lt;50 OLS'!$B$11</f>
        <v>0</v>
      </c>
      <c r="S127" s="32">
        <f t="shared" ca="1" si="18"/>
        <v>10417986.770746745</v>
      </c>
      <c r="W127" s="32"/>
      <c r="X127" s="56"/>
    </row>
    <row r="128" spans="1:24" x14ac:dyDescent="0.25">
      <c r="A128" s="65">
        <v>43647</v>
      </c>
      <c r="B128" s="22">
        <f t="shared" si="22"/>
        <v>7</v>
      </c>
      <c r="C128" s="22">
        <f t="shared" si="23"/>
        <v>2019</v>
      </c>
      <c r="E128" s="22">
        <f t="shared" si="24"/>
        <v>127</v>
      </c>
      <c r="F128" s="67">
        <f>Economic!I128</f>
        <v>82.669080000000008</v>
      </c>
      <c r="G128" s="127">
        <f t="shared" si="25"/>
        <v>31</v>
      </c>
      <c r="H128" s="139">
        <f t="shared" ca="1" si="15"/>
        <v>63.970000000000006</v>
      </c>
      <c r="I128" s="23">
        <f t="shared" ca="1" si="26"/>
        <v>0</v>
      </c>
      <c r="J128" s="23">
        <f t="shared" ca="1" si="26"/>
        <v>111.06999999999998</v>
      </c>
      <c r="L128">
        <f>'GS&lt;50 OLS'!$B$5</f>
        <v>-5820981.2671159897</v>
      </c>
      <c r="M128">
        <f>E128*'GS&lt;50 OLS'!$B$6</f>
        <v>-454306.99756644829</v>
      </c>
      <c r="N128">
        <f>F128*'GS&lt;50 OLS'!$B$7</f>
        <v>4467701.1193979131</v>
      </c>
      <c r="O128">
        <f>G128*'GS&lt;50 OLS'!$B$8</f>
        <v>12237370.291825229</v>
      </c>
      <c r="P128">
        <f ca="1">H128*'GS&lt;50 OLS'!$B$9</f>
        <v>1125009.5807787906</v>
      </c>
      <c r="Q128" s="53">
        <f ca="1">I128*'GS&lt;50 OLS'!$B$10</f>
        <v>0</v>
      </c>
      <c r="R128">
        <f ca="1">J128*'GS&lt;50 OLS'!$B$11</f>
        <v>0</v>
      </c>
      <c r="S128" s="32">
        <f t="shared" ca="1" si="18"/>
        <v>11554792.727319496</v>
      </c>
      <c r="W128" s="32"/>
      <c r="X128" s="56"/>
    </row>
    <row r="129" spans="1:24" x14ac:dyDescent="0.25">
      <c r="A129" s="65">
        <v>43678</v>
      </c>
      <c r="B129" s="22">
        <f t="shared" si="22"/>
        <v>8</v>
      </c>
      <c r="C129" s="22">
        <f t="shared" si="23"/>
        <v>2019</v>
      </c>
      <c r="E129" s="22">
        <f t="shared" si="24"/>
        <v>128</v>
      </c>
      <c r="F129" s="67">
        <f>Economic!I129</f>
        <v>82.771519999999995</v>
      </c>
      <c r="G129" s="127">
        <f t="shared" si="25"/>
        <v>31</v>
      </c>
      <c r="H129" s="139">
        <f t="shared" ca="1" si="15"/>
        <v>44.05</v>
      </c>
      <c r="I129" s="23">
        <f t="shared" ca="1" si="26"/>
        <v>0.13999999999999985</v>
      </c>
      <c r="J129" s="23">
        <f t="shared" ca="1" si="26"/>
        <v>84.08</v>
      </c>
      <c r="L129">
        <f>'GS&lt;50 OLS'!$B$5</f>
        <v>-5820981.2671159897</v>
      </c>
      <c r="M129">
        <f>E129*'GS&lt;50 OLS'!$B$6</f>
        <v>-457884.21801972738</v>
      </c>
      <c r="N129">
        <f>F129*'GS&lt;50 OLS'!$B$7</f>
        <v>4473237.3041803138</v>
      </c>
      <c r="O129">
        <f>G129*'GS&lt;50 OLS'!$B$8</f>
        <v>12237370.291825229</v>
      </c>
      <c r="P129">
        <f ca="1">H129*'GS&lt;50 OLS'!$B$9</f>
        <v>774686.13464601722</v>
      </c>
      <c r="Q129" s="53">
        <f ca="1">I129*'GS&lt;50 OLS'!$B$10</f>
        <v>821.51583817882795</v>
      </c>
      <c r="R129">
        <f ca="1">J129*'GS&lt;50 OLS'!$B$11</f>
        <v>0</v>
      </c>
      <c r="S129" s="32">
        <f t="shared" ca="1" si="18"/>
        <v>11207249.761354022</v>
      </c>
      <c r="W129" s="32"/>
      <c r="X129" s="56"/>
    </row>
    <row r="130" spans="1:24" x14ac:dyDescent="0.25">
      <c r="A130" s="65">
        <v>43709</v>
      </c>
      <c r="B130" s="22">
        <f t="shared" si="22"/>
        <v>9</v>
      </c>
      <c r="C130" s="22">
        <f t="shared" si="23"/>
        <v>2019</v>
      </c>
      <c r="E130" s="22">
        <f t="shared" si="24"/>
        <v>129</v>
      </c>
      <c r="F130" s="67">
        <f>Economic!I130</f>
        <v>83.386160000000004</v>
      </c>
      <c r="G130" s="127">
        <f t="shared" si="25"/>
        <v>30</v>
      </c>
      <c r="H130" s="139">
        <f t="shared" ca="1" si="15"/>
        <v>15.6</v>
      </c>
      <c r="I130" s="23">
        <f t="shared" ca="1" si="26"/>
        <v>15.219999999999999</v>
      </c>
      <c r="J130" s="23">
        <f t="shared" ca="1" si="26"/>
        <v>34.4</v>
      </c>
      <c r="L130">
        <f>'GS&lt;50 OLS'!$B$5</f>
        <v>-5820981.2671159897</v>
      </c>
      <c r="M130">
        <f>E130*'GS&lt;50 OLS'!$B$6</f>
        <v>-461461.43847300648</v>
      </c>
      <c r="N130">
        <f>F130*'GS&lt;50 OLS'!$B$7</f>
        <v>4506454.4128747219</v>
      </c>
      <c r="O130">
        <f>G130*'GS&lt;50 OLS'!$B$8</f>
        <v>11842616.41144377</v>
      </c>
      <c r="P130">
        <f ca="1">H130*'GS&lt;50 OLS'!$B$9</f>
        <v>274349.68673048512</v>
      </c>
      <c r="Q130" s="53">
        <f ca="1">I130*'GS&lt;50 OLS'!$B$10</f>
        <v>89310.507550584094</v>
      </c>
      <c r="R130">
        <f ca="1">J130*'GS&lt;50 OLS'!$B$11</f>
        <v>0</v>
      </c>
      <c r="S130" s="32">
        <f t="shared" ref="S130:S145" ca="1" si="27">SUM(L130:R130)</f>
        <v>10430288.313010564</v>
      </c>
      <c r="W130" s="32"/>
      <c r="X130" s="56"/>
    </row>
    <row r="131" spans="1:24" x14ac:dyDescent="0.25">
      <c r="A131" s="65">
        <v>43739</v>
      </c>
      <c r="B131" s="22">
        <f t="shared" si="22"/>
        <v>10</v>
      </c>
      <c r="C131" s="22">
        <f t="shared" si="23"/>
        <v>2019</v>
      </c>
      <c r="E131" s="22">
        <f t="shared" si="24"/>
        <v>130</v>
      </c>
      <c r="F131" s="67">
        <f>Economic!I131</f>
        <v>84.103239999999985</v>
      </c>
      <c r="G131" s="127">
        <f t="shared" si="25"/>
        <v>31</v>
      </c>
      <c r="H131" s="139">
        <f t="shared" ca="1" si="15"/>
        <v>0.1</v>
      </c>
      <c r="I131" s="23">
        <f t="shared" ca="1" si="26"/>
        <v>131.9</v>
      </c>
      <c r="J131" s="23">
        <f t="shared" ca="1" si="26"/>
        <v>1.05</v>
      </c>
      <c r="L131">
        <f>'GS&lt;50 OLS'!$B$5</f>
        <v>-5820981.2671159897</v>
      </c>
      <c r="M131">
        <f>E131*'GS&lt;50 OLS'!$B$6</f>
        <v>-465038.65892628563</v>
      </c>
      <c r="N131">
        <f>F131*'GS&lt;50 OLS'!$B$7</f>
        <v>4545207.7063515307</v>
      </c>
      <c r="O131">
        <f>G131*'GS&lt;50 OLS'!$B$8</f>
        <v>12237370.291825229</v>
      </c>
      <c r="P131">
        <f ca="1">H131*'GS&lt;50 OLS'!$B$9</f>
        <v>1758.6518380159303</v>
      </c>
      <c r="Q131" s="53">
        <f ca="1">I131*'GS&lt;50 OLS'!$B$10</f>
        <v>773985.27896991093</v>
      </c>
      <c r="R131">
        <f ca="1">J131*'GS&lt;50 OLS'!$B$11</f>
        <v>0</v>
      </c>
      <c r="S131" s="32">
        <f t="shared" ca="1" si="27"/>
        <v>11272302.002942409</v>
      </c>
      <c r="W131" s="32"/>
      <c r="X131" s="56"/>
    </row>
    <row r="132" spans="1:24" x14ac:dyDescent="0.25">
      <c r="A132" s="65">
        <v>43770</v>
      </c>
      <c r="B132" s="22">
        <f t="shared" si="22"/>
        <v>11</v>
      </c>
      <c r="C132" s="22">
        <f t="shared" si="23"/>
        <v>2019</v>
      </c>
      <c r="E132" s="22">
        <f t="shared" si="24"/>
        <v>131</v>
      </c>
      <c r="F132" s="67">
        <f>Economic!I132</f>
        <v>84.717880000000008</v>
      </c>
      <c r="G132" s="127">
        <f t="shared" si="25"/>
        <v>30</v>
      </c>
      <c r="H132" s="139">
        <f t="shared" ca="1" si="15"/>
        <v>0</v>
      </c>
      <c r="I132" s="23">
        <f t="shared" ca="1" si="26"/>
        <v>319.14</v>
      </c>
      <c r="J132" s="23">
        <f t="shared" ca="1" si="26"/>
        <v>0</v>
      </c>
      <c r="L132">
        <f>'GS&lt;50 OLS'!$B$5</f>
        <v>-5820981.2671159897</v>
      </c>
      <c r="M132">
        <f>E132*'GS&lt;50 OLS'!$B$6</f>
        <v>-468615.87937956472</v>
      </c>
      <c r="N132">
        <f>F132*'GS&lt;50 OLS'!$B$7</f>
        <v>4578424.8150459407</v>
      </c>
      <c r="O132">
        <f>G132*'GS&lt;50 OLS'!$B$8</f>
        <v>11842616.41144377</v>
      </c>
      <c r="P132">
        <f ca="1">H132*'GS&lt;50 OLS'!$B$9</f>
        <v>0</v>
      </c>
      <c r="Q132" s="53">
        <f ca="1">I132*'GS&lt;50 OLS'!$B$10</f>
        <v>1872704.0328313673</v>
      </c>
      <c r="R132">
        <f ca="1">J132*'GS&lt;50 OLS'!$B$11</f>
        <v>0</v>
      </c>
      <c r="S132" s="32">
        <f t="shared" ca="1" si="27"/>
        <v>12004148.112825524</v>
      </c>
      <c r="W132" s="32"/>
      <c r="X132" s="56"/>
    </row>
    <row r="133" spans="1:24" x14ac:dyDescent="0.25">
      <c r="A133" s="65">
        <v>43800</v>
      </c>
      <c r="B133" s="22">
        <f t="shared" si="22"/>
        <v>12</v>
      </c>
      <c r="C133" s="22">
        <f t="shared" si="23"/>
        <v>2019</v>
      </c>
      <c r="E133" s="22">
        <f t="shared" si="24"/>
        <v>132</v>
      </c>
      <c r="F133" s="67">
        <f>Economic!I133</f>
        <v>85.230080000000001</v>
      </c>
      <c r="G133" s="127">
        <f t="shared" si="25"/>
        <v>31</v>
      </c>
      <c r="H133" s="139">
        <f t="shared" ca="1" si="15"/>
        <v>0</v>
      </c>
      <c r="I133" s="23">
        <f t="shared" ca="1" si="26"/>
        <v>562.53000000000009</v>
      </c>
      <c r="J133" s="23">
        <f t="shared" ca="1" si="26"/>
        <v>0</v>
      </c>
      <c r="L133">
        <f>'GS&lt;50 OLS'!$B$5</f>
        <v>-5820981.2671159897</v>
      </c>
      <c r="M133">
        <f>E133*'GS&lt;50 OLS'!$B$6</f>
        <v>-472193.09983284387</v>
      </c>
      <c r="N133">
        <f>F133*'GS&lt;50 OLS'!$B$7</f>
        <v>4606105.7389579471</v>
      </c>
      <c r="O133">
        <f>G133*'GS&lt;50 OLS'!$B$8</f>
        <v>12237370.291825229</v>
      </c>
      <c r="P133">
        <f ca="1">H133*'GS&lt;50 OLS'!$B$9</f>
        <v>0</v>
      </c>
      <c r="Q133" s="53">
        <f ca="1">I133*'GS&lt;50 OLS'!$B$10</f>
        <v>3300909.3175052619</v>
      </c>
      <c r="R133">
        <f ca="1">J133*'GS&lt;50 OLS'!$B$11</f>
        <v>0</v>
      </c>
      <c r="S133" s="32">
        <f t="shared" ca="1" si="27"/>
        <v>13851210.981339604</v>
      </c>
      <c r="W133" s="32"/>
      <c r="X133" s="56"/>
    </row>
    <row r="134" spans="1:24" x14ac:dyDescent="0.25">
      <c r="A134" s="65">
        <v>43831</v>
      </c>
      <c r="B134" s="22">
        <f t="shared" si="22"/>
        <v>1</v>
      </c>
      <c r="C134" s="22">
        <f t="shared" si="23"/>
        <v>2020</v>
      </c>
      <c r="E134" s="22">
        <f t="shared" si="24"/>
        <v>133</v>
      </c>
      <c r="F134" s="67">
        <f>Economic!I134</f>
        <v>83.011311551999995</v>
      </c>
      <c r="G134" s="127">
        <f t="shared" si="25"/>
        <v>31</v>
      </c>
      <c r="H134" s="139">
        <f t="shared" ca="1" si="15"/>
        <v>0</v>
      </c>
      <c r="I134" s="23">
        <f t="shared" ca="1" si="26"/>
        <v>691.0200000000001</v>
      </c>
      <c r="J134" s="23">
        <f t="shared" ca="1" si="26"/>
        <v>0</v>
      </c>
      <c r="L134">
        <f>'GS&lt;50 OLS'!$B$5</f>
        <v>-5820981.2671159897</v>
      </c>
      <c r="M134">
        <f>E134*'GS&lt;50 OLS'!$B$6</f>
        <v>-475770.32028612297</v>
      </c>
      <c r="N134">
        <f>F134*'GS&lt;50 OLS'!$B$7</f>
        <v>4486196.4055189583</v>
      </c>
      <c r="O134">
        <f>G134*'GS&lt;50 OLS'!$B$8</f>
        <v>12237370.291825229</v>
      </c>
      <c r="P134">
        <f ca="1">H134*'GS&lt;50 OLS'!$B$9</f>
        <v>0</v>
      </c>
      <c r="Q134" s="53">
        <f ca="1">I134*'GS&lt;50 OLS'!$B$10</f>
        <v>4054884.8178452454</v>
      </c>
      <c r="R134">
        <f ca="1">J134*'GS&lt;50 OLS'!$B$11</f>
        <v>0</v>
      </c>
      <c r="S134" s="32">
        <f t="shared" ca="1" si="27"/>
        <v>14481699.927787321</v>
      </c>
      <c r="W134" s="32"/>
      <c r="X134" s="56"/>
    </row>
    <row r="135" spans="1:24" x14ac:dyDescent="0.25">
      <c r="A135" s="65">
        <v>43862</v>
      </c>
      <c r="B135" s="22">
        <f t="shared" si="22"/>
        <v>2</v>
      </c>
      <c r="C135" s="22">
        <f t="shared" si="23"/>
        <v>2020</v>
      </c>
      <c r="E135" s="22">
        <f t="shared" si="24"/>
        <v>134</v>
      </c>
      <c r="F135" s="67">
        <f>Economic!I135</f>
        <v>82.286773919999987</v>
      </c>
      <c r="G135" s="127">
        <v>29</v>
      </c>
      <c r="H135" s="139">
        <f t="shared" ca="1" si="15"/>
        <v>0</v>
      </c>
      <c r="I135" s="23">
        <f t="shared" ca="1" si="26"/>
        <v>589.64999999999986</v>
      </c>
      <c r="J135" s="23">
        <f t="shared" ca="1" si="26"/>
        <v>0</v>
      </c>
      <c r="L135">
        <f>'GS&lt;50 OLS'!$B$5</f>
        <v>-5820981.2671159897</v>
      </c>
      <c r="M135">
        <f>E135*'GS&lt;50 OLS'!$B$6</f>
        <v>-479347.54073940212</v>
      </c>
      <c r="N135">
        <f>F135*'GS&lt;50 OLS'!$B$7</f>
        <v>4447040.0777899902</v>
      </c>
      <c r="O135">
        <f>G135*'GS&lt;50 OLS'!$B$8</f>
        <v>11447862.531062312</v>
      </c>
      <c r="P135">
        <f ca="1">H135*'GS&lt;50 OLS'!$B$9</f>
        <v>0</v>
      </c>
      <c r="Q135" s="53">
        <f ca="1">I135*'GS&lt;50 OLS'!$B$10</f>
        <v>3460048.671301045</v>
      </c>
      <c r="R135">
        <f ca="1">J135*'GS&lt;50 OLS'!$B$11</f>
        <v>0</v>
      </c>
      <c r="S135" s="32">
        <f t="shared" ca="1" si="27"/>
        <v>13054622.472297955</v>
      </c>
      <c r="W135" s="32"/>
      <c r="X135" s="56"/>
    </row>
    <row r="136" spans="1:24" x14ac:dyDescent="0.25">
      <c r="A136" s="65">
        <v>43891</v>
      </c>
      <c r="B136" s="22">
        <f t="shared" si="22"/>
        <v>3</v>
      </c>
      <c r="C136" s="22">
        <f t="shared" si="23"/>
        <v>2020</v>
      </c>
      <c r="E136" s="22">
        <f t="shared" si="24"/>
        <v>135</v>
      </c>
      <c r="F136" s="67">
        <f>Economic!I136</f>
        <v>82.804300799999993</v>
      </c>
      <c r="G136" s="127">
        <f t="shared" si="25"/>
        <v>31</v>
      </c>
      <c r="H136" s="139">
        <f t="shared" ca="1" si="15"/>
        <v>0</v>
      </c>
      <c r="I136" s="23">
        <f t="shared" ca="1" si="26"/>
        <v>453.18999999999994</v>
      </c>
      <c r="J136" s="23">
        <f t="shared" ca="1" si="26"/>
        <v>0.18999999999999986</v>
      </c>
      <c r="L136">
        <f>'GS&lt;50 OLS'!$B$5</f>
        <v>-5820981.2671159897</v>
      </c>
      <c r="M136">
        <f>E136*'GS&lt;50 OLS'!$B$6</f>
        <v>-482924.76119268121</v>
      </c>
      <c r="N136">
        <f>F136*'GS&lt;50 OLS'!$B$7</f>
        <v>4475008.8833106821</v>
      </c>
      <c r="O136">
        <f>G136*'GS&lt;50 OLS'!$B$8</f>
        <v>12237370.291825229</v>
      </c>
      <c r="P136">
        <f ca="1">H136*'GS&lt;50 OLS'!$B$9</f>
        <v>0</v>
      </c>
      <c r="Q136" s="53">
        <f ca="1">I136*'GS&lt;50 OLS'!$B$10</f>
        <v>2659305.4478875957</v>
      </c>
      <c r="R136">
        <f ca="1">J136*'GS&lt;50 OLS'!$B$11</f>
        <v>0</v>
      </c>
      <c r="S136" s="32">
        <f t="shared" ca="1" si="27"/>
        <v>13067778.594714835</v>
      </c>
      <c r="W136" s="32"/>
      <c r="X136" s="56"/>
    </row>
    <row r="137" spans="1:24" x14ac:dyDescent="0.25">
      <c r="A137" s="65">
        <v>43922</v>
      </c>
      <c r="B137" s="22">
        <f t="shared" si="22"/>
        <v>4</v>
      </c>
      <c r="C137" s="22">
        <f t="shared" si="23"/>
        <v>2020</v>
      </c>
      <c r="E137" s="22">
        <f t="shared" si="24"/>
        <v>136</v>
      </c>
      <c r="F137" s="67">
        <f>Economic!I137</f>
        <v>83.011311551999995</v>
      </c>
      <c r="G137" s="127">
        <f t="shared" si="25"/>
        <v>30</v>
      </c>
      <c r="H137" s="139">
        <f t="shared" ca="1" si="15"/>
        <v>0</v>
      </c>
      <c r="I137" s="23">
        <f t="shared" ca="1" si="26"/>
        <v>226.19000000000005</v>
      </c>
      <c r="J137" s="23">
        <f t="shared" ca="1" si="26"/>
        <v>0</v>
      </c>
      <c r="L137">
        <f>'GS&lt;50 OLS'!$B$5</f>
        <v>-5820981.2671159897</v>
      </c>
      <c r="M137">
        <f>E137*'GS&lt;50 OLS'!$B$6</f>
        <v>-486501.98164596036</v>
      </c>
      <c r="N137">
        <f>F137*'GS&lt;50 OLS'!$B$7</f>
        <v>4486196.4055189583</v>
      </c>
      <c r="O137">
        <f>G137*'GS&lt;50 OLS'!$B$8</f>
        <v>11842616.41144377</v>
      </c>
      <c r="P137">
        <f ca="1">H137*'GS&lt;50 OLS'!$B$9</f>
        <v>0</v>
      </c>
      <c r="Q137" s="53">
        <f ca="1">I137*'GS&lt;50 OLS'!$B$10</f>
        <v>1327276.1959833524</v>
      </c>
      <c r="R137">
        <f ca="1">J137*'GS&lt;50 OLS'!$B$11</f>
        <v>0</v>
      </c>
      <c r="S137" s="32">
        <f t="shared" ca="1" si="27"/>
        <v>11348605.76418413</v>
      </c>
      <c r="W137" s="32"/>
      <c r="X137" s="57"/>
    </row>
    <row r="138" spans="1:24" x14ac:dyDescent="0.25">
      <c r="A138" s="65">
        <v>43952</v>
      </c>
      <c r="B138" s="22">
        <f t="shared" si="22"/>
        <v>5</v>
      </c>
      <c r="C138" s="22">
        <f t="shared" si="23"/>
        <v>2020</v>
      </c>
      <c r="E138" s="22">
        <f t="shared" si="24"/>
        <v>137</v>
      </c>
      <c r="F138" s="67">
        <f>Economic!I138</f>
        <v>83.321827679999998</v>
      </c>
      <c r="G138" s="127">
        <f t="shared" si="25"/>
        <v>31</v>
      </c>
      <c r="H138" s="139">
        <f t="shared" ca="1" si="15"/>
        <v>9.2799999999999976</v>
      </c>
      <c r="I138" s="23">
        <f t="shared" ca="1" si="26"/>
        <v>36</v>
      </c>
      <c r="J138" s="23">
        <f t="shared" ca="1" si="26"/>
        <v>21.240000000000002</v>
      </c>
      <c r="L138">
        <f>'GS&lt;50 OLS'!$B$5</f>
        <v>-5820981.2671159897</v>
      </c>
      <c r="M138">
        <f>E138*'GS&lt;50 OLS'!$B$6</f>
        <v>-490079.20209923945</v>
      </c>
      <c r="N138">
        <f>F138*'GS&lt;50 OLS'!$B$7</f>
        <v>4502977.688831374</v>
      </c>
      <c r="O138">
        <f>G138*'GS&lt;50 OLS'!$B$8</f>
        <v>12237370.291825229</v>
      </c>
      <c r="P138">
        <f ca="1">H138*'GS&lt;50 OLS'!$B$9</f>
        <v>163202.89056787826</v>
      </c>
      <c r="Q138" s="53">
        <f ca="1">I138*'GS&lt;50 OLS'!$B$10</f>
        <v>211246.92981741313</v>
      </c>
      <c r="R138">
        <f ca="1">J138*'GS&lt;50 OLS'!$B$11</f>
        <v>0</v>
      </c>
      <c r="S138" s="32">
        <f t="shared" ca="1" si="27"/>
        <v>10803737.331826666</v>
      </c>
      <c r="W138" s="32"/>
      <c r="X138" s="57"/>
    </row>
    <row r="139" spans="1:24" x14ac:dyDescent="0.25">
      <c r="A139" s="65">
        <v>43983</v>
      </c>
      <c r="B139" s="22">
        <f t="shared" si="22"/>
        <v>6</v>
      </c>
      <c r="C139" s="22">
        <f t="shared" si="23"/>
        <v>2020</v>
      </c>
      <c r="E139" s="22">
        <f t="shared" si="24"/>
        <v>138</v>
      </c>
      <c r="F139" s="67">
        <f>Economic!I139</f>
        <v>83.425333055999985</v>
      </c>
      <c r="G139" s="127">
        <f t="shared" si="25"/>
        <v>30</v>
      </c>
      <c r="H139" s="139">
        <f t="shared" ca="1" si="15"/>
        <v>21.53</v>
      </c>
      <c r="I139" s="23">
        <f t="shared" ca="1" si="26"/>
        <v>1.0699999999999998</v>
      </c>
      <c r="J139" s="23">
        <f t="shared" ca="1" si="26"/>
        <v>48.74</v>
      </c>
      <c r="L139">
        <f>'GS&lt;50 OLS'!$B$5</f>
        <v>-5820981.2671159897</v>
      </c>
      <c r="M139">
        <f>E139*'GS&lt;50 OLS'!$B$6</f>
        <v>-493656.4225525186</v>
      </c>
      <c r="N139">
        <f>F139*'GS&lt;50 OLS'!$B$7</f>
        <v>4508571.4499355117</v>
      </c>
      <c r="O139">
        <f>G139*'GS&lt;50 OLS'!$B$8</f>
        <v>11842616.41144377</v>
      </c>
      <c r="P139">
        <f ca="1">H139*'GS&lt;50 OLS'!$B$9</f>
        <v>378637.74072482978</v>
      </c>
      <c r="Q139" s="53">
        <f ca="1">I139*'GS&lt;50 OLS'!$B$10</f>
        <v>6278.7281917953342</v>
      </c>
      <c r="R139">
        <f ca="1">J139*'GS&lt;50 OLS'!$B$11</f>
        <v>0</v>
      </c>
      <c r="S139" s="32">
        <f t="shared" ca="1" si="27"/>
        <v>10421466.640627399</v>
      </c>
      <c r="W139" s="32"/>
      <c r="X139" s="57"/>
    </row>
    <row r="140" spans="1:24" x14ac:dyDescent="0.25">
      <c r="A140" s="65">
        <v>44013</v>
      </c>
      <c r="B140" s="22">
        <f t="shared" si="22"/>
        <v>7</v>
      </c>
      <c r="C140" s="22">
        <f t="shared" si="23"/>
        <v>2020</v>
      </c>
      <c r="E140" s="22">
        <f t="shared" si="24"/>
        <v>139</v>
      </c>
      <c r="F140" s="67">
        <f>Economic!I140</f>
        <v>83.528838432000001</v>
      </c>
      <c r="G140" s="127">
        <f t="shared" si="25"/>
        <v>31</v>
      </c>
      <c r="H140" s="139">
        <f t="shared" ca="1" si="15"/>
        <v>63.970000000000006</v>
      </c>
      <c r="I140" s="23">
        <f t="shared" ca="1" si="26"/>
        <v>0</v>
      </c>
      <c r="J140" s="23">
        <f t="shared" ca="1" si="26"/>
        <v>111.06999999999998</v>
      </c>
      <c r="L140">
        <f>'GS&lt;50 OLS'!$B$5</f>
        <v>-5820981.2671159897</v>
      </c>
      <c r="M140">
        <f>E140*'GS&lt;50 OLS'!$B$6</f>
        <v>-497233.6430057977</v>
      </c>
      <c r="N140">
        <f>F140*'GS&lt;50 OLS'!$B$7</f>
        <v>4514165.2110396512</v>
      </c>
      <c r="O140">
        <f>G140*'GS&lt;50 OLS'!$B$8</f>
        <v>12237370.291825229</v>
      </c>
      <c r="P140">
        <f ca="1">H140*'GS&lt;50 OLS'!$B$9</f>
        <v>1125009.5807787906</v>
      </c>
      <c r="Q140" s="53">
        <f ca="1">I140*'GS&lt;50 OLS'!$B$10</f>
        <v>0</v>
      </c>
      <c r="R140">
        <f ca="1">J140*'GS&lt;50 OLS'!$B$11</f>
        <v>0</v>
      </c>
      <c r="S140" s="32">
        <f t="shared" ca="1" si="27"/>
        <v>11558330.173521884</v>
      </c>
      <c r="W140" s="32"/>
      <c r="X140" s="57"/>
    </row>
    <row r="141" spans="1:24" x14ac:dyDescent="0.25">
      <c r="A141" s="65">
        <v>44044</v>
      </c>
      <c r="B141" s="22">
        <f t="shared" si="22"/>
        <v>8</v>
      </c>
      <c r="C141" s="22">
        <f t="shared" si="23"/>
        <v>2020</v>
      </c>
      <c r="E141" s="22">
        <f t="shared" si="24"/>
        <v>140</v>
      </c>
      <c r="F141" s="67">
        <f>Economic!I141</f>
        <v>83.632343807999987</v>
      </c>
      <c r="G141" s="127">
        <f t="shared" si="25"/>
        <v>31</v>
      </c>
      <c r="H141" s="139">
        <f t="shared" ca="1" si="15"/>
        <v>44.05</v>
      </c>
      <c r="I141" s="23">
        <f t="shared" ca="1" si="26"/>
        <v>0.13999999999999985</v>
      </c>
      <c r="J141" s="23">
        <f t="shared" ca="1" si="26"/>
        <v>84.08</v>
      </c>
      <c r="L141">
        <f>'GS&lt;50 OLS'!$B$5</f>
        <v>-5820981.2671159897</v>
      </c>
      <c r="M141">
        <f>E141*'GS&lt;50 OLS'!$B$6</f>
        <v>-500810.86345907685</v>
      </c>
      <c r="N141">
        <f>F141*'GS&lt;50 OLS'!$B$7</f>
        <v>4519758.9721437888</v>
      </c>
      <c r="O141">
        <f>G141*'GS&lt;50 OLS'!$B$8</f>
        <v>12237370.291825229</v>
      </c>
      <c r="P141">
        <f ca="1">H141*'GS&lt;50 OLS'!$B$9</f>
        <v>774686.13464601722</v>
      </c>
      <c r="Q141" s="53">
        <f ca="1">I141*'GS&lt;50 OLS'!$B$10</f>
        <v>821.51583817882795</v>
      </c>
      <c r="R141">
        <f ca="1">J141*'GS&lt;50 OLS'!$B$11</f>
        <v>0</v>
      </c>
      <c r="S141" s="32">
        <f t="shared" ca="1" si="27"/>
        <v>11210844.783878148</v>
      </c>
      <c r="W141" s="32"/>
      <c r="X141" s="57"/>
    </row>
    <row r="142" spans="1:24" x14ac:dyDescent="0.25">
      <c r="A142" s="65">
        <v>44075</v>
      </c>
      <c r="B142" s="22">
        <f t="shared" si="22"/>
        <v>9</v>
      </c>
      <c r="C142" s="22">
        <f t="shared" si="23"/>
        <v>2020</v>
      </c>
      <c r="E142" s="22">
        <f t="shared" si="24"/>
        <v>141</v>
      </c>
      <c r="F142" s="67">
        <f>Economic!I142</f>
        <v>84.253376063999994</v>
      </c>
      <c r="G142" s="127">
        <f t="shared" si="25"/>
        <v>30</v>
      </c>
      <c r="H142" s="139">
        <f t="shared" ca="1" si="15"/>
        <v>15.6</v>
      </c>
      <c r="I142" s="23">
        <f t="shared" ca="1" si="26"/>
        <v>15.219999999999999</v>
      </c>
      <c r="J142" s="23">
        <f t="shared" ca="1" si="26"/>
        <v>34.4</v>
      </c>
      <c r="L142">
        <f>'GS&lt;50 OLS'!$B$5</f>
        <v>-5820981.2671159897</v>
      </c>
      <c r="M142">
        <f>E142*'GS&lt;50 OLS'!$B$6</f>
        <v>-504388.08391235594</v>
      </c>
      <c r="N142">
        <f>F142*'GS&lt;50 OLS'!$B$7</f>
        <v>4553321.5387686193</v>
      </c>
      <c r="O142">
        <f>G142*'GS&lt;50 OLS'!$B$8</f>
        <v>11842616.41144377</v>
      </c>
      <c r="P142">
        <f ca="1">H142*'GS&lt;50 OLS'!$B$9</f>
        <v>274349.68673048512</v>
      </c>
      <c r="Q142" s="53">
        <f ca="1">I142*'GS&lt;50 OLS'!$B$10</f>
        <v>89310.507550584094</v>
      </c>
      <c r="R142">
        <f ca="1">J142*'GS&lt;50 OLS'!$B$11</f>
        <v>0</v>
      </c>
      <c r="S142" s="32">
        <f t="shared" ca="1" si="27"/>
        <v>10434228.793465113</v>
      </c>
      <c r="W142" s="32"/>
      <c r="X142" s="57"/>
    </row>
    <row r="143" spans="1:24" x14ac:dyDescent="0.25">
      <c r="A143" s="65">
        <v>44105</v>
      </c>
      <c r="B143" s="22">
        <f t="shared" si="22"/>
        <v>10</v>
      </c>
      <c r="C143" s="22">
        <f t="shared" si="23"/>
        <v>2020</v>
      </c>
      <c r="E143" s="22">
        <f t="shared" si="24"/>
        <v>142</v>
      </c>
      <c r="F143" s="67">
        <f>Economic!I143</f>
        <v>84.977913695999987</v>
      </c>
      <c r="G143" s="127">
        <f t="shared" si="25"/>
        <v>31</v>
      </c>
      <c r="H143" s="139">
        <f t="shared" ca="1" si="25"/>
        <v>0.1</v>
      </c>
      <c r="I143" s="23">
        <f t="shared" ref="I143:J145" ca="1" si="28">I131</f>
        <v>131.9</v>
      </c>
      <c r="J143" s="23">
        <f t="shared" ca="1" si="28"/>
        <v>1.05</v>
      </c>
      <c r="L143">
        <f>'GS&lt;50 OLS'!$B$5</f>
        <v>-5820981.2671159897</v>
      </c>
      <c r="M143">
        <f>E143*'GS&lt;50 OLS'!$B$6</f>
        <v>-507965.30436563509</v>
      </c>
      <c r="N143">
        <f>F143*'GS&lt;50 OLS'!$B$7</f>
        <v>4592477.8664975874</v>
      </c>
      <c r="O143">
        <f>G143*'GS&lt;50 OLS'!$B$8</f>
        <v>12237370.291825229</v>
      </c>
      <c r="P143">
        <f ca="1">H143*'GS&lt;50 OLS'!$B$9</f>
        <v>1758.6518380159303</v>
      </c>
      <c r="Q143" s="53">
        <f ca="1">I143*'GS&lt;50 OLS'!$B$10</f>
        <v>773985.27896991093</v>
      </c>
      <c r="R143">
        <f ca="1">J143*'GS&lt;50 OLS'!$B$11</f>
        <v>0</v>
      </c>
      <c r="S143" s="32">
        <f t="shared" ca="1" si="27"/>
        <v>11276645.517649118</v>
      </c>
      <c r="W143" s="32"/>
      <c r="X143" s="57"/>
    </row>
    <row r="144" spans="1:24" x14ac:dyDescent="0.25">
      <c r="A144" s="65">
        <v>44136</v>
      </c>
      <c r="B144" s="22">
        <f t="shared" si="22"/>
        <v>11</v>
      </c>
      <c r="C144" s="22">
        <f t="shared" si="23"/>
        <v>2020</v>
      </c>
      <c r="E144" s="22">
        <f t="shared" si="24"/>
        <v>143</v>
      </c>
      <c r="F144" s="67">
        <f>Economic!I144</f>
        <v>85.598945952000008</v>
      </c>
      <c r="G144" s="127">
        <f t="shared" si="25"/>
        <v>30</v>
      </c>
      <c r="H144" s="139">
        <f t="shared" ca="1" si="25"/>
        <v>0</v>
      </c>
      <c r="I144" s="23">
        <f t="shared" ca="1" si="28"/>
        <v>319.14</v>
      </c>
      <c r="J144" s="23">
        <f t="shared" ca="1" si="28"/>
        <v>0</v>
      </c>
      <c r="L144">
        <f>'GS&lt;50 OLS'!$B$5</f>
        <v>-5820981.2671159897</v>
      </c>
      <c r="M144">
        <f>E144*'GS&lt;50 OLS'!$B$6</f>
        <v>-511542.52481891419</v>
      </c>
      <c r="N144">
        <f>F144*'GS&lt;50 OLS'!$B$7</f>
        <v>4626040.4331224179</v>
      </c>
      <c r="O144">
        <f>G144*'GS&lt;50 OLS'!$B$8</f>
        <v>11842616.41144377</v>
      </c>
      <c r="P144">
        <f ca="1">H144*'GS&lt;50 OLS'!$B$9</f>
        <v>0</v>
      </c>
      <c r="Q144" s="53">
        <f ca="1">I144*'GS&lt;50 OLS'!$B$10</f>
        <v>1872704.0328313673</v>
      </c>
      <c r="R144">
        <f ca="1">J144*'GS&lt;50 OLS'!$B$11</f>
        <v>0</v>
      </c>
      <c r="S144" s="32">
        <f t="shared" ca="1" si="27"/>
        <v>12008837.085462652</v>
      </c>
      <c r="W144" s="32"/>
      <c r="X144" s="57"/>
    </row>
    <row r="145" spans="1:24" x14ac:dyDescent="0.25">
      <c r="A145" s="65">
        <v>44166</v>
      </c>
      <c r="B145" s="22">
        <f t="shared" si="22"/>
        <v>12</v>
      </c>
      <c r="C145" s="22">
        <f t="shared" si="23"/>
        <v>2020</v>
      </c>
      <c r="E145" s="22">
        <f t="shared" si="24"/>
        <v>144</v>
      </c>
      <c r="F145" s="67">
        <f>Economic!I145</f>
        <v>86.116472831999999</v>
      </c>
      <c r="G145" s="127">
        <f t="shared" si="25"/>
        <v>31</v>
      </c>
      <c r="H145" s="139">
        <f t="shared" ca="1" si="25"/>
        <v>0</v>
      </c>
      <c r="I145" s="23">
        <f t="shared" ca="1" si="28"/>
        <v>562.53000000000009</v>
      </c>
      <c r="J145" s="23">
        <f t="shared" ca="1" si="28"/>
        <v>0</v>
      </c>
      <c r="L145">
        <f>'GS&lt;50 OLS'!$B$5</f>
        <v>-5820981.2671159897</v>
      </c>
      <c r="M145">
        <f>E145*'GS&lt;50 OLS'!$B$6</f>
        <v>-515119.74527219334</v>
      </c>
      <c r="N145">
        <f>F145*'GS&lt;50 OLS'!$B$7</f>
        <v>4654009.2386431098</v>
      </c>
      <c r="O145">
        <f>G145*'GS&lt;50 OLS'!$B$8</f>
        <v>12237370.291825229</v>
      </c>
      <c r="P145">
        <f ca="1">H145*'GS&lt;50 OLS'!$B$9</f>
        <v>0</v>
      </c>
      <c r="Q145" s="53">
        <f ca="1">I145*'GS&lt;50 OLS'!$B$10</f>
        <v>3300909.3175052619</v>
      </c>
      <c r="R145">
        <f ca="1">J145*'GS&lt;50 OLS'!$B$11</f>
        <v>0</v>
      </c>
      <c r="S145" s="32">
        <f t="shared" ca="1" si="27"/>
        <v>13856187.835585419</v>
      </c>
      <c r="W145" s="32"/>
      <c r="X145" s="57"/>
    </row>
    <row r="146" spans="1:24" x14ac:dyDescent="0.25">
      <c r="W146" s="32"/>
      <c r="X146" s="57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1120-EF65-42A5-8B6D-C8C06E179A05}">
  <sheetPr codeName="Sheet17"/>
  <dimension ref="A1:T146"/>
  <sheetViews>
    <sheetView workbookViewId="0">
      <selection activeCell="R128" sqref="R128"/>
    </sheetView>
  </sheetViews>
  <sheetFormatPr defaultRowHeight="13.2" x14ac:dyDescent="0.25"/>
  <cols>
    <col min="1" max="1" width="9.33203125" style="54"/>
    <col min="4" max="4" width="19.44140625" style="33" bestFit="1" customWidth="1"/>
    <col min="8" max="8" width="9.33203125" style="45"/>
    <col min="10" max="10" width="10.77734375" bestFit="1" customWidth="1"/>
    <col min="15" max="15" width="14.109375" bestFit="1" customWidth="1"/>
    <col min="16" max="16" width="13.77734375" bestFit="1" customWidth="1"/>
    <col min="19" max="19" width="14.77734375" bestFit="1" customWidth="1"/>
  </cols>
  <sheetData>
    <row r="1" spans="1:17" x14ac:dyDescent="0.25">
      <c r="A1" s="54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Data'!N1</f>
        <v>GS_gt_50_NoCDM</v>
      </c>
      <c r="E1" t="str">
        <f>'Monthly Data'!BH1</f>
        <v>Trend</v>
      </c>
      <c r="F1" t="str">
        <f>'Monthly Data'!AS1</f>
        <v>HDD10</v>
      </c>
      <c r="G1" t="str">
        <f>'Monthly Data'!AP1</f>
        <v>CDD16</v>
      </c>
      <c r="H1" s="45" t="str">
        <f>'Monthly Data'!CA1</f>
        <v>MonthDays</v>
      </c>
      <c r="J1" t="s">
        <v>83</v>
      </c>
      <c r="K1" t="str">
        <f>E1</f>
        <v>Trend</v>
      </c>
      <c r="L1" t="str">
        <f t="shared" ref="L1:M1" si="0">F1</f>
        <v>HDD10</v>
      </c>
      <c r="M1" t="str">
        <f t="shared" si="0"/>
        <v>CDD16</v>
      </c>
      <c r="N1" t="str">
        <f>H1</f>
        <v>MonthDays</v>
      </c>
      <c r="O1" t="s">
        <v>98</v>
      </c>
      <c r="P1" t="s">
        <v>99</v>
      </c>
      <c r="Q1" t="s">
        <v>100</v>
      </c>
    </row>
    <row r="2" spans="1:17" x14ac:dyDescent="0.25">
      <c r="A2" s="54">
        <f>'Monthly Data'!A2</f>
        <v>39814</v>
      </c>
      <c r="B2">
        <f>'Monthly Data'!C2</f>
        <v>1</v>
      </c>
      <c r="C2">
        <f>'Monthly Data'!B2</f>
        <v>2009</v>
      </c>
      <c r="D2" s="33">
        <f>'Monthly Data'!N2</f>
        <v>35292912.526157998</v>
      </c>
      <c r="E2">
        <f>'Monthly Data'!BH2</f>
        <v>1</v>
      </c>
      <c r="F2" s="21">
        <f ca="1">Weather!BA61</f>
        <v>691.0200000000001</v>
      </c>
      <c r="G2" s="21">
        <f ca="1">Weather!AL61</f>
        <v>0</v>
      </c>
      <c r="H2" s="45">
        <f>'Monthly Data'!CA2</f>
        <v>31</v>
      </c>
      <c r="J2">
        <f>'GS&gt;50 OLS'!$B$5</f>
        <v>16969361.033929799</v>
      </c>
      <c r="K2">
        <f>E2*'GS&gt;50 OLS'!$B$6</f>
        <v>-14774.085107597801</v>
      </c>
      <c r="L2">
        <f ca="1">F2*'GS&gt;50 OLS'!$B$7</f>
        <v>8113572.2627785336</v>
      </c>
      <c r="M2">
        <f ca="1">G2*'GS&gt;50 OLS'!$B$8</f>
        <v>0</v>
      </c>
      <c r="N2">
        <f>H2*'GS&gt;50 OLS'!$B$9</f>
        <v>12427241.830899173</v>
      </c>
      <c r="O2" s="32">
        <f ca="1">SUM(J2:N2)</f>
        <v>37495401.042499907</v>
      </c>
      <c r="P2" s="33">
        <f t="shared" ref="P2:P33" ca="1" si="1">O2-D2</f>
        <v>2202488.5163419098</v>
      </c>
      <c r="Q2" s="55">
        <f t="shared" ref="Q2:Q33" ca="1" si="2">ABS(P2/D2)</f>
        <v>6.2405972154026518E-2</v>
      </c>
    </row>
    <row r="3" spans="1:17" x14ac:dyDescent="0.25">
      <c r="A3" s="54">
        <f>'Monthly Data'!A3</f>
        <v>39845</v>
      </c>
      <c r="B3">
        <f>'Monthly Data'!C3</f>
        <v>2</v>
      </c>
      <c r="C3">
        <f>'Monthly Data'!B3</f>
        <v>2009</v>
      </c>
      <c r="D3" s="33">
        <f>'Monthly Data'!N3</f>
        <v>37303734.732303552</v>
      </c>
      <c r="E3">
        <f>'Monthly Data'!BH3</f>
        <v>2</v>
      </c>
      <c r="F3" s="21">
        <f ca="1">Weather!BA62</f>
        <v>589.64999999999986</v>
      </c>
      <c r="G3" s="21">
        <f ca="1">Weather!AL62</f>
        <v>0</v>
      </c>
      <c r="H3" s="45">
        <f>'Monthly Data'!CA3</f>
        <v>28</v>
      </c>
      <c r="J3">
        <f>'GS&gt;50 OLS'!$B$5</f>
        <v>16969361.033929799</v>
      </c>
      <c r="K3">
        <f>E3*'GS&gt;50 OLS'!$B$6</f>
        <v>-29548.170215195601</v>
      </c>
      <c r="L3">
        <f ca="1">F3*'GS&gt;50 OLS'!$B$7</f>
        <v>6923342.1387910061</v>
      </c>
      <c r="M3">
        <f ca="1">G3*'GS&gt;50 OLS'!$B$8</f>
        <v>0</v>
      </c>
      <c r="N3">
        <f>H3*'GS&gt;50 OLS'!$B$9</f>
        <v>11224605.524683125</v>
      </c>
      <c r="O3" s="32">
        <f t="shared" ref="O3:O66" ca="1" si="3">SUM(J3:N3)</f>
        <v>35087760.527188733</v>
      </c>
      <c r="P3" s="33">
        <f t="shared" ca="1" si="1"/>
        <v>-2215974.2051148191</v>
      </c>
      <c r="Q3" s="55">
        <f t="shared" ca="1" si="2"/>
        <v>5.9403548224244512E-2</v>
      </c>
    </row>
    <row r="4" spans="1:17" x14ac:dyDescent="0.25">
      <c r="A4" s="54">
        <f>'Monthly Data'!A4</f>
        <v>39873</v>
      </c>
      <c r="B4">
        <f>'Monthly Data'!C4</f>
        <v>3</v>
      </c>
      <c r="C4">
        <f>'Monthly Data'!B4</f>
        <v>2009</v>
      </c>
      <c r="D4" s="33">
        <f>'Monthly Data'!N4</f>
        <v>34466230.814833477</v>
      </c>
      <c r="E4">
        <f>'Monthly Data'!BH4</f>
        <v>3</v>
      </c>
      <c r="F4" s="21">
        <f ca="1">Weather!BA63</f>
        <v>453.18999999999994</v>
      </c>
      <c r="G4" s="21">
        <f ca="1">Weather!AL63</f>
        <v>0.18999999999999986</v>
      </c>
      <c r="H4" s="45">
        <f>'Monthly Data'!CA4</f>
        <v>31</v>
      </c>
      <c r="J4">
        <f>'GS&gt;50 OLS'!$B$5</f>
        <v>16969361.033929799</v>
      </c>
      <c r="K4">
        <f>E4*'GS&gt;50 OLS'!$B$6</f>
        <v>-44322.255322793404</v>
      </c>
      <c r="L4">
        <f ca="1">F4*'GS&gt;50 OLS'!$B$7</f>
        <v>5321104.7636372363</v>
      </c>
      <c r="M4">
        <f ca="1">G4*'GS&gt;50 OLS'!$B$8</f>
        <v>3770.644020272578</v>
      </c>
      <c r="N4">
        <f>H4*'GS&gt;50 OLS'!$B$9</f>
        <v>12427241.830899173</v>
      </c>
      <c r="O4" s="32">
        <f t="shared" ca="1" si="3"/>
        <v>34677156.017163694</v>
      </c>
      <c r="P4" s="33">
        <f t="shared" ca="1" si="1"/>
        <v>210925.20233021677</v>
      </c>
      <c r="Q4" s="55">
        <f t="shared" ca="1" si="2"/>
        <v>6.1197641094958193E-3</v>
      </c>
    </row>
    <row r="5" spans="1:17" x14ac:dyDescent="0.25">
      <c r="A5" s="54">
        <f>'Monthly Data'!A5</f>
        <v>39904</v>
      </c>
      <c r="B5">
        <f>'Monthly Data'!C5</f>
        <v>4</v>
      </c>
      <c r="C5">
        <f>'Monthly Data'!B5</f>
        <v>2009</v>
      </c>
      <c r="D5" s="33">
        <f>'Monthly Data'!N5</f>
        <v>34667746.052301332</v>
      </c>
      <c r="E5">
        <f>'Monthly Data'!BH5</f>
        <v>4</v>
      </c>
      <c r="F5" s="21">
        <f ca="1">Weather!BA64</f>
        <v>226.19000000000005</v>
      </c>
      <c r="G5" s="21">
        <f ca="1">Weather!AL64</f>
        <v>0</v>
      </c>
      <c r="H5" s="45">
        <f>'Monthly Data'!CA5</f>
        <v>30</v>
      </c>
      <c r="J5">
        <f>'GS&gt;50 OLS'!$B$5</f>
        <v>16969361.033929799</v>
      </c>
      <c r="K5">
        <f>E5*'GS&gt;50 OLS'!$B$6</f>
        <v>-59096.340430391203</v>
      </c>
      <c r="L5">
        <f ca="1">F5*'GS&gt;50 OLS'!$B$7</f>
        <v>2655797.0972155319</v>
      </c>
      <c r="M5">
        <f ca="1">G5*'GS&gt;50 OLS'!$B$8</f>
        <v>0</v>
      </c>
      <c r="N5">
        <f>H5*'GS&gt;50 OLS'!$B$9</f>
        <v>12026363.06216049</v>
      </c>
      <c r="O5" s="32">
        <f t="shared" ca="1" si="3"/>
        <v>31592424.852875434</v>
      </c>
      <c r="P5" s="33">
        <f t="shared" ca="1" si="1"/>
        <v>-3075321.1994258985</v>
      </c>
      <c r="Q5" s="55">
        <f t="shared" ca="1" si="2"/>
        <v>8.8708426408406524E-2</v>
      </c>
    </row>
    <row r="6" spans="1:17" x14ac:dyDescent="0.25">
      <c r="A6" s="54">
        <f>'Monthly Data'!A6</f>
        <v>39934</v>
      </c>
      <c r="B6">
        <f>'Monthly Data'!C6</f>
        <v>5</v>
      </c>
      <c r="C6">
        <f>'Monthly Data'!B6</f>
        <v>2009</v>
      </c>
      <c r="D6" s="33">
        <f>'Monthly Data'!N6</f>
        <v>27020529.990463268</v>
      </c>
      <c r="E6">
        <f>'Monthly Data'!BH6</f>
        <v>5</v>
      </c>
      <c r="F6" s="21">
        <f ca="1">Weather!BA65</f>
        <v>36</v>
      </c>
      <c r="G6" s="21">
        <f ca="1">Weather!AL65</f>
        <v>21.240000000000002</v>
      </c>
      <c r="H6" s="45">
        <f>'Monthly Data'!CA6</f>
        <v>31</v>
      </c>
      <c r="J6">
        <f>'GS&gt;50 OLS'!$B$5</f>
        <v>16969361.033929799</v>
      </c>
      <c r="K6">
        <f>E6*'GS&gt;50 OLS'!$B$6</f>
        <v>-73870.425537989009</v>
      </c>
      <c r="L6">
        <f ca="1">F6*'GS&gt;50 OLS'!$B$7</f>
        <v>422691.96471886081</v>
      </c>
      <c r="M6">
        <f ca="1">G6*'GS&gt;50 OLS'!$B$8</f>
        <v>421518.3104767875</v>
      </c>
      <c r="N6">
        <f>H6*'GS&gt;50 OLS'!$B$9</f>
        <v>12427241.830899173</v>
      </c>
      <c r="O6" s="32">
        <f t="shared" ca="1" si="3"/>
        <v>30166942.714486629</v>
      </c>
      <c r="P6" s="33">
        <f t="shared" ca="1" si="1"/>
        <v>3146412.7240233608</v>
      </c>
      <c r="Q6" s="55">
        <f t="shared" ca="1" si="2"/>
        <v>0.11644526310675135</v>
      </c>
    </row>
    <row r="7" spans="1:17" x14ac:dyDescent="0.25">
      <c r="A7" s="54">
        <f>'Monthly Data'!A7</f>
        <v>39965</v>
      </c>
      <c r="B7">
        <f>'Monthly Data'!C7</f>
        <v>6</v>
      </c>
      <c r="C7">
        <f>'Monthly Data'!B7</f>
        <v>2009</v>
      </c>
      <c r="D7" s="33">
        <f>'Monthly Data'!N7</f>
        <v>28440359.947785892</v>
      </c>
      <c r="E7">
        <f>'Monthly Data'!BH7</f>
        <v>6</v>
      </c>
      <c r="F7" s="21">
        <f ca="1">Weather!BA66</f>
        <v>1.0699999999999998</v>
      </c>
      <c r="G7" s="21">
        <f ca="1">Weather!AL66</f>
        <v>48.74</v>
      </c>
      <c r="H7" s="45">
        <f>'Monthly Data'!CA7</f>
        <v>30</v>
      </c>
      <c r="J7">
        <f>'GS&gt;50 OLS'!$B$5</f>
        <v>16969361.033929799</v>
      </c>
      <c r="K7">
        <f>E7*'GS&gt;50 OLS'!$B$6</f>
        <v>-88644.510645586808</v>
      </c>
      <c r="L7">
        <f ca="1">F7*'GS&gt;50 OLS'!$B$7</f>
        <v>12563.344506921694</v>
      </c>
      <c r="M7">
        <f ca="1">G7*'GS&gt;50 OLS'!$B$8</f>
        <v>967269.41867413465</v>
      </c>
      <c r="N7">
        <f>H7*'GS&gt;50 OLS'!$B$9</f>
        <v>12026363.06216049</v>
      </c>
      <c r="O7" s="32">
        <f t="shared" ca="1" si="3"/>
        <v>29886912.348625757</v>
      </c>
      <c r="P7" s="33">
        <f t="shared" ca="1" si="1"/>
        <v>1446552.4008398652</v>
      </c>
      <c r="Q7" s="55">
        <f t="shared" ca="1" si="2"/>
        <v>5.0862661495691817E-2</v>
      </c>
    </row>
    <row r="8" spans="1:17" x14ac:dyDescent="0.25">
      <c r="A8" s="54">
        <f>'Monthly Data'!A8</f>
        <v>39995</v>
      </c>
      <c r="B8">
        <f>'Monthly Data'!C8</f>
        <v>7</v>
      </c>
      <c r="C8">
        <f>'Monthly Data'!B8</f>
        <v>2009</v>
      </c>
      <c r="D8" s="33">
        <f>'Monthly Data'!N8</f>
        <v>31910033.230850216</v>
      </c>
      <c r="E8">
        <f>'Monthly Data'!BH8</f>
        <v>7</v>
      </c>
      <c r="F8" s="21">
        <f ca="1">Weather!BA67</f>
        <v>0</v>
      </c>
      <c r="G8" s="21">
        <f ca="1">Weather!AL67</f>
        <v>111.06999999999998</v>
      </c>
      <c r="H8" s="45">
        <f>'Monthly Data'!CA8</f>
        <v>31</v>
      </c>
      <c r="J8">
        <f>'GS&gt;50 OLS'!$B$5</f>
        <v>16969361.033929799</v>
      </c>
      <c r="K8">
        <f>E8*'GS&gt;50 OLS'!$B$6</f>
        <v>-103418.59575318461</v>
      </c>
      <c r="L8">
        <f ca="1">F8*'GS&gt;50 OLS'!$B$7</f>
        <v>0</v>
      </c>
      <c r="M8">
        <f ca="1">G8*'GS&gt;50 OLS'!$B$8</f>
        <v>2204239.1122719762</v>
      </c>
      <c r="N8">
        <f>H8*'GS&gt;50 OLS'!$B$9</f>
        <v>12427241.830899173</v>
      </c>
      <c r="O8" s="32">
        <f t="shared" ca="1" si="3"/>
        <v>31497423.381347761</v>
      </c>
      <c r="P8" s="33">
        <f t="shared" ca="1" si="1"/>
        <v>-412609.84950245544</v>
      </c>
      <c r="Q8" s="55">
        <f t="shared" ca="1" si="2"/>
        <v>1.2930411150545261E-2</v>
      </c>
    </row>
    <row r="9" spans="1:17" x14ac:dyDescent="0.25">
      <c r="A9" s="54">
        <f>'Monthly Data'!A9</f>
        <v>40026</v>
      </c>
      <c r="B9">
        <f>'Monthly Data'!C9</f>
        <v>8</v>
      </c>
      <c r="C9">
        <f>'Monthly Data'!B9</f>
        <v>2009</v>
      </c>
      <c r="D9" s="33">
        <f>'Monthly Data'!N9</f>
        <v>30364962.677482277</v>
      </c>
      <c r="E9">
        <f>'Monthly Data'!BH9</f>
        <v>8</v>
      </c>
      <c r="F9" s="21">
        <f ca="1">Weather!BA68</f>
        <v>0.13999999999999985</v>
      </c>
      <c r="G9" s="21">
        <f ca="1">Weather!AL68</f>
        <v>84.08</v>
      </c>
      <c r="H9" s="45">
        <f>'Monthly Data'!CA9</f>
        <v>31</v>
      </c>
      <c r="J9">
        <f>'GS&gt;50 OLS'!$B$5</f>
        <v>16969361.033929799</v>
      </c>
      <c r="K9">
        <f>E9*'GS&gt;50 OLS'!$B$6</f>
        <v>-118192.68086078241</v>
      </c>
      <c r="L9">
        <f ca="1">F9*'GS&gt;50 OLS'!$B$7</f>
        <v>1643.8020850177902</v>
      </c>
      <c r="M9">
        <f ca="1">G9*'GS&gt;50 OLS'!$B$8</f>
        <v>1668609.2064448346</v>
      </c>
      <c r="N9">
        <f>H9*'GS&gt;50 OLS'!$B$9</f>
        <v>12427241.830899173</v>
      </c>
      <c r="O9" s="32">
        <f t="shared" ca="1" si="3"/>
        <v>30948663.192498043</v>
      </c>
      <c r="P9" s="33">
        <f t="shared" ca="1" si="1"/>
        <v>583700.51501576602</v>
      </c>
      <c r="Q9" s="55">
        <f t="shared" ca="1" si="2"/>
        <v>1.9222829983868889E-2</v>
      </c>
    </row>
    <row r="10" spans="1:17" x14ac:dyDescent="0.25">
      <c r="A10" s="54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Data'!N10</f>
        <v>30896109.764282819</v>
      </c>
      <c r="E10">
        <f>'Monthly Data'!BH10</f>
        <v>9</v>
      </c>
      <c r="F10" s="21">
        <f ca="1">Weather!BA69</f>
        <v>15.219999999999999</v>
      </c>
      <c r="G10" s="21">
        <f ca="1">Weather!AL69</f>
        <v>34.4</v>
      </c>
      <c r="H10" s="45">
        <f>'Monthly Data'!CA10</f>
        <v>30</v>
      </c>
      <c r="J10">
        <f>'GS&gt;50 OLS'!$B$5</f>
        <v>16969361.033929799</v>
      </c>
      <c r="K10">
        <f>E10*'GS&gt;50 OLS'!$B$6</f>
        <v>-132966.7659683802</v>
      </c>
      <c r="L10">
        <f ca="1">F10*'GS&gt;50 OLS'!$B$7</f>
        <v>178704.76952836278</v>
      </c>
      <c r="M10">
        <f ca="1">G10*'GS&gt;50 OLS'!$B$8</f>
        <v>682685.02261777245</v>
      </c>
      <c r="N10">
        <f>H10*'GS&gt;50 OLS'!$B$9</f>
        <v>12026363.06216049</v>
      </c>
      <c r="O10" s="32">
        <f t="shared" ca="1" si="3"/>
        <v>29724147.122268043</v>
      </c>
      <c r="P10" s="33">
        <f t="shared" ca="1" si="1"/>
        <v>-1171962.6420147754</v>
      </c>
      <c r="Q10" s="55">
        <f t="shared" ca="1" si="2"/>
        <v>3.7932369186803344E-2</v>
      </c>
    </row>
    <row r="11" spans="1:17" x14ac:dyDescent="0.25">
      <c r="A11" s="54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Data'!N11</f>
        <v>29777343.799069267</v>
      </c>
      <c r="E11">
        <f>'Monthly Data'!BH11</f>
        <v>10</v>
      </c>
      <c r="F11" s="21">
        <f ca="1">Weather!BA70</f>
        <v>131.9</v>
      </c>
      <c r="G11" s="21">
        <f ca="1">Weather!AL70</f>
        <v>1.05</v>
      </c>
      <c r="H11" s="45">
        <f>'Monthly Data'!CA11</f>
        <v>31</v>
      </c>
      <c r="J11">
        <f>'GS&gt;50 OLS'!$B$5</f>
        <v>16969361.033929799</v>
      </c>
      <c r="K11">
        <f>E11*'GS&gt;50 OLS'!$B$6</f>
        <v>-147740.85107597802</v>
      </c>
      <c r="L11">
        <f ca="1">F11*'GS&gt;50 OLS'!$B$7</f>
        <v>1548696.3929560483</v>
      </c>
      <c r="M11">
        <f ca="1">G11*'GS&gt;50 OLS'!$B$8</f>
        <v>20837.769585716895</v>
      </c>
      <c r="N11">
        <f>H11*'GS&gt;50 OLS'!$B$9</f>
        <v>12427241.830899173</v>
      </c>
      <c r="O11" s="32">
        <f t="shared" ca="1" si="3"/>
        <v>30818396.176294759</v>
      </c>
      <c r="P11" s="33">
        <f t="shared" ca="1" si="1"/>
        <v>1041052.3772254921</v>
      </c>
      <c r="Q11" s="55">
        <f t="shared" ca="1" si="2"/>
        <v>3.4961223682349794E-2</v>
      </c>
    </row>
    <row r="12" spans="1:17" x14ac:dyDescent="0.25">
      <c r="A12" s="54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Data'!N12</f>
        <v>33297442.20762324</v>
      </c>
      <c r="E12">
        <f>'Monthly Data'!BH12</f>
        <v>11</v>
      </c>
      <c r="F12" s="21">
        <f ca="1">Weather!BA71</f>
        <v>319.14</v>
      </c>
      <c r="G12" s="21">
        <f ca="1">Weather!AL71</f>
        <v>0</v>
      </c>
      <c r="H12" s="45">
        <f>'Monthly Data'!CA12</f>
        <v>30</v>
      </c>
      <c r="J12">
        <f>'GS&gt;50 OLS'!$B$5</f>
        <v>16969361.033929799</v>
      </c>
      <c r="K12">
        <f>E12*'GS&gt;50 OLS'!$B$6</f>
        <v>-162514.9361835758</v>
      </c>
      <c r="L12">
        <f ca="1">F12*'GS&gt;50 OLS'!$B$7</f>
        <v>3747164.2672327007</v>
      </c>
      <c r="M12">
        <f ca="1">G12*'GS&gt;50 OLS'!$B$8</f>
        <v>0</v>
      </c>
      <c r="N12">
        <f>H12*'GS&gt;50 OLS'!$B$9</f>
        <v>12026363.06216049</v>
      </c>
      <c r="O12" s="32">
        <f t="shared" ca="1" si="3"/>
        <v>32580373.427139416</v>
      </c>
      <c r="P12" s="33">
        <f t="shared" ca="1" si="1"/>
        <v>-717068.78048382327</v>
      </c>
      <c r="Q12" s="55">
        <f t="shared" ca="1" si="2"/>
        <v>2.1535251146697836E-2</v>
      </c>
    </row>
    <row r="13" spans="1:17" x14ac:dyDescent="0.25">
      <c r="A13" s="54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Data'!N13</f>
        <v>37909614.882055581</v>
      </c>
      <c r="E13">
        <f>'Monthly Data'!BH13</f>
        <v>12</v>
      </c>
      <c r="F13" s="21">
        <f ca="1">Weather!BA72</f>
        <v>562.53000000000009</v>
      </c>
      <c r="G13" s="21">
        <f ca="1">Weather!AL72</f>
        <v>0</v>
      </c>
      <c r="H13" s="45">
        <f>'Monthly Data'!CA13</f>
        <v>31</v>
      </c>
      <c r="J13">
        <f>'GS&gt;50 OLS'!$B$5</f>
        <v>16969361.033929799</v>
      </c>
      <c r="K13">
        <f>E13*'GS&gt;50 OLS'!$B$6</f>
        <v>-177289.02129117362</v>
      </c>
      <c r="L13">
        <f ca="1">F13*'GS&gt;50 OLS'!$B$7</f>
        <v>6604914.1920361333</v>
      </c>
      <c r="M13">
        <f ca="1">G13*'GS&gt;50 OLS'!$B$8</f>
        <v>0</v>
      </c>
      <c r="N13">
        <f>H13*'GS&gt;50 OLS'!$B$9</f>
        <v>12427241.830899173</v>
      </c>
      <c r="O13" s="32">
        <f t="shared" ca="1" si="3"/>
        <v>35824228.03557393</v>
      </c>
      <c r="P13" s="33">
        <f t="shared" ca="1" si="1"/>
        <v>-2085386.8464816511</v>
      </c>
      <c r="Q13" s="55">
        <f t="shared" ca="1" si="2"/>
        <v>5.5009444252327754E-2</v>
      </c>
    </row>
    <row r="14" spans="1:17" x14ac:dyDescent="0.25">
      <c r="A14" s="54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Data'!N14</f>
        <v>38903419.496638983</v>
      </c>
      <c r="E14">
        <f>'Monthly Data'!BH14</f>
        <v>13</v>
      </c>
      <c r="F14" s="21">
        <f ca="1">F2</f>
        <v>691.0200000000001</v>
      </c>
      <c r="G14" s="21">
        <f ca="1">G2</f>
        <v>0</v>
      </c>
      <c r="H14" s="45">
        <f>'Monthly Data'!CA14</f>
        <v>31</v>
      </c>
      <c r="J14">
        <f>'GS&gt;50 OLS'!$B$5</f>
        <v>16969361.033929799</v>
      </c>
      <c r="K14">
        <f>E14*'GS&gt;50 OLS'!$B$6</f>
        <v>-192063.1063987714</v>
      </c>
      <c r="L14">
        <f ca="1">F14*'GS&gt;50 OLS'!$B$7</f>
        <v>8113572.2627785336</v>
      </c>
      <c r="M14">
        <f ca="1">G14*'GS&gt;50 OLS'!$B$8</f>
        <v>0</v>
      </c>
      <c r="N14">
        <f>H14*'GS&gt;50 OLS'!$B$9</f>
        <v>12427241.830899173</v>
      </c>
      <c r="O14" s="32">
        <f t="shared" ca="1" si="3"/>
        <v>37318112.021208733</v>
      </c>
      <c r="P14" s="33">
        <f t="shared" ca="1" si="1"/>
        <v>-1585307.4754302502</v>
      </c>
      <c r="Q14" s="55">
        <f t="shared" ca="1" si="2"/>
        <v>4.0749823433058656E-2</v>
      </c>
    </row>
    <row r="15" spans="1:17" x14ac:dyDescent="0.25">
      <c r="A15" s="54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Data'!N15</f>
        <v>33863922.644018233</v>
      </c>
      <c r="E15">
        <f>'Monthly Data'!BH15</f>
        <v>14</v>
      </c>
      <c r="F15" s="21">
        <f t="shared" ref="F15:G30" ca="1" si="4">F3</f>
        <v>589.64999999999986</v>
      </c>
      <c r="G15" s="21">
        <f t="shared" ca="1" si="4"/>
        <v>0</v>
      </c>
      <c r="H15" s="45">
        <f>'Monthly Data'!CA15</f>
        <v>28</v>
      </c>
      <c r="J15">
        <f>'GS&gt;50 OLS'!$B$5</f>
        <v>16969361.033929799</v>
      </c>
      <c r="K15">
        <f>E15*'GS&gt;50 OLS'!$B$6</f>
        <v>-206837.19150636921</v>
      </c>
      <c r="L15">
        <f ca="1">F15*'GS&gt;50 OLS'!$B$7</f>
        <v>6923342.1387910061</v>
      </c>
      <c r="M15">
        <f ca="1">G15*'GS&gt;50 OLS'!$B$8</f>
        <v>0</v>
      </c>
      <c r="N15">
        <f>H15*'GS&gt;50 OLS'!$B$9</f>
        <v>11224605.524683125</v>
      </c>
      <c r="O15" s="32">
        <f t="shared" ca="1" si="3"/>
        <v>34910471.505897559</v>
      </c>
      <c r="P15" s="33">
        <f t="shared" ca="1" si="1"/>
        <v>1046548.8618793264</v>
      </c>
      <c r="Q15" s="55">
        <f t="shared" ca="1" si="2"/>
        <v>3.0904537341429054E-2</v>
      </c>
    </row>
    <row r="16" spans="1:17" x14ac:dyDescent="0.25">
      <c r="A16" s="54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Data'!N16</f>
        <v>33481657.283062913</v>
      </c>
      <c r="E16">
        <f>'Monthly Data'!BH16</f>
        <v>15</v>
      </c>
      <c r="F16" s="21">
        <f t="shared" ca="1" si="4"/>
        <v>453.18999999999994</v>
      </c>
      <c r="G16" s="21">
        <f t="shared" ca="1" si="4"/>
        <v>0.18999999999999986</v>
      </c>
      <c r="H16" s="45">
        <f>'Monthly Data'!CA16</f>
        <v>31</v>
      </c>
      <c r="J16">
        <f>'GS&gt;50 OLS'!$B$5</f>
        <v>16969361.033929799</v>
      </c>
      <c r="K16">
        <f>E16*'GS&gt;50 OLS'!$B$6</f>
        <v>-221611.276613967</v>
      </c>
      <c r="L16">
        <f ca="1">F16*'GS&gt;50 OLS'!$B$7</f>
        <v>5321104.7636372363</v>
      </c>
      <c r="M16">
        <f ca="1">G16*'GS&gt;50 OLS'!$B$8</f>
        <v>3770.644020272578</v>
      </c>
      <c r="N16">
        <f>H16*'GS&gt;50 OLS'!$B$9</f>
        <v>12427241.830899173</v>
      </c>
      <c r="O16" s="32">
        <f t="shared" ca="1" si="3"/>
        <v>34499866.995872512</v>
      </c>
      <c r="P16" s="33">
        <f t="shared" ca="1" si="1"/>
        <v>1018209.7128095999</v>
      </c>
      <c r="Q16" s="55">
        <f t="shared" ca="1" si="2"/>
        <v>3.0410971123722517E-2</v>
      </c>
    </row>
    <row r="17" spans="1:17" x14ac:dyDescent="0.25">
      <c r="A17" s="54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Data'!N17</f>
        <v>31288806.28531779</v>
      </c>
      <c r="E17">
        <f>'Monthly Data'!BH17</f>
        <v>16</v>
      </c>
      <c r="F17" s="21">
        <f t="shared" ca="1" si="4"/>
        <v>226.19000000000005</v>
      </c>
      <c r="G17" s="21">
        <f t="shared" ca="1" si="4"/>
        <v>0</v>
      </c>
      <c r="H17" s="45">
        <f>'Monthly Data'!CA17</f>
        <v>30</v>
      </c>
      <c r="J17">
        <f>'GS&gt;50 OLS'!$B$5</f>
        <v>16969361.033929799</v>
      </c>
      <c r="K17">
        <f>E17*'GS&gt;50 OLS'!$B$6</f>
        <v>-236385.36172156481</v>
      </c>
      <c r="L17">
        <f ca="1">F17*'GS&gt;50 OLS'!$B$7</f>
        <v>2655797.0972155319</v>
      </c>
      <c r="M17">
        <f ca="1">G17*'GS&gt;50 OLS'!$B$8</f>
        <v>0</v>
      </c>
      <c r="N17">
        <f>H17*'GS&gt;50 OLS'!$B$9</f>
        <v>12026363.06216049</v>
      </c>
      <c r="O17" s="32">
        <f t="shared" ca="1" si="3"/>
        <v>31415135.83158426</v>
      </c>
      <c r="P17" s="33">
        <f t="shared" ca="1" si="1"/>
        <v>126329.5462664701</v>
      </c>
      <c r="Q17" s="55">
        <f t="shared" ca="1" si="2"/>
        <v>4.0375316691372148E-3</v>
      </c>
    </row>
    <row r="18" spans="1:17" x14ac:dyDescent="0.25">
      <c r="A18" s="54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Data'!N18</f>
        <v>29941140.958462249</v>
      </c>
      <c r="E18">
        <f>'Monthly Data'!BH18</f>
        <v>17</v>
      </c>
      <c r="F18" s="21">
        <f t="shared" ca="1" si="4"/>
        <v>36</v>
      </c>
      <c r="G18" s="21">
        <f t="shared" ca="1" si="4"/>
        <v>21.240000000000002</v>
      </c>
      <c r="H18" s="45">
        <f>'Monthly Data'!CA18</f>
        <v>31</v>
      </c>
      <c r="J18">
        <f>'GS&gt;50 OLS'!$B$5</f>
        <v>16969361.033929799</v>
      </c>
      <c r="K18">
        <f>E18*'GS&gt;50 OLS'!$B$6</f>
        <v>-251159.44682916263</v>
      </c>
      <c r="L18">
        <f ca="1">F18*'GS&gt;50 OLS'!$B$7</f>
        <v>422691.96471886081</v>
      </c>
      <c r="M18">
        <f ca="1">G18*'GS&gt;50 OLS'!$B$8</f>
        <v>421518.3104767875</v>
      </c>
      <c r="N18">
        <f>H18*'GS&gt;50 OLS'!$B$9</f>
        <v>12427241.830899173</v>
      </c>
      <c r="O18" s="32">
        <f t="shared" ca="1" si="3"/>
        <v>29989653.693195455</v>
      </c>
      <c r="P18" s="33">
        <f t="shared" ca="1" si="1"/>
        <v>48512.734733205289</v>
      </c>
      <c r="Q18" s="55">
        <f t="shared" ca="1" si="2"/>
        <v>1.6202700758968292E-3</v>
      </c>
    </row>
    <row r="19" spans="1:17" x14ac:dyDescent="0.25">
      <c r="A19" s="54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Data'!N19</f>
        <v>31272145.037059393</v>
      </c>
      <c r="E19">
        <f>'Monthly Data'!BH19</f>
        <v>18</v>
      </c>
      <c r="F19" s="21">
        <f t="shared" ca="1" si="4"/>
        <v>1.0699999999999998</v>
      </c>
      <c r="G19" s="21">
        <f t="shared" ca="1" si="4"/>
        <v>48.74</v>
      </c>
      <c r="H19" s="45">
        <f>'Monthly Data'!CA19</f>
        <v>30</v>
      </c>
      <c r="J19">
        <f>'GS&gt;50 OLS'!$B$5</f>
        <v>16969361.033929799</v>
      </c>
      <c r="K19">
        <f>E19*'GS&gt;50 OLS'!$B$6</f>
        <v>-265933.53193676041</v>
      </c>
      <c r="L19">
        <f ca="1">F19*'GS&gt;50 OLS'!$B$7</f>
        <v>12563.344506921694</v>
      </c>
      <c r="M19">
        <f ca="1">G19*'GS&gt;50 OLS'!$B$8</f>
        <v>967269.41867413465</v>
      </c>
      <c r="N19">
        <f>H19*'GS&gt;50 OLS'!$B$9</f>
        <v>12026363.06216049</v>
      </c>
      <c r="O19" s="32">
        <f t="shared" ca="1" si="3"/>
        <v>29709623.327334583</v>
      </c>
      <c r="P19" s="33">
        <f t="shared" ca="1" si="1"/>
        <v>-1562521.70972481</v>
      </c>
      <c r="Q19" s="55">
        <f t="shared" ca="1" si="2"/>
        <v>4.9965287250782663E-2</v>
      </c>
    </row>
    <row r="20" spans="1:17" x14ac:dyDescent="0.25">
      <c r="A20" s="54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Data'!N20</f>
        <v>31595245.821569238</v>
      </c>
      <c r="E20">
        <f>'Monthly Data'!BH20</f>
        <v>19</v>
      </c>
      <c r="F20" s="21">
        <f t="shared" ca="1" si="4"/>
        <v>0</v>
      </c>
      <c r="G20" s="21">
        <f t="shared" ca="1" si="4"/>
        <v>111.06999999999998</v>
      </c>
      <c r="H20" s="45">
        <f>'Monthly Data'!CA20</f>
        <v>31</v>
      </c>
      <c r="J20">
        <f>'GS&gt;50 OLS'!$B$5</f>
        <v>16969361.033929799</v>
      </c>
      <c r="K20">
        <f>E20*'GS&gt;50 OLS'!$B$6</f>
        <v>-280707.61704435822</v>
      </c>
      <c r="L20">
        <f ca="1">F20*'GS&gt;50 OLS'!$B$7</f>
        <v>0</v>
      </c>
      <c r="M20">
        <f ca="1">G20*'GS&gt;50 OLS'!$B$8</f>
        <v>2204239.1122719762</v>
      </c>
      <c r="N20">
        <f>H20*'GS&gt;50 OLS'!$B$9</f>
        <v>12427241.830899173</v>
      </c>
      <c r="O20" s="32">
        <f t="shared" ca="1" si="3"/>
        <v>31320134.360056594</v>
      </c>
      <c r="P20" s="33">
        <f t="shared" ca="1" si="1"/>
        <v>-275111.46151264384</v>
      </c>
      <c r="Q20" s="55">
        <f t="shared" ca="1" si="2"/>
        <v>8.7073689208277197E-3</v>
      </c>
    </row>
    <row r="21" spans="1:17" x14ac:dyDescent="0.25">
      <c r="A21" s="54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Data'!N21</f>
        <v>32070764.409511514</v>
      </c>
      <c r="E21">
        <f>'Monthly Data'!BH21</f>
        <v>20</v>
      </c>
      <c r="F21" s="21">
        <f t="shared" ca="1" si="4"/>
        <v>0.13999999999999985</v>
      </c>
      <c r="G21" s="21">
        <f t="shared" ca="1" si="4"/>
        <v>84.08</v>
      </c>
      <c r="H21" s="45">
        <f>'Monthly Data'!CA21</f>
        <v>31</v>
      </c>
      <c r="J21">
        <f>'GS&gt;50 OLS'!$B$5</f>
        <v>16969361.033929799</v>
      </c>
      <c r="K21">
        <f>E21*'GS&gt;50 OLS'!$B$6</f>
        <v>-295481.70215195604</v>
      </c>
      <c r="L21">
        <f ca="1">F21*'GS&gt;50 OLS'!$B$7</f>
        <v>1643.8020850177902</v>
      </c>
      <c r="M21">
        <f ca="1">G21*'GS&gt;50 OLS'!$B$8</f>
        <v>1668609.2064448346</v>
      </c>
      <c r="N21">
        <f>H21*'GS&gt;50 OLS'!$B$9</f>
        <v>12427241.830899173</v>
      </c>
      <c r="O21" s="32">
        <f t="shared" ca="1" si="3"/>
        <v>30771374.171206869</v>
      </c>
      <c r="P21" s="33">
        <f t="shared" ca="1" si="1"/>
        <v>-1299390.2383046448</v>
      </c>
      <c r="Q21" s="55">
        <f t="shared" ca="1" si="2"/>
        <v>4.0516347590370282E-2</v>
      </c>
    </row>
    <row r="22" spans="1:17" x14ac:dyDescent="0.25">
      <c r="A22" s="54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Data'!N22</f>
        <v>28697025.497259639</v>
      </c>
      <c r="E22">
        <f>'Monthly Data'!BH22</f>
        <v>21</v>
      </c>
      <c r="F22" s="21">
        <f t="shared" ca="1" si="4"/>
        <v>15.219999999999999</v>
      </c>
      <c r="G22" s="21">
        <f t="shared" ca="1" si="4"/>
        <v>34.4</v>
      </c>
      <c r="H22" s="45">
        <f>'Monthly Data'!CA22</f>
        <v>30</v>
      </c>
      <c r="J22">
        <f>'GS&gt;50 OLS'!$B$5</f>
        <v>16969361.033929799</v>
      </c>
      <c r="K22">
        <f>E22*'GS&gt;50 OLS'!$B$6</f>
        <v>-310255.78725955379</v>
      </c>
      <c r="L22">
        <f ca="1">F22*'GS&gt;50 OLS'!$B$7</f>
        <v>178704.76952836278</v>
      </c>
      <c r="M22">
        <f ca="1">G22*'GS&gt;50 OLS'!$B$8</f>
        <v>682685.02261777245</v>
      </c>
      <c r="N22">
        <f>H22*'GS&gt;50 OLS'!$B$9</f>
        <v>12026363.06216049</v>
      </c>
      <c r="O22" s="32">
        <f t="shared" ca="1" si="3"/>
        <v>29546858.100976869</v>
      </c>
      <c r="P22" s="33">
        <f t="shared" ca="1" si="1"/>
        <v>849832.60371723026</v>
      </c>
      <c r="Q22" s="55">
        <f t="shared" ca="1" si="2"/>
        <v>2.961396134238314E-2</v>
      </c>
    </row>
    <row r="23" spans="1:17" x14ac:dyDescent="0.25">
      <c r="A23" s="54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Data'!N23</f>
        <v>28734265.906160805</v>
      </c>
      <c r="E23">
        <f>'Monthly Data'!BH23</f>
        <v>22</v>
      </c>
      <c r="F23" s="21">
        <f t="shared" ca="1" si="4"/>
        <v>131.9</v>
      </c>
      <c r="G23" s="21">
        <f t="shared" ca="1" si="4"/>
        <v>1.05</v>
      </c>
      <c r="H23" s="45">
        <f>'Monthly Data'!CA23</f>
        <v>31</v>
      </c>
      <c r="J23">
        <f>'GS&gt;50 OLS'!$B$5</f>
        <v>16969361.033929799</v>
      </c>
      <c r="K23">
        <f>E23*'GS&gt;50 OLS'!$B$6</f>
        <v>-325029.87236715161</v>
      </c>
      <c r="L23">
        <f ca="1">F23*'GS&gt;50 OLS'!$B$7</f>
        <v>1548696.3929560483</v>
      </c>
      <c r="M23">
        <f ca="1">G23*'GS&gt;50 OLS'!$B$8</f>
        <v>20837.769585716895</v>
      </c>
      <c r="N23">
        <f>H23*'GS&gt;50 OLS'!$B$9</f>
        <v>12427241.830899173</v>
      </c>
      <c r="O23" s="32">
        <f t="shared" ca="1" si="3"/>
        <v>30641107.155003585</v>
      </c>
      <c r="P23" s="33">
        <f t="shared" ca="1" si="1"/>
        <v>1906841.2488427795</v>
      </c>
      <c r="Q23" s="55">
        <f t="shared" ca="1" si="2"/>
        <v>6.6361230701701718E-2</v>
      </c>
    </row>
    <row r="24" spans="1:17" x14ac:dyDescent="0.25">
      <c r="A24" s="54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Data'!N24</f>
        <v>30593931.627891105</v>
      </c>
      <c r="E24">
        <f>'Monthly Data'!BH24</f>
        <v>23</v>
      </c>
      <c r="F24" s="21">
        <f t="shared" ca="1" si="4"/>
        <v>319.14</v>
      </c>
      <c r="G24" s="21">
        <f t="shared" ca="1" si="4"/>
        <v>0</v>
      </c>
      <c r="H24" s="45">
        <f>'Monthly Data'!CA24</f>
        <v>30</v>
      </c>
      <c r="J24">
        <f>'GS&gt;50 OLS'!$B$5</f>
        <v>16969361.033929799</v>
      </c>
      <c r="K24">
        <f>E24*'GS&gt;50 OLS'!$B$6</f>
        <v>-339803.95747474942</v>
      </c>
      <c r="L24">
        <f ca="1">F24*'GS&gt;50 OLS'!$B$7</f>
        <v>3747164.2672327007</v>
      </c>
      <c r="M24">
        <f ca="1">G24*'GS&gt;50 OLS'!$B$8</f>
        <v>0</v>
      </c>
      <c r="N24">
        <f>H24*'GS&gt;50 OLS'!$B$9</f>
        <v>12026363.06216049</v>
      </c>
      <c r="O24" s="32">
        <f t="shared" ca="1" si="3"/>
        <v>32403084.405848242</v>
      </c>
      <c r="P24" s="33">
        <f t="shared" ca="1" si="1"/>
        <v>1809152.7779571377</v>
      </c>
      <c r="Q24" s="55">
        <f t="shared" ca="1" si="2"/>
        <v>5.913436690522688E-2</v>
      </c>
    </row>
    <row r="25" spans="1:17" x14ac:dyDescent="0.25">
      <c r="A25" s="54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Data'!N25</f>
        <v>35134653.593934827</v>
      </c>
      <c r="E25">
        <f>'Monthly Data'!BH25</f>
        <v>24</v>
      </c>
      <c r="F25" s="21">
        <f t="shared" ca="1" si="4"/>
        <v>562.53000000000009</v>
      </c>
      <c r="G25" s="21">
        <f t="shared" ca="1" si="4"/>
        <v>0</v>
      </c>
      <c r="H25" s="45">
        <f>'Monthly Data'!CA25</f>
        <v>31</v>
      </c>
      <c r="J25">
        <f>'GS&gt;50 OLS'!$B$5</f>
        <v>16969361.033929799</v>
      </c>
      <c r="K25">
        <f>E25*'GS&gt;50 OLS'!$B$6</f>
        <v>-354578.04258234723</v>
      </c>
      <c r="L25">
        <f ca="1">F25*'GS&gt;50 OLS'!$B$7</f>
        <v>6604914.1920361333</v>
      </c>
      <c r="M25">
        <f ca="1">G25*'GS&gt;50 OLS'!$B$8</f>
        <v>0</v>
      </c>
      <c r="N25">
        <f>H25*'GS&gt;50 OLS'!$B$9</f>
        <v>12427241.830899173</v>
      </c>
      <c r="O25" s="32">
        <f t="shared" ca="1" si="3"/>
        <v>35646939.014282756</v>
      </c>
      <c r="P25" s="33">
        <f t="shared" ca="1" si="1"/>
        <v>512285.420347929</v>
      </c>
      <c r="Q25" s="55">
        <f t="shared" ca="1" si="2"/>
        <v>1.4580631027947948E-2</v>
      </c>
    </row>
    <row r="26" spans="1:17" x14ac:dyDescent="0.25">
      <c r="A26" s="54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Data'!N26</f>
        <v>35982369.711172439</v>
      </c>
      <c r="E26">
        <f>'Monthly Data'!BH26</f>
        <v>25</v>
      </c>
      <c r="F26" s="21">
        <f t="shared" ca="1" si="4"/>
        <v>691.0200000000001</v>
      </c>
      <c r="G26" s="21">
        <f t="shared" ca="1" si="4"/>
        <v>0</v>
      </c>
      <c r="H26" s="45">
        <f>'Monthly Data'!CA26</f>
        <v>31</v>
      </c>
      <c r="J26">
        <f>'GS&gt;50 OLS'!$B$5</f>
        <v>16969361.033929799</v>
      </c>
      <c r="K26">
        <f>E26*'GS&gt;50 OLS'!$B$6</f>
        <v>-369352.12768994505</v>
      </c>
      <c r="L26">
        <f ca="1">F26*'GS&gt;50 OLS'!$B$7</f>
        <v>8113572.2627785336</v>
      </c>
      <c r="M26">
        <f ca="1">G26*'GS&gt;50 OLS'!$B$8</f>
        <v>0</v>
      </c>
      <c r="N26">
        <f>H26*'GS&gt;50 OLS'!$B$9</f>
        <v>12427241.830899173</v>
      </c>
      <c r="O26" s="32">
        <f t="shared" ca="1" si="3"/>
        <v>37140822.999917559</v>
      </c>
      <c r="P26" s="33">
        <f t="shared" ca="1" si="1"/>
        <v>1158453.2887451202</v>
      </c>
      <c r="Q26" s="55">
        <f t="shared" ca="1" si="2"/>
        <v>3.2195024898135687E-2</v>
      </c>
    </row>
    <row r="27" spans="1:17" x14ac:dyDescent="0.25">
      <c r="A27" s="54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Data'!N27</f>
        <v>37828239.006029479</v>
      </c>
      <c r="E27">
        <f>'Monthly Data'!BH27</f>
        <v>26</v>
      </c>
      <c r="F27" s="21">
        <f t="shared" ca="1" si="4"/>
        <v>589.64999999999986</v>
      </c>
      <c r="G27" s="21">
        <f t="shared" ca="1" si="4"/>
        <v>0</v>
      </c>
      <c r="H27" s="45">
        <f>'Monthly Data'!CA27</f>
        <v>28</v>
      </c>
      <c r="J27">
        <f>'GS&gt;50 OLS'!$B$5</f>
        <v>16969361.033929799</v>
      </c>
      <c r="K27">
        <f>E27*'GS&gt;50 OLS'!$B$6</f>
        <v>-384126.2127975428</v>
      </c>
      <c r="L27">
        <f ca="1">F27*'GS&gt;50 OLS'!$B$7</f>
        <v>6923342.1387910061</v>
      </c>
      <c r="M27">
        <f ca="1">G27*'GS&gt;50 OLS'!$B$8</f>
        <v>0</v>
      </c>
      <c r="N27">
        <f>H27*'GS&gt;50 OLS'!$B$9</f>
        <v>11224605.524683125</v>
      </c>
      <c r="O27" s="32">
        <f t="shared" ca="1" si="3"/>
        <v>34733182.484606385</v>
      </c>
      <c r="P27" s="33">
        <f t="shared" ca="1" si="1"/>
        <v>-3095056.521423094</v>
      </c>
      <c r="Q27" s="55">
        <f t="shared" ca="1" si="2"/>
        <v>8.1818678393402608E-2</v>
      </c>
    </row>
    <row r="28" spans="1:17" x14ac:dyDescent="0.25">
      <c r="A28" s="54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Data'!N28</f>
        <v>34885482.563555844</v>
      </c>
      <c r="E28">
        <f>'Monthly Data'!BH28</f>
        <v>27</v>
      </c>
      <c r="F28" s="21">
        <f t="shared" ca="1" si="4"/>
        <v>453.18999999999994</v>
      </c>
      <c r="G28" s="21">
        <f t="shared" ca="1" si="4"/>
        <v>0.18999999999999986</v>
      </c>
      <c r="H28" s="45">
        <f>'Monthly Data'!CA28</f>
        <v>31</v>
      </c>
      <c r="J28">
        <f>'GS&gt;50 OLS'!$B$5</f>
        <v>16969361.033929799</v>
      </c>
      <c r="K28">
        <f>E28*'GS&gt;50 OLS'!$B$6</f>
        <v>-398900.29790514061</v>
      </c>
      <c r="L28">
        <f ca="1">F28*'GS&gt;50 OLS'!$B$7</f>
        <v>5321104.7636372363</v>
      </c>
      <c r="M28">
        <f ca="1">G28*'GS&gt;50 OLS'!$B$8</f>
        <v>3770.644020272578</v>
      </c>
      <c r="N28">
        <f>H28*'GS&gt;50 OLS'!$B$9</f>
        <v>12427241.830899173</v>
      </c>
      <c r="O28" s="32">
        <f t="shared" ca="1" si="3"/>
        <v>34322577.974581338</v>
      </c>
      <c r="P28" s="33">
        <f t="shared" ca="1" si="1"/>
        <v>-562904.58897450566</v>
      </c>
      <c r="Q28" s="55">
        <f t="shared" ca="1" si="2"/>
        <v>1.6135783357704235E-2</v>
      </c>
    </row>
    <row r="29" spans="1:17" x14ac:dyDescent="0.25">
      <c r="A29" s="54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Data'!N29</f>
        <v>31347667.963863619</v>
      </c>
      <c r="E29">
        <f>'Monthly Data'!BH29</f>
        <v>28</v>
      </c>
      <c r="F29" s="21">
        <f t="shared" ca="1" si="4"/>
        <v>226.19000000000005</v>
      </c>
      <c r="G29" s="21">
        <f t="shared" ca="1" si="4"/>
        <v>0</v>
      </c>
      <c r="H29" s="45">
        <f>'Monthly Data'!CA29</f>
        <v>30</v>
      </c>
      <c r="J29">
        <f>'GS&gt;50 OLS'!$B$5</f>
        <v>16969361.033929799</v>
      </c>
      <c r="K29">
        <f>E29*'GS&gt;50 OLS'!$B$6</f>
        <v>-413674.38301273843</v>
      </c>
      <c r="L29">
        <f ca="1">F29*'GS&gt;50 OLS'!$B$7</f>
        <v>2655797.0972155319</v>
      </c>
      <c r="M29">
        <f ca="1">G29*'GS&gt;50 OLS'!$B$8</f>
        <v>0</v>
      </c>
      <c r="N29">
        <f>H29*'GS&gt;50 OLS'!$B$9</f>
        <v>12026363.06216049</v>
      </c>
      <c r="O29" s="32">
        <f t="shared" ca="1" si="3"/>
        <v>31237846.810293086</v>
      </c>
      <c r="P29" s="33">
        <f t="shared" ca="1" si="1"/>
        <v>-109821.1535705328</v>
      </c>
      <c r="Q29" s="55">
        <f t="shared" ca="1" si="2"/>
        <v>3.5033277019882432E-3</v>
      </c>
    </row>
    <row r="30" spans="1:17" x14ac:dyDescent="0.25">
      <c r="A30" s="54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Data'!N30</f>
        <v>29572003.048316926</v>
      </c>
      <c r="E30">
        <f>'Monthly Data'!BH30</f>
        <v>29</v>
      </c>
      <c r="F30" s="21">
        <f t="shared" ca="1" si="4"/>
        <v>36</v>
      </c>
      <c r="G30" s="21">
        <f t="shared" ca="1" si="4"/>
        <v>21.240000000000002</v>
      </c>
      <c r="H30" s="45">
        <f>'Monthly Data'!CA30</f>
        <v>31</v>
      </c>
      <c r="J30">
        <f>'GS&gt;50 OLS'!$B$5</f>
        <v>16969361.033929799</v>
      </c>
      <c r="K30">
        <f>E30*'GS&gt;50 OLS'!$B$6</f>
        <v>-428448.46812033624</v>
      </c>
      <c r="L30">
        <f ca="1">F30*'GS&gt;50 OLS'!$B$7</f>
        <v>422691.96471886081</v>
      </c>
      <c r="M30">
        <f ca="1">G30*'GS&gt;50 OLS'!$B$8</f>
        <v>421518.3104767875</v>
      </c>
      <c r="N30">
        <f>H30*'GS&gt;50 OLS'!$B$9</f>
        <v>12427241.830899173</v>
      </c>
      <c r="O30" s="32">
        <f t="shared" ca="1" si="3"/>
        <v>29812364.671904281</v>
      </c>
      <c r="P30" s="33">
        <f t="shared" ca="1" si="1"/>
        <v>240361.62358735502</v>
      </c>
      <c r="Q30" s="55">
        <f t="shared" ca="1" si="2"/>
        <v>8.128012945035696E-3</v>
      </c>
    </row>
    <row r="31" spans="1:17" x14ac:dyDescent="0.25">
      <c r="A31" s="54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Data'!N31</f>
        <v>29331819.62948915</v>
      </c>
      <c r="E31">
        <f>'Monthly Data'!BH31</f>
        <v>30</v>
      </c>
      <c r="F31" s="21">
        <f t="shared" ref="F31:G46" ca="1" si="5">F19</f>
        <v>1.0699999999999998</v>
      </c>
      <c r="G31" s="21">
        <f t="shared" ca="1" si="5"/>
        <v>48.74</v>
      </c>
      <c r="H31" s="45">
        <f>'Monthly Data'!CA31</f>
        <v>30</v>
      </c>
      <c r="J31">
        <f>'GS&gt;50 OLS'!$B$5</f>
        <v>16969361.033929799</v>
      </c>
      <c r="K31">
        <f>E31*'GS&gt;50 OLS'!$B$6</f>
        <v>-443222.553227934</v>
      </c>
      <c r="L31">
        <f ca="1">F31*'GS&gt;50 OLS'!$B$7</f>
        <v>12563.344506921694</v>
      </c>
      <c r="M31">
        <f ca="1">G31*'GS&gt;50 OLS'!$B$8</f>
        <v>967269.41867413465</v>
      </c>
      <c r="N31">
        <f>H31*'GS&gt;50 OLS'!$B$9</f>
        <v>12026363.06216049</v>
      </c>
      <c r="O31" s="32">
        <f t="shared" ca="1" si="3"/>
        <v>29532334.306043409</v>
      </c>
      <c r="P31" s="33">
        <f t="shared" ca="1" si="1"/>
        <v>200514.67655425891</v>
      </c>
      <c r="Q31" s="55">
        <f t="shared" ca="1" si="2"/>
        <v>6.8360803757523698E-3</v>
      </c>
    </row>
    <row r="32" spans="1:17" x14ac:dyDescent="0.25">
      <c r="A32" s="54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Data'!N32</f>
        <v>32859259.945149835</v>
      </c>
      <c r="E32">
        <f>'Monthly Data'!BH32</f>
        <v>31</v>
      </c>
      <c r="F32" s="21">
        <f t="shared" ca="1" si="5"/>
        <v>0</v>
      </c>
      <c r="G32" s="21">
        <f t="shared" ca="1" si="5"/>
        <v>111.06999999999998</v>
      </c>
      <c r="H32" s="45">
        <f>'Monthly Data'!CA32</f>
        <v>31</v>
      </c>
      <c r="J32">
        <f>'GS&gt;50 OLS'!$B$5</f>
        <v>16969361.033929799</v>
      </c>
      <c r="K32">
        <f>E32*'GS&gt;50 OLS'!$B$6</f>
        <v>-457996.63833553181</v>
      </c>
      <c r="L32">
        <f ca="1">F32*'GS&gt;50 OLS'!$B$7</f>
        <v>0</v>
      </c>
      <c r="M32">
        <f ca="1">G32*'GS&gt;50 OLS'!$B$8</f>
        <v>2204239.1122719762</v>
      </c>
      <c r="N32">
        <f>H32*'GS&gt;50 OLS'!$B$9</f>
        <v>12427241.830899173</v>
      </c>
      <c r="O32" s="32">
        <f t="shared" ca="1" si="3"/>
        <v>31142845.33876542</v>
      </c>
      <c r="P32" s="33">
        <f t="shared" ca="1" si="1"/>
        <v>-1716414.6063844152</v>
      </c>
      <c r="Q32" s="55">
        <f t="shared" ca="1" si="2"/>
        <v>5.2235339726139057E-2</v>
      </c>
    </row>
    <row r="33" spans="1:17" x14ac:dyDescent="0.25">
      <c r="A33" s="54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Data'!N33</f>
        <v>31271213.943344951</v>
      </c>
      <c r="E33">
        <f>'Monthly Data'!BH33</f>
        <v>32</v>
      </c>
      <c r="F33" s="21">
        <f t="shared" ca="1" si="5"/>
        <v>0.13999999999999985</v>
      </c>
      <c r="G33" s="21">
        <f t="shared" ca="1" si="5"/>
        <v>84.08</v>
      </c>
      <c r="H33" s="45">
        <f>'Monthly Data'!CA33</f>
        <v>31</v>
      </c>
      <c r="J33">
        <f>'GS&gt;50 OLS'!$B$5</f>
        <v>16969361.033929799</v>
      </c>
      <c r="K33">
        <f>E33*'GS&gt;50 OLS'!$B$6</f>
        <v>-472770.72344312962</v>
      </c>
      <c r="L33">
        <f ca="1">F33*'GS&gt;50 OLS'!$B$7</f>
        <v>1643.8020850177902</v>
      </c>
      <c r="M33">
        <f ca="1">G33*'GS&gt;50 OLS'!$B$8</f>
        <v>1668609.2064448346</v>
      </c>
      <c r="N33">
        <f>H33*'GS&gt;50 OLS'!$B$9</f>
        <v>12427241.830899173</v>
      </c>
      <c r="O33" s="32">
        <f t="shared" ca="1" si="3"/>
        <v>30594085.149915695</v>
      </c>
      <c r="P33" s="33">
        <f t="shared" ca="1" si="1"/>
        <v>-677128.79342925549</v>
      </c>
      <c r="Q33" s="55">
        <f t="shared" ca="1" si="2"/>
        <v>2.165342204674341E-2</v>
      </c>
    </row>
    <row r="34" spans="1:17" x14ac:dyDescent="0.25">
      <c r="A34" s="54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Data'!N34</f>
        <v>30804868.814058352</v>
      </c>
      <c r="E34">
        <f>'Monthly Data'!BH34</f>
        <v>33</v>
      </c>
      <c r="F34" s="21">
        <f t="shared" ca="1" si="5"/>
        <v>15.219999999999999</v>
      </c>
      <c r="G34" s="21">
        <f t="shared" ca="1" si="5"/>
        <v>34.4</v>
      </c>
      <c r="H34" s="45">
        <f>'Monthly Data'!CA34</f>
        <v>30</v>
      </c>
      <c r="J34">
        <f>'GS&gt;50 OLS'!$B$5</f>
        <v>16969361.033929799</v>
      </c>
      <c r="K34">
        <f>E34*'GS&gt;50 OLS'!$B$6</f>
        <v>-487544.80855072744</v>
      </c>
      <c r="L34">
        <f ca="1">F34*'GS&gt;50 OLS'!$B$7</f>
        <v>178704.76952836278</v>
      </c>
      <c r="M34">
        <f ca="1">G34*'GS&gt;50 OLS'!$B$8</f>
        <v>682685.02261777245</v>
      </c>
      <c r="N34">
        <f>H34*'GS&gt;50 OLS'!$B$9</f>
        <v>12026363.06216049</v>
      </c>
      <c r="O34" s="32">
        <f t="shared" ca="1" si="3"/>
        <v>29369569.079685695</v>
      </c>
      <c r="P34" s="33">
        <f t="shared" ref="P34:P65" ca="1" si="6">O34-D34</f>
        <v>-1435299.7343726568</v>
      </c>
      <c r="Q34" s="55">
        <f t="shared" ref="Q34:Q65" ca="1" si="7">ABS(P34/D34)</f>
        <v>4.6593275336969851E-2</v>
      </c>
    </row>
    <row r="35" spans="1:17" x14ac:dyDescent="0.25">
      <c r="A35" s="54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Data'!N35</f>
        <v>28615954.509416953</v>
      </c>
      <c r="E35">
        <f>'Monthly Data'!BH35</f>
        <v>34</v>
      </c>
      <c r="F35" s="21">
        <f t="shared" ca="1" si="5"/>
        <v>131.9</v>
      </c>
      <c r="G35" s="21">
        <f t="shared" ca="1" si="5"/>
        <v>1.05</v>
      </c>
      <c r="H35" s="45">
        <f>'Monthly Data'!CA35</f>
        <v>31</v>
      </c>
      <c r="J35">
        <f>'GS&gt;50 OLS'!$B$5</f>
        <v>16969361.033929799</v>
      </c>
      <c r="K35">
        <f>E35*'GS&gt;50 OLS'!$B$6</f>
        <v>-502318.89365832525</v>
      </c>
      <c r="L35">
        <f ca="1">F35*'GS&gt;50 OLS'!$B$7</f>
        <v>1548696.3929560483</v>
      </c>
      <c r="M35">
        <f ca="1">G35*'GS&gt;50 OLS'!$B$8</f>
        <v>20837.769585716895</v>
      </c>
      <c r="N35">
        <f>H35*'GS&gt;50 OLS'!$B$9</f>
        <v>12427241.830899173</v>
      </c>
      <c r="O35" s="32">
        <f t="shared" ca="1" si="3"/>
        <v>30463818.133712411</v>
      </c>
      <c r="P35" s="33">
        <f t="shared" ca="1" si="6"/>
        <v>1847863.6242954582</v>
      </c>
      <c r="Q35" s="55">
        <f t="shared" ca="1" si="7"/>
        <v>6.4574593298551766E-2</v>
      </c>
    </row>
    <row r="36" spans="1:17" x14ac:dyDescent="0.25">
      <c r="A36" s="54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Data'!N36</f>
        <v>31036898.974597916</v>
      </c>
      <c r="E36">
        <f>'Monthly Data'!BH36</f>
        <v>35</v>
      </c>
      <c r="F36" s="21">
        <f t="shared" ca="1" si="5"/>
        <v>319.14</v>
      </c>
      <c r="G36" s="21">
        <f t="shared" ca="1" si="5"/>
        <v>0</v>
      </c>
      <c r="H36" s="45">
        <f>'Monthly Data'!CA36</f>
        <v>30</v>
      </c>
      <c r="J36">
        <f>'GS&gt;50 OLS'!$B$5</f>
        <v>16969361.033929799</v>
      </c>
      <c r="K36">
        <f>E36*'GS&gt;50 OLS'!$B$6</f>
        <v>-517092.97876592301</v>
      </c>
      <c r="L36">
        <f ca="1">F36*'GS&gt;50 OLS'!$B$7</f>
        <v>3747164.2672327007</v>
      </c>
      <c r="M36">
        <f ca="1">G36*'GS&gt;50 OLS'!$B$8</f>
        <v>0</v>
      </c>
      <c r="N36">
        <f>H36*'GS&gt;50 OLS'!$B$9</f>
        <v>12026363.06216049</v>
      </c>
      <c r="O36" s="32">
        <f t="shared" ca="1" si="3"/>
        <v>32225795.384557068</v>
      </c>
      <c r="P36" s="33">
        <f t="shared" ca="1" si="6"/>
        <v>1188896.4099591523</v>
      </c>
      <c r="Q36" s="55">
        <f t="shared" ca="1" si="7"/>
        <v>3.8305901982417831E-2</v>
      </c>
    </row>
    <row r="37" spans="1:17" x14ac:dyDescent="0.25">
      <c r="A37" s="54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Data'!N37</f>
        <v>33270960.414546616</v>
      </c>
      <c r="E37">
        <f>'Monthly Data'!BH37</f>
        <v>36</v>
      </c>
      <c r="F37" s="21">
        <f t="shared" ca="1" si="5"/>
        <v>562.53000000000009</v>
      </c>
      <c r="G37" s="21">
        <f t="shared" ca="1" si="5"/>
        <v>0</v>
      </c>
      <c r="H37" s="45">
        <f>'Monthly Data'!CA37</f>
        <v>31</v>
      </c>
      <c r="J37">
        <f>'GS&gt;50 OLS'!$B$5</f>
        <v>16969361.033929799</v>
      </c>
      <c r="K37">
        <f>E37*'GS&gt;50 OLS'!$B$6</f>
        <v>-531867.06387352082</v>
      </c>
      <c r="L37">
        <f ca="1">F37*'GS&gt;50 OLS'!$B$7</f>
        <v>6604914.1920361333</v>
      </c>
      <c r="M37">
        <f ca="1">G37*'GS&gt;50 OLS'!$B$8</f>
        <v>0</v>
      </c>
      <c r="N37">
        <f>H37*'GS&gt;50 OLS'!$B$9</f>
        <v>12427241.830899173</v>
      </c>
      <c r="O37" s="32">
        <f t="shared" ca="1" si="3"/>
        <v>35469649.992991582</v>
      </c>
      <c r="P37" s="33">
        <f t="shared" ca="1" si="6"/>
        <v>2198689.5784449652</v>
      </c>
      <c r="Q37" s="55">
        <f t="shared" ca="1" si="7"/>
        <v>6.6084343555158132E-2</v>
      </c>
    </row>
    <row r="38" spans="1:17" x14ac:dyDescent="0.25">
      <c r="A38" s="54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Data'!N38</f>
        <v>36462342.10722129</v>
      </c>
      <c r="E38">
        <f>'Monthly Data'!BH38</f>
        <v>37</v>
      </c>
      <c r="F38" s="21">
        <f t="shared" ca="1" si="5"/>
        <v>691.0200000000001</v>
      </c>
      <c r="G38" s="21">
        <f t="shared" ca="1" si="5"/>
        <v>0</v>
      </c>
      <c r="H38" s="45">
        <f>'Monthly Data'!CA38</f>
        <v>31</v>
      </c>
      <c r="J38">
        <f>'GS&gt;50 OLS'!$B$5</f>
        <v>16969361.033929799</v>
      </c>
      <c r="K38">
        <f>E38*'GS&gt;50 OLS'!$B$6</f>
        <v>-546641.14898111857</v>
      </c>
      <c r="L38">
        <f ca="1">F38*'GS&gt;50 OLS'!$B$7</f>
        <v>8113572.2627785336</v>
      </c>
      <c r="M38">
        <f ca="1">G38*'GS&gt;50 OLS'!$B$8</f>
        <v>0</v>
      </c>
      <c r="N38">
        <f>H38*'GS&gt;50 OLS'!$B$9</f>
        <v>12427241.830899173</v>
      </c>
      <c r="O38" s="32">
        <f t="shared" ca="1" si="3"/>
        <v>36963533.978626385</v>
      </c>
      <c r="P38" s="33">
        <f t="shared" ca="1" si="6"/>
        <v>501191.87140509486</v>
      </c>
      <c r="Q38" s="55">
        <f t="shared" ca="1" si="7"/>
        <v>1.3745465662389111E-2</v>
      </c>
    </row>
    <row r="39" spans="1:17" x14ac:dyDescent="0.25">
      <c r="A39" s="54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Data'!N39</f>
        <v>33732328.681521416</v>
      </c>
      <c r="E39">
        <f>'Monthly Data'!BH39</f>
        <v>38</v>
      </c>
      <c r="F39" s="21">
        <f t="shared" ca="1" si="5"/>
        <v>589.64999999999986</v>
      </c>
      <c r="G39" s="21">
        <f t="shared" ca="1" si="5"/>
        <v>0</v>
      </c>
      <c r="H39" s="45">
        <f>'Monthly Data'!CA39</f>
        <v>29</v>
      </c>
      <c r="J39">
        <f>'GS&gt;50 OLS'!$B$5</f>
        <v>16969361.033929799</v>
      </c>
      <c r="K39">
        <f>E39*'GS&gt;50 OLS'!$B$6</f>
        <v>-561415.23408871645</v>
      </c>
      <c r="L39">
        <f ca="1">F39*'GS&gt;50 OLS'!$B$7</f>
        <v>6923342.1387910061</v>
      </c>
      <c r="M39">
        <f ca="1">G39*'GS&gt;50 OLS'!$B$8</f>
        <v>0</v>
      </c>
      <c r="N39">
        <f>H39*'GS&gt;50 OLS'!$B$9</f>
        <v>11625484.293421807</v>
      </c>
      <c r="O39" s="32">
        <f t="shared" ca="1" si="3"/>
        <v>34956772.232053891</v>
      </c>
      <c r="P39" s="33">
        <f t="shared" ca="1" si="6"/>
        <v>1224443.5505324751</v>
      </c>
      <c r="Q39" s="55">
        <f t="shared" ca="1" si="7"/>
        <v>3.6298814768848907E-2</v>
      </c>
    </row>
    <row r="40" spans="1:17" x14ac:dyDescent="0.25">
      <c r="A40" s="54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Data'!N40</f>
        <v>33343555.780711014</v>
      </c>
      <c r="E40">
        <f>'Monthly Data'!BH40</f>
        <v>39</v>
      </c>
      <c r="F40" s="21">
        <f t="shared" ca="1" si="5"/>
        <v>453.18999999999994</v>
      </c>
      <c r="G40" s="21">
        <f t="shared" ca="1" si="5"/>
        <v>0.18999999999999986</v>
      </c>
      <c r="H40" s="45">
        <f>'Monthly Data'!CA40</f>
        <v>31</v>
      </c>
      <c r="J40">
        <f>'GS&gt;50 OLS'!$B$5</f>
        <v>16969361.033929799</v>
      </c>
      <c r="K40">
        <f>E40*'GS&gt;50 OLS'!$B$6</f>
        <v>-576189.3191963142</v>
      </c>
      <c r="L40">
        <f ca="1">F40*'GS&gt;50 OLS'!$B$7</f>
        <v>5321104.7636372363</v>
      </c>
      <c r="M40">
        <f ca="1">G40*'GS&gt;50 OLS'!$B$8</f>
        <v>3770.644020272578</v>
      </c>
      <c r="N40">
        <f>H40*'GS&gt;50 OLS'!$B$9</f>
        <v>12427241.830899173</v>
      </c>
      <c r="O40" s="32">
        <f t="shared" ca="1" si="3"/>
        <v>34145288.953290172</v>
      </c>
      <c r="P40" s="33">
        <f t="shared" ca="1" si="6"/>
        <v>801733.1725791581</v>
      </c>
      <c r="Q40" s="55">
        <f t="shared" ca="1" si="7"/>
        <v>2.4044621331086546E-2</v>
      </c>
    </row>
    <row r="41" spans="1:17" x14ac:dyDescent="0.25">
      <c r="A41" s="54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Data'!N41</f>
        <v>29518391.840846576</v>
      </c>
      <c r="E41">
        <f>'Monthly Data'!BH41</f>
        <v>40</v>
      </c>
      <c r="F41" s="21">
        <f t="shared" ca="1" si="5"/>
        <v>226.19000000000005</v>
      </c>
      <c r="G41" s="21">
        <f t="shared" ca="1" si="5"/>
        <v>0</v>
      </c>
      <c r="H41" s="45">
        <f>'Monthly Data'!CA41</f>
        <v>30</v>
      </c>
      <c r="J41">
        <f>'GS&gt;50 OLS'!$B$5</f>
        <v>16969361.033929799</v>
      </c>
      <c r="K41">
        <f>E41*'GS&gt;50 OLS'!$B$6</f>
        <v>-590963.40430391207</v>
      </c>
      <c r="L41">
        <f ca="1">F41*'GS&gt;50 OLS'!$B$7</f>
        <v>2655797.0972155319</v>
      </c>
      <c r="M41">
        <f ca="1">G41*'GS&gt;50 OLS'!$B$8</f>
        <v>0</v>
      </c>
      <c r="N41">
        <f>H41*'GS&gt;50 OLS'!$B$9</f>
        <v>12026363.06216049</v>
      </c>
      <c r="O41" s="32">
        <f t="shared" ca="1" si="3"/>
        <v>31060557.789001912</v>
      </c>
      <c r="P41" s="33">
        <f t="shared" ca="1" si="6"/>
        <v>1542165.9481553361</v>
      </c>
      <c r="Q41" s="55">
        <f t="shared" ca="1" si="7"/>
        <v>5.2244240013825473E-2</v>
      </c>
    </row>
    <row r="42" spans="1:17" x14ac:dyDescent="0.25">
      <c r="A42" s="54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Data'!N42</f>
        <v>29968087.407781452</v>
      </c>
      <c r="E42">
        <f>'Monthly Data'!BH42</f>
        <v>41</v>
      </c>
      <c r="F42" s="21">
        <f t="shared" ca="1" si="5"/>
        <v>36</v>
      </c>
      <c r="G42" s="21">
        <f t="shared" ca="1" si="5"/>
        <v>21.240000000000002</v>
      </c>
      <c r="H42" s="45">
        <f>'Monthly Data'!CA42</f>
        <v>31</v>
      </c>
      <c r="J42">
        <f>'GS&gt;50 OLS'!$B$5</f>
        <v>16969361.033929799</v>
      </c>
      <c r="K42">
        <f>E42*'GS&gt;50 OLS'!$B$6</f>
        <v>-605737.48941150983</v>
      </c>
      <c r="L42">
        <f ca="1">F42*'GS&gt;50 OLS'!$B$7</f>
        <v>422691.96471886081</v>
      </c>
      <c r="M42">
        <f ca="1">G42*'GS&gt;50 OLS'!$B$8</f>
        <v>421518.3104767875</v>
      </c>
      <c r="N42">
        <f>H42*'GS&gt;50 OLS'!$B$9</f>
        <v>12427241.830899173</v>
      </c>
      <c r="O42" s="32">
        <f t="shared" ca="1" si="3"/>
        <v>29635075.650613107</v>
      </c>
      <c r="P42" s="33">
        <f t="shared" ca="1" si="6"/>
        <v>-333011.75716834515</v>
      </c>
      <c r="Q42" s="55">
        <f t="shared" ca="1" si="7"/>
        <v>1.1112212555876222E-2</v>
      </c>
    </row>
    <row r="43" spans="1:17" x14ac:dyDescent="0.25">
      <c r="A43" s="54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Data'!N43</f>
        <v>29692847.008157719</v>
      </c>
      <c r="E43">
        <f>'Monthly Data'!BH43</f>
        <v>42</v>
      </c>
      <c r="F43" s="21">
        <f t="shared" ca="1" si="5"/>
        <v>1.0699999999999998</v>
      </c>
      <c r="G43" s="21">
        <f t="shared" ca="1" si="5"/>
        <v>48.74</v>
      </c>
      <c r="H43" s="45">
        <f>'Monthly Data'!CA43</f>
        <v>30</v>
      </c>
      <c r="J43">
        <f>'GS&gt;50 OLS'!$B$5</f>
        <v>16969361.033929799</v>
      </c>
      <c r="K43">
        <f>E43*'GS&gt;50 OLS'!$B$6</f>
        <v>-620511.57451910758</v>
      </c>
      <c r="L43">
        <f ca="1">F43*'GS&gt;50 OLS'!$B$7</f>
        <v>12563.344506921694</v>
      </c>
      <c r="M43">
        <f ca="1">G43*'GS&gt;50 OLS'!$B$8</f>
        <v>967269.41867413465</v>
      </c>
      <c r="N43">
        <f>H43*'GS&gt;50 OLS'!$B$9</f>
        <v>12026363.06216049</v>
      </c>
      <c r="O43" s="32">
        <f t="shared" ca="1" si="3"/>
        <v>29355045.284752235</v>
      </c>
      <c r="P43" s="33">
        <f t="shared" ca="1" si="6"/>
        <v>-337801.72340548411</v>
      </c>
      <c r="Q43" s="55">
        <f t="shared" ca="1" si="7"/>
        <v>1.1376535342423633E-2</v>
      </c>
    </row>
    <row r="44" spans="1:17" x14ac:dyDescent="0.25">
      <c r="A44" s="54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Data'!N44</f>
        <v>31640727.565897495</v>
      </c>
      <c r="E44">
        <f>'Monthly Data'!BH44</f>
        <v>43</v>
      </c>
      <c r="F44" s="21">
        <f t="shared" ca="1" si="5"/>
        <v>0</v>
      </c>
      <c r="G44" s="21">
        <f t="shared" ca="1" si="5"/>
        <v>111.06999999999998</v>
      </c>
      <c r="H44" s="45">
        <f>'Monthly Data'!CA44</f>
        <v>31</v>
      </c>
      <c r="J44">
        <f>'GS&gt;50 OLS'!$B$5</f>
        <v>16969361.033929799</v>
      </c>
      <c r="K44">
        <f>E44*'GS&gt;50 OLS'!$B$6</f>
        <v>-635285.65962670546</v>
      </c>
      <c r="L44">
        <f ca="1">F44*'GS&gt;50 OLS'!$B$7</f>
        <v>0</v>
      </c>
      <c r="M44">
        <f ca="1">G44*'GS&gt;50 OLS'!$B$8</f>
        <v>2204239.1122719762</v>
      </c>
      <c r="N44">
        <f>H44*'GS&gt;50 OLS'!$B$9</f>
        <v>12427241.830899173</v>
      </c>
      <c r="O44" s="32">
        <f t="shared" ca="1" si="3"/>
        <v>30965556.317474246</v>
      </c>
      <c r="P44" s="33">
        <f t="shared" ca="1" si="6"/>
        <v>-675171.24842324853</v>
      </c>
      <c r="Q44" s="55">
        <f t="shared" ca="1" si="7"/>
        <v>2.1338676457963338E-2</v>
      </c>
    </row>
    <row r="45" spans="1:17" x14ac:dyDescent="0.25">
      <c r="A45" s="54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Data'!N45</f>
        <v>30404163.513076466</v>
      </c>
      <c r="E45">
        <f>'Monthly Data'!BH45</f>
        <v>44</v>
      </c>
      <c r="F45" s="21">
        <f t="shared" ca="1" si="5"/>
        <v>0.13999999999999985</v>
      </c>
      <c r="G45" s="21">
        <f t="shared" ca="1" si="5"/>
        <v>84.08</v>
      </c>
      <c r="H45" s="45">
        <f>'Monthly Data'!CA45</f>
        <v>31</v>
      </c>
      <c r="J45">
        <f>'GS&gt;50 OLS'!$B$5</f>
        <v>16969361.033929799</v>
      </c>
      <c r="K45">
        <f>E45*'GS&gt;50 OLS'!$B$6</f>
        <v>-650059.74473430321</v>
      </c>
      <c r="L45">
        <f ca="1">F45*'GS&gt;50 OLS'!$B$7</f>
        <v>1643.8020850177902</v>
      </c>
      <c r="M45">
        <f ca="1">G45*'GS&gt;50 OLS'!$B$8</f>
        <v>1668609.2064448346</v>
      </c>
      <c r="N45">
        <f>H45*'GS&gt;50 OLS'!$B$9</f>
        <v>12427241.830899173</v>
      </c>
      <c r="O45" s="32">
        <f t="shared" ca="1" si="3"/>
        <v>30416796.128624521</v>
      </c>
      <c r="P45" s="33">
        <f t="shared" ca="1" si="6"/>
        <v>12632.615548055619</v>
      </c>
      <c r="Q45" s="55">
        <f t="shared" ca="1" si="7"/>
        <v>4.1548965958634193E-4</v>
      </c>
    </row>
    <row r="46" spans="1:17" x14ac:dyDescent="0.25">
      <c r="A46" s="54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Data'!N46</f>
        <v>28931630.310377114</v>
      </c>
      <c r="E46">
        <f>'Monthly Data'!BH46</f>
        <v>45</v>
      </c>
      <c r="F46" s="21">
        <f t="shared" ca="1" si="5"/>
        <v>15.219999999999999</v>
      </c>
      <c r="G46" s="21">
        <f t="shared" ca="1" si="5"/>
        <v>34.4</v>
      </c>
      <c r="H46" s="45">
        <f>'Monthly Data'!CA46</f>
        <v>30</v>
      </c>
      <c r="J46">
        <f>'GS&gt;50 OLS'!$B$5</f>
        <v>16969361.033929799</v>
      </c>
      <c r="K46">
        <f>E46*'GS&gt;50 OLS'!$B$6</f>
        <v>-664833.82984190108</v>
      </c>
      <c r="L46">
        <f ca="1">F46*'GS&gt;50 OLS'!$B$7</f>
        <v>178704.76952836278</v>
      </c>
      <c r="M46">
        <f ca="1">G46*'GS&gt;50 OLS'!$B$8</f>
        <v>682685.02261777245</v>
      </c>
      <c r="N46">
        <f>H46*'GS&gt;50 OLS'!$B$9</f>
        <v>12026363.06216049</v>
      </c>
      <c r="O46" s="32">
        <f t="shared" ca="1" si="3"/>
        <v>29192280.058394521</v>
      </c>
      <c r="P46" s="33">
        <f t="shared" ca="1" si="6"/>
        <v>260649.74801740795</v>
      </c>
      <c r="Q46" s="55">
        <f t="shared" ca="1" si="7"/>
        <v>9.0091621253683331E-3</v>
      </c>
    </row>
    <row r="47" spans="1:17" x14ac:dyDescent="0.25">
      <c r="A47" s="54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Data'!N47</f>
        <v>29575622.927154526</v>
      </c>
      <c r="E47">
        <f>'Monthly Data'!BH47</f>
        <v>46</v>
      </c>
      <c r="F47" s="21">
        <f t="shared" ref="F47:G62" ca="1" si="8">F35</f>
        <v>131.9</v>
      </c>
      <c r="G47" s="21">
        <f t="shared" ca="1" si="8"/>
        <v>1.05</v>
      </c>
      <c r="H47" s="45">
        <f>'Monthly Data'!CA47</f>
        <v>31</v>
      </c>
      <c r="J47">
        <f>'GS&gt;50 OLS'!$B$5</f>
        <v>16969361.033929799</v>
      </c>
      <c r="K47">
        <f>E47*'GS&gt;50 OLS'!$B$6</f>
        <v>-679607.91494949884</v>
      </c>
      <c r="L47">
        <f ca="1">F47*'GS&gt;50 OLS'!$B$7</f>
        <v>1548696.3929560483</v>
      </c>
      <c r="M47">
        <f ca="1">G47*'GS&gt;50 OLS'!$B$8</f>
        <v>20837.769585716895</v>
      </c>
      <c r="N47">
        <f>H47*'GS&gt;50 OLS'!$B$9</f>
        <v>12427241.830899173</v>
      </c>
      <c r="O47" s="32">
        <f t="shared" ca="1" si="3"/>
        <v>30286529.112421237</v>
      </c>
      <c r="P47" s="33">
        <f t="shared" ca="1" si="6"/>
        <v>710906.18526671082</v>
      </c>
      <c r="Q47" s="55">
        <f t="shared" ca="1" si="7"/>
        <v>2.4036896433853309E-2</v>
      </c>
    </row>
    <row r="48" spans="1:17" x14ac:dyDescent="0.25">
      <c r="A48" s="54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Data'!N48</f>
        <v>31543935.027945653</v>
      </c>
      <c r="E48">
        <f>'Monthly Data'!BH48</f>
        <v>47</v>
      </c>
      <c r="F48" s="21">
        <f t="shared" ca="1" si="8"/>
        <v>319.14</v>
      </c>
      <c r="G48" s="21">
        <f t="shared" ca="1" si="8"/>
        <v>0</v>
      </c>
      <c r="H48" s="45">
        <f>'Monthly Data'!CA48</f>
        <v>30</v>
      </c>
      <c r="J48">
        <f>'GS&gt;50 OLS'!$B$5</f>
        <v>16969361.033929799</v>
      </c>
      <c r="K48">
        <f>E48*'GS&gt;50 OLS'!$B$6</f>
        <v>-694382.00005709659</v>
      </c>
      <c r="L48">
        <f ca="1">F48*'GS&gt;50 OLS'!$B$7</f>
        <v>3747164.2672327007</v>
      </c>
      <c r="M48">
        <f ca="1">G48*'GS&gt;50 OLS'!$B$8</f>
        <v>0</v>
      </c>
      <c r="N48">
        <f>H48*'GS&gt;50 OLS'!$B$9</f>
        <v>12026363.06216049</v>
      </c>
      <c r="O48" s="32">
        <f t="shared" ca="1" si="3"/>
        <v>32048506.363265894</v>
      </c>
      <c r="P48" s="33">
        <f t="shared" ca="1" si="6"/>
        <v>504571.33532024175</v>
      </c>
      <c r="Q48" s="55">
        <f t="shared" ca="1" si="7"/>
        <v>1.5995827244547262E-2</v>
      </c>
    </row>
    <row r="49" spans="1:17" x14ac:dyDescent="0.25">
      <c r="A49" s="54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Data'!N49</f>
        <v>33853048.641420551</v>
      </c>
      <c r="E49">
        <f>'Monthly Data'!BH49</f>
        <v>48</v>
      </c>
      <c r="F49" s="21">
        <f t="shared" ca="1" si="8"/>
        <v>562.53000000000009</v>
      </c>
      <c r="G49" s="21">
        <f t="shared" ca="1" si="8"/>
        <v>0</v>
      </c>
      <c r="H49" s="45">
        <f>'Monthly Data'!CA49</f>
        <v>31</v>
      </c>
      <c r="J49">
        <f>'GS&gt;50 OLS'!$B$5</f>
        <v>16969361.033929799</v>
      </c>
      <c r="K49">
        <f>E49*'GS&gt;50 OLS'!$B$6</f>
        <v>-709156.08516469446</v>
      </c>
      <c r="L49">
        <f ca="1">F49*'GS&gt;50 OLS'!$B$7</f>
        <v>6604914.1920361333</v>
      </c>
      <c r="M49">
        <f ca="1">G49*'GS&gt;50 OLS'!$B$8</f>
        <v>0</v>
      </c>
      <c r="N49">
        <f>H49*'GS&gt;50 OLS'!$B$9</f>
        <v>12427241.830899173</v>
      </c>
      <c r="O49" s="32">
        <f t="shared" ca="1" si="3"/>
        <v>35292360.971700408</v>
      </c>
      <c r="P49" s="33">
        <f t="shared" ca="1" si="6"/>
        <v>1439312.3302798569</v>
      </c>
      <c r="Q49" s="55">
        <f t="shared" ca="1" si="7"/>
        <v>4.2516476005614486E-2</v>
      </c>
    </row>
    <row r="50" spans="1:17" x14ac:dyDescent="0.25">
      <c r="A50" s="54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Data'!N50</f>
        <v>36524654.340818226</v>
      </c>
      <c r="E50">
        <f>'Monthly Data'!BH50</f>
        <v>49</v>
      </c>
      <c r="F50" s="21">
        <f t="shared" ca="1" si="8"/>
        <v>691.0200000000001</v>
      </c>
      <c r="G50" s="21">
        <f t="shared" ca="1" si="8"/>
        <v>0</v>
      </c>
      <c r="H50" s="45">
        <f>'Monthly Data'!CA50</f>
        <v>31</v>
      </c>
      <c r="J50">
        <f>'GS&gt;50 OLS'!$B$5</f>
        <v>16969361.033929799</v>
      </c>
      <c r="K50">
        <f>E50*'GS&gt;50 OLS'!$B$6</f>
        <v>-723930.17027229222</v>
      </c>
      <c r="L50">
        <f ca="1">F50*'GS&gt;50 OLS'!$B$7</f>
        <v>8113572.2627785336</v>
      </c>
      <c r="M50">
        <f ca="1">G50*'GS&gt;50 OLS'!$B$8</f>
        <v>0</v>
      </c>
      <c r="N50">
        <f>H50*'GS&gt;50 OLS'!$B$9</f>
        <v>12427241.830899173</v>
      </c>
      <c r="O50" s="32">
        <f t="shared" ca="1" si="3"/>
        <v>36786244.957335211</v>
      </c>
      <c r="P50" s="33">
        <f t="shared" ca="1" si="6"/>
        <v>261590.616516985</v>
      </c>
      <c r="Q50" s="55">
        <f t="shared" ca="1" si="7"/>
        <v>7.1620285321808974E-3</v>
      </c>
    </row>
    <row r="51" spans="1:17" x14ac:dyDescent="0.25">
      <c r="A51" s="54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Data'!N51</f>
        <v>32439322.269891307</v>
      </c>
      <c r="E51">
        <f>'Monthly Data'!BH51</f>
        <v>50</v>
      </c>
      <c r="F51" s="21">
        <f t="shared" ca="1" si="8"/>
        <v>589.64999999999986</v>
      </c>
      <c r="G51" s="21">
        <f t="shared" ca="1" si="8"/>
        <v>0</v>
      </c>
      <c r="H51" s="45">
        <f>'Monthly Data'!CA51</f>
        <v>28</v>
      </c>
      <c r="J51">
        <f>'GS&gt;50 OLS'!$B$5</f>
        <v>16969361.033929799</v>
      </c>
      <c r="K51">
        <f>E51*'GS&gt;50 OLS'!$B$6</f>
        <v>-738704.25537989009</v>
      </c>
      <c r="L51">
        <f ca="1">F51*'GS&gt;50 OLS'!$B$7</f>
        <v>6923342.1387910061</v>
      </c>
      <c r="M51">
        <f ca="1">G51*'GS&gt;50 OLS'!$B$8</f>
        <v>0</v>
      </c>
      <c r="N51">
        <f>H51*'GS&gt;50 OLS'!$B$9</f>
        <v>11224605.524683125</v>
      </c>
      <c r="O51" s="32">
        <f t="shared" ca="1" si="3"/>
        <v>34378604.442024037</v>
      </c>
      <c r="P51" s="33">
        <f t="shared" ca="1" si="6"/>
        <v>1939282.1721327305</v>
      </c>
      <c r="Q51" s="55">
        <f t="shared" ca="1" si="7"/>
        <v>5.9781833787960585E-2</v>
      </c>
    </row>
    <row r="52" spans="1:17" x14ac:dyDescent="0.25">
      <c r="A52" s="54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Data'!N52</f>
        <v>33193546.204277933</v>
      </c>
      <c r="E52">
        <f>'Monthly Data'!BH52</f>
        <v>51</v>
      </c>
      <c r="F52" s="21">
        <f t="shared" ca="1" si="8"/>
        <v>453.18999999999994</v>
      </c>
      <c r="G52" s="21">
        <f t="shared" ca="1" si="8"/>
        <v>0.18999999999999986</v>
      </c>
      <c r="H52" s="45">
        <f>'Monthly Data'!CA52</f>
        <v>31</v>
      </c>
      <c r="J52">
        <f>'GS&gt;50 OLS'!$B$5</f>
        <v>16969361.033929799</v>
      </c>
      <c r="K52">
        <f>E52*'GS&gt;50 OLS'!$B$6</f>
        <v>-753478.34048748785</v>
      </c>
      <c r="L52">
        <f ca="1">F52*'GS&gt;50 OLS'!$B$7</f>
        <v>5321104.7636372363</v>
      </c>
      <c r="M52">
        <f ca="1">G52*'GS&gt;50 OLS'!$B$8</f>
        <v>3770.644020272578</v>
      </c>
      <c r="N52">
        <f>H52*'GS&gt;50 OLS'!$B$9</f>
        <v>12427241.830899173</v>
      </c>
      <c r="O52" s="32">
        <f t="shared" ca="1" si="3"/>
        <v>33967999.931998998</v>
      </c>
      <c r="P52" s="33">
        <f t="shared" ca="1" si="6"/>
        <v>774453.72772106528</v>
      </c>
      <c r="Q52" s="55">
        <f t="shared" ca="1" si="7"/>
        <v>2.3331454944734254E-2</v>
      </c>
    </row>
    <row r="53" spans="1:17" x14ac:dyDescent="0.25">
      <c r="A53" s="54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Data'!N53</f>
        <v>31133770.941043586</v>
      </c>
      <c r="E53">
        <f>'Monthly Data'!BH53</f>
        <v>52</v>
      </c>
      <c r="F53" s="21">
        <f t="shared" ca="1" si="8"/>
        <v>226.19000000000005</v>
      </c>
      <c r="G53" s="21">
        <f t="shared" ca="1" si="8"/>
        <v>0</v>
      </c>
      <c r="H53" s="45">
        <f>'Monthly Data'!CA53</f>
        <v>30</v>
      </c>
      <c r="J53">
        <f>'GS&gt;50 OLS'!$B$5</f>
        <v>16969361.033929799</v>
      </c>
      <c r="K53">
        <f>E53*'GS&gt;50 OLS'!$B$6</f>
        <v>-768252.4255950856</v>
      </c>
      <c r="L53">
        <f ca="1">F53*'GS&gt;50 OLS'!$B$7</f>
        <v>2655797.0972155319</v>
      </c>
      <c r="M53">
        <f ca="1">G53*'GS&gt;50 OLS'!$B$8</f>
        <v>0</v>
      </c>
      <c r="N53">
        <f>H53*'GS&gt;50 OLS'!$B$9</f>
        <v>12026363.06216049</v>
      </c>
      <c r="O53" s="32">
        <f t="shared" ca="1" si="3"/>
        <v>30883268.767710738</v>
      </c>
      <c r="P53" s="33">
        <f t="shared" ca="1" si="6"/>
        <v>-250502.17333284765</v>
      </c>
      <c r="Q53" s="55">
        <f t="shared" ca="1" si="7"/>
        <v>8.0459952572790074E-3</v>
      </c>
    </row>
    <row r="54" spans="1:17" x14ac:dyDescent="0.25">
      <c r="A54" s="54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Data'!N54</f>
        <v>28205798.795894206</v>
      </c>
      <c r="E54">
        <f>'Monthly Data'!BH54</f>
        <v>53</v>
      </c>
      <c r="F54" s="21">
        <f t="shared" ca="1" si="8"/>
        <v>36</v>
      </c>
      <c r="G54" s="21">
        <f t="shared" ca="1" si="8"/>
        <v>21.240000000000002</v>
      </c>
      <c r="H54" s="45">
        <f>'Monthly Data'!CA54</f>
        <v>31</v>
      </c>
      <c r="J54">
        <f>'GS&gt;50 OLS'!$B$5</f>
        <v>16969361.033929799</v>
      </c>
      <c r="K54">
        <f>E54*'GS&gt;50 OLS'!$B$6</f>
        <v>-783026.51070268347</v>
      </c>
      <c r="L54">
        <f ca="1">F54*'GS&gt;50 OLS'!$B$7</f>
        <v>422691.96471886081</v>
      </c>
      <c r="M54">
        <f ca="1">G54*'GS&gt;50 OLS'!$B$8</f>
        <v>421518.3104767875</v>
      </c>
      <c r="N54">
        <f>H54*'GS&gt;50 OLS'!$B$9</f>
        <v>12427241.830899173</v>
      </c>
      <c r="O54" s="32">
        <f t="shared" ca="1" si="3"/>
        <v>29457786.62932194</v>
      </c>
      <c r="P54" s="33">
        <f t="shared" ca="1" si="6"/>
        <v>1251987.8334277347</v>
      </c>
      <c r="Q54" s="55">
        <f t="shared" ca="1" si="7"/>
        <v>4.4387604211726175E-2</v>
      </c>
    </row>
    <row r="55" spans="1:17" x14ac:dyDescent="0.25">
      <c r="A55" s="54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Data'!N55</f>
        <v>27605084.110111736</v>
      </c>
      <c r="E55">
        <f>'Monthly Data'!BH55</f>
        <v>54</v>
      </c>
      <c r="F55" s="21">
        <f t="shared" ca="1" si="8"/>
        <v>1.0699999999999998</v>
      </c>
      <c r="G55" s="21">
        <f t="shared" ca="1" si="8"/>
        <v>48.74</v>
      </c>
      <c r="H55" s="45">
        <f>'Monthly Data'!CA55</f>
        <v>30</v>
      </c>
      <c r="J55">
        <f>'GS&gt;50 OLS'!$B$5</f>
        <v>16969361.033929799</v>
      </c>
      <c r="K55">
        <f>E55*'GS&gt;50 OLS'!$B$6</f>
        <v>-797800.59581028123</v>
      </c>
      <c r="L55">
        <f ca="1">F55*'GS&gt;50 OLS'!$B$7</f>
        <v>12563.344506921694</v>
      </c>
      <c r="M55">
        <f ca="1">G55*'GS&gt;50 OLS'!$B$8</f>
        <v>967269.41867413465</v>
      </c>
      <c r="N55">
        <f>H55*'GS&gt;50 OLS'!$B$9</f>
        <v>12026363.06216049</v>
      </c>
      <c r="O55" s="32">
        <f t="shared" ca="1" si="3"/>
        <v>29177756.263461061</v>
      </c>
      <c r="P55" s="33">
        <f t="shared" ca="1" si="6"/>
        <v>1572672.1533493251</v>
      </c>
      <c r="Q55" s="55">
        <f t="shared" ca="1" si="7"/>
        <v>5.6970380784793759E-2</v>
      </c>
    </row>
    <row r="56" spans="1:17" x14ac:dyDescent="0.25">
      <c r="A56" s="54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Data'!N56</f>
        <v>29707568.847472657</v>
      </c>
      <c r="E56">
        <f>'Monthly Data'!BH56</f>
        <v>55</v>
      </c>
      <c r="F56" s="21">
        <f t="shared" ca="1" si="8"/>
        <v>0</v>
      </c>
      <c r="G56" s="21">
        <f t="shared" ca="1" si="8"/>
        <v>111.06999999999998</v>
      </c>
      <c r="H56" s="45">
        <f>'Monthly Data'!CA56</f>
        <v>31</v>
      </c>
      <c r="J56">
        <f>'GS&gt;50 OLS'!$B$5</f>
        <v>16969361.033929799</v>
      </c>
      <c r="K56">
        <f>E56*'GS&gt;50 OLS'!$B$6</f>
        <v>-812574.68091787898</v>
      </c>
      <c r="L56">
        <f ca="1">F56*'GS&gt;50 OLS'!$B$7</f>
        <v>0</v>
      </c>
      <c r="M56">
        <f ca="1">G56*'GS&gt;50 OLS'!$B$8</f>
        <v>2204239.1122719762</v>
      </c>
      <c r="N56">
        <f>H56*'GS&gt;50 OLS'!$B$9</f>
        <v>12427241.830899173</v>
      </c>
      <c r="O56" s="32">
        <f t="shared" ca="1" si="3"/>
        <v>30788267.296183072</v>
      </c>
      <c r="P56" s="33">
        <f t="shared" ca="1" si="6"/>
        <v>1080698.4487104155</v>
      </c>
      <c r="Q56" s="55">
        <f t="shared" ca="1" si="7"/>
        <v>3.6377882493819583E-2</v>
      </c>
    </row>
    <row r="57" spans="1:17" x14ac:dyDescent="0.25">
      <c r="A57" s="54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Data'!N57</f>
        <v>29699514.096086062</v>
      </c>
      <c r="E57">
        <f>'Monthly Data'!BH57</f>
        <v>56</v>
      </c>
      <c r="F57" s="21">
        <f t="shared" ca="1" si="8"/>
        <v>0.13999999999999985</v>
      </c>
      <c r="G57" s="21">
        <f t="shared" ca="1" si="8"/>
        <v>84.08</v>
      </c>
      <c r="H57" s="45">
        <f>'Monthly Data'!CA57</f>
        <v>31</v>
      </c>
      <c r="J57">
        <f>'GS&gt;50 OLS'!$B$5</f>
        <v>16969361.033929799</v>
      </c>
      <c r="K57">
        <f>E57*'GS&gt;50 OLS'!$B$6</f>
        <v>-827348.76602547686</v>
      </c>
      <c r="L57">
        <f ca="1">F57*'GS&gt;50 OLS'!$B$7</f>
        <v>1643.8020850177902</v>
      </c>
      <c r="M57">
        <f ca="1">G57*'GS&gt;50 OLS'!$B$8</f>
        <v>1668609.2064448346</v>
      </c>
      <c r="N57">
        <f>H57*'GS&gt;50 OLS'!$B$9</f>
        <v>12427241.830899173</v>
      </c>
      <c r="O57" s="32">
        <f t="shared" ca="1" si="3"/>
        <v>30239507.107333347</v>
      </c>
      <c r="P57" s="33">
        <f t="shared" ca="1" si="6"/>
        <v>539993.01124728471</v>
      </c>
      <c r="Q57" s="55">
        <f t="shared" ca="1" si="7"/>
        <v>1.8181880333134726E-2</v>
      </c>
    </row>
    <row r="58" spans="1:17" x14ac:dyDescent="0.25">
      <c r="A58" s="54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Data'!N58</f>
        <v>28486727.327246405</v>
      </c>
      <c r="E58">
        <f>'Monthly Data'!BH58</f>
        <v>57</v>
      </c>
      <c r="F58" s="21">
        <f t="shared" ca="1" si="8"/>
        <v>15.219999999999999</v>
      </c>
      <c r="G58" s="21">
        <f t="shared" ca="1" si="8"/>
        <v>34.4</v>
      </c>
      <c r="H58" s="45">
        <f>'Monthly Data'!CA58</f>
        <v>30</v>
      </c>
      <c r="J58">
        <f>'GS&gt;50 OLS'!$B$5</f>
        <v>16969361.033929799</v>
      </c>
      <c r="K58">
        <f>E58*'GS&gt;50 OLS'!$B$6</f>
        <v>-842122.85113307461</v>
      </c>
      <c r="L58">
        <f ca="1">F58*'GS&gt;50 OLS'!$B$7</f>
        <v>178704.76952836278</v>
      </c>
      <c r="M58">
        <f ca="1">G58*'GS&gt;50 OLS'!$B$8</f>
        <v>682685.02261777245</v>
      </c>
      <c r="N58">
        <f>H58*'GS&gt;50 OLS'!$B$9</f>
        <v>12026363.06216049</v>
      </c>
      <c r="O58" s="32">
        <f t="shared" ca="1" si="3"/>
        <v>29014991.037103347</v>
      </c>
      <c r="P58" s="33">
        <f t="shared" ca="1" si="6"/>
        <v>528263.7098569423</v>
      </c>
      <c r="Q58" s="55">
        <f t="shared" ca="1" si="7"/>
        <v>1.8544204948094525E-2</v>
      </c>
    </row>
    <row r="59" spans="1:17" x14ac:dyDescent="0.25">
      <c r="A59" s="54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Data'!N59</f>
        <v>30632213.192978773</v>
      </c>
      <c r="E59">
        <f>'Monthly Data'!BH59</f>
        <v>58</v>
      </c>
      <c r="F59" s="21">
        <f t="shared" ca="1" si="8"/>
        <v>131.9</v>
      </c>
      <c r="G59" s="21">
        <f t="shared" ca="1" si="8"/>
        <v>1.05</v>
      </c>
      <c r="H59" s="45">
        <f>'Monthly Data'!CA59</f>
        <v>31</v>
      </c>
      <c r="J59">
        <f>'GS&gt;50 OLS'!$B$5</f>
        <v>16969361.033929799</v>
      </c>
      <c r="K59">
        <f>E59*'GS&gt;50 OLS'!$B$6</f>
        <v>-856896.93624067248</v>
      </c>
      <c r="L59">
        <f ca="1">F59*'GS&gt;50 OLS'!$B$7</f>
        <v>1548696.3929560483</v>
      </c>
      <c r="M59">
        <f ca="1">G59*'GS&gt;50 OLS'!$B$8</f>
        <v>20837.769585716895</v>
      </c>
      <c r="N59">
        <f>H59*'GS&gt;50 OLS'!$B$9</f>
        <v>12427241.830899173</v>
      </c>
      <c r="O59" s="32">
        <f t="shared" ca="1" si="3"/>
        <v>30109240.091130063</v>
      </c>
      <c r="P59" s="33">
        <f t="shared" ca="1" si="6"/>
        <v>-522973.10184871033</v>
      </c>
      <c r="Q59" s="55">
        <f t="shared" ca="1" si="7"/>
        <v>1.7072651543460181E-2</v>
      </c>
    </row>
    <row r="60" spans="1:17" x14ac:dyDescent="0.25">
      <c r="A60" s="54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Data'!N60</f>
        <v>34013785.874666989</v>
      </c>
      <c r="E60">
        <f>'Monthly Data'!BH60</f>
        <v>59</v>
      </c>
      <c r="F60" s="21">
        <f t="shared" ca="1" si="8"/>
        <v>319.14</v>
      </c>
      <c r="G60" s="21">
        <f t="shared" ca="1" si="8"/>
        <v>0</v>
      </c>
      <c r="H60" s="45">
        <f>'Monthly Data'!CA60</f>
        <v>30</v>
      </c>
      <c r="J60">
        <f>'GS&gt;50 OLS'!$B$5</f>
        <v>16969361.033929799</v>
      </c>
      <c r="K60">
        <f>E60*'GS&gt;50 OLS'!$B$6</f>
        <v>-871671.02134827024</v>
      </c>
      <c r="L60">
        <f ca="1">F60*'GS&gt;50 OLS'!$B$7</f>
        <v>3747164.2672327007</v>
      </c>
      <c r="M60">
        <f ca="1">G60*'GS&gt;50 OLS'!$B$8</f>
        <v>0</v>
      </c>
      <c r="N60">
        <f>H60*'GS&gt;50 OLS'!$B$9</f>
        <v>12026363.06216049</v>
      </c>
      <c r="O60" s="32">
        <f t="shared" ca="1" si="3"/>
        <v>31871217.34197472</v>
      </c>
      <c r="P60" s="33">
        <f t="shared" ca="1" si="6"/>
        <v>-2142568.5326922685</v>
      </c>
      <c r="Q60" s="55">
        <f t="shared" ca="1" si="7"/>
        <v>6.2991180710878308E-2</v>
      </c>
    </row>
    <row r="61" spans="1:17" x14ac:dyDescent="0.25">
      <c r="A61" s="54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Data'!N61</f>
        <v>36868626.530266762</v>
      </c>
      <c r="E61">
        <f>'Monthly Data'!BH61</f>
        <v>60</v>
      </c>
      <c r="F61" s="21">
        <f t="shared" ca="1" si="8"/>
        <v>562.53000000000009</v>
      </c>
      <c r="G61" s="21">
        <f t="shared" ca="1" si="8"/>
        <v>0</v>
      </c>
      <c r="H61" s="45">
        <f>'Monthly Data'!CA61</f>
        <v>31</v>
      </c>
      <c r="J61">
        <f>'GS&gt;50 OLS'!$B$5</f>
        <v>16969361.033929799</v>
      </c>
      <c r="K61">
        <f>E61*'GS&gt;50 OLS'!$B$6</f>
        <v>-886445.10645586799</v>
      </c>
      <c r="L61">
        <f ca="1">F61*'GS&gt;50 OLS'!$B$7</f>
        <v>6604914.1920361333</v>
      </c>
      <c r="M61">
        <f ca="1">G61*'GS&gt;50 OLS'!$B$8</f>
        <v>0</v>
      </c>
      <c r="N61">
        <f>H61*'GS&gt;50 OLS'!$B$9</f>
        <v>12427241.830899173</v>
      </c>
      <c r="O61" s="32">
        <f t="shared" ca="1" si="3"/>
        <v>35115071.950409234</v>
      </c>
      <c r="P61" s="33">
        <f t="shared" ca="1" si="6"/>
        <v>-1753554.5798575282</v>
      </c>
      <c r="Q61" s="55">
        <f t="shared" ca="1" si="7"/>
        <v>4.7562243155924812E-2</v>
      </c>
    </row>
    <row r="62" spans="1:17" x14ac:dyDescent="0.25">
      <c r="A62" s="54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Data'!N62</f>
        <v>38618837.393694796</v>
      </c>
      <c r="E62">
        <f>'Monthly Data'!BH62</f>
        <v>61</v>
      </c>
      <c r="F62" s="21">
        <f t="shared" ca="1" si="8"/>
        <v>691.0200000000001</v>
      </c>
      <c r="G62" s="21">
        <f t="shared" ca="1" si="8"/>
        <v>0</v>
      </c>
      <c r="H62" s="45">
        <f>'Monthly Data'!CA62</f>
        <v>31</v>
      </c>
      <c r="J62">
        <f>'GS&gt;50 OLS'!$B$5</f>
        <v>16969361.033929799</v>
      </c>
      <c r="K62">
        <f>E62*'GS&gt;50 OLS'!$B$6</f>
        <v>-901219.19156346587</v>
      </c>
      <c r="L62">
        <f ca="1">F62*'GS&gt;50 OLS'!$B$7</f>
        <v>8113572.2627785336</v>
      </c>
      <c r="M62">
        <f ca="1">G62*'GS&gt;50 OLS'!$B$8</f>
        <v>0</v>
      </c>
      <c r="N62">
        <f>H62*'GS&gt;50 OLS'!$B$9</f>
        <v>12427241.830899173</v>
      </c>
      <c r="O62" s="32">
        <f t="shared" ca="1" si="3"/>
        <v>36608955.936044037</v>
      </c>
      <c r="P62" s="33">
        <f t="shared" ca="1" si="6"/>
        <v>-2009881.4576507583</v>
      </c>
      <c r="Q62" s="55">
        <f t="shared" ca="1" si="7"/>
        <v>5.2044069508392472E-2</v>
      </c>
    </row>
    <row r="63" spans="1:17" x14ac:dyDescent="0.25">
      <c r="A63" s="54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Data'!N63</f>
        <v>34776600.471043371</v>
      </c>
      <c r="E63">
        <f>'Monthly Data'!BH63</f>
        <v>62</v>
      </c>
      <c r="F63" s="21">
        <f t="shared" ref="F63:G78" ca="1" si="9">F51</f>
        <v>589.64999999999986</v>
      </c>
      <c r="G63" s="21">
        <f t="shared" ca="1" si="9"/>
        <v>0</v>
      </c>
      <c r="H63" s="45">
        <f>'Monthly Data'!CA63</f>
        <v>28</v>
      </c>
      <c r="J63">
        <f>'GS&gt;50 OLS'!$B$5</f>
        <v>16969361.033929799</v>
      </c>
      <c r="K63">
        <f>E63*'GS&gt;50 OLS'!$B$6</f>
        <v>-915993.27667106362</v>
      </c>
      <c r="L63">
        <f ca="1">F63*'GS&gt;50 OLS'!$B$7</f>
        <v>6923342.1387910061</v>
      </c>
      <c r="M63">
        <f ca="1">G63*'GS&gt;50 OLS'!$B$8</f>
        <v>0</v>
      </c>
      <c r="N63">
        <f>H63*'GS&gt;50 OLS'!$B$9</f>
        <v>11224605.524683125</v>
      </c>
      <c r="O63" s="32">
        <f t="shared" ca="1" si="3"/>
        <v>34201315.420732871</v>
      </c>
      <c r="P63" s="33">
        <f t="shared" ca="1" si="6"/>
        <v>-575285.05031049997</v>
      </c>
      <c r="Q63" s="55">
        <f t="shared" ca="1" si="7"/>
        <v>1.6542302655186476E-2</v>
      </c>
    </row>
    <row r="64" spans="1:17" x14ac:dyDescent="0.25">
      <c r="A64" s="54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Data'!N64</f>
        <v>36885211.699109204</v>
      </c>
      <c r="E64">
        <f>'Monthly Data'!BH64</f>
        <v>63</v>
      </c>
      <c r="F64" s="21">
        <f t="shared" ca="1" si="9"/>
        <v>453.18999999999994</v>
      </c>
      <c r="G64" s="21">
        <f t="shared" ca="1" si="9"/>
        <v>0.18999999999999986</v>
      </c>
      <c r="H64" s="45">
        <f>'Monthly Data'!CA64</f>
        <v>31</v>
      </c>
      <c r="J64">
        <f>'GS&gt;50 OLS'!$B$5</f>
        <v>16969361.033929799</v>
      </c>
      <c r="K64">
        <f>E64*'GS&gt;50 OLS'!$B$6</f>
        <v>-930767.36177866149</v>
      </c>
      <c r="L64">
        <f ca="1">F64*'GS&gt;50 OLS'!$B$7</f>
        <v>5321104.7636372363</v>
      </c>
      <c r="M64">
        <f ca="1">G64*'GS&gt;50 OLS'!$B$8</f>
        <v>3770.644020272578</v>
      </c>
      <c r="N64">
        <f>H64*'GS&gt;50 OLS'!$B$9</f>
        <v>12427241.830899173</v>
      </c>
      <c r="O64" s="32">
        <f t="shared" ca="1" si="3"/>
        <v>33790710.910707824</v>
      </c>
      <c r="P64" s="33">
        <f t="shared" ca="1" si="6"/>
        <v>-3094500.7884013802</v>
      </c>
      <c r="Q64" s="55">
        <f t="shared" ca="1" si="7"/>
        <v>8.3895432501370562E-2</v>
      </c>
    </row>
    <row r="65" spans="1:17" x14ac:dyDescent="0.25">
      <c r="A65" s="54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Data'!N65</f>
        <v>31793210.787397411</v>
      </c>
      <c r="E65">
        <f>'Monthly Data'!BH65</f>
        <v>64</v>
      </c>
      <c r="F65" s="21">
        <f t="shared" ca="1" si="9"/>
        <v>226.19000000000005</v>
      </c>
      <c r="G65" s="21">
        <f t="shared" ca="1" si="9"/>
        <v>0</v>
      </c>
      <c r="H65" s="45">
        <f>'Monthly Data'!CA65</f>
        <v>30</v>
      </c>
      <c r="J65">
        <f>'GS&gt;50 OLS'!$B$5</f>
        <v>16969361.033929799</v>
      </c>
      <c r="K65">
        <f>E65*'GS&gt;50 OLS'!$B$6</f>
        <v>-945541.44688625925</v>
      </c>
      <c r="L65">
        <f ca="1">F65*'GS&gt;50 OLS'!$B$7</f>
        <v>2655797.0972155319</v>
      </c>
      <c r="M65">
        <f ca="1">G65*'GS&gt;50 OLS'!$B$8</f>
        <v>0</v>
      </c>
      <c r="N65">
        <f>H65*'GS&gt;50 OLS'!$B$9</f>
        <v>12026363.06216049</v>
      </c>
      <c r="O65" s="32">
        <f t="shared" ca="1" si="3"/>
        <v>30705979.746419564</v>
      </c>
      <c r="P65" s="33">
        <f t="shared" ca="1" si="6"/>
        <v>-1087231.0409778468</v>
      </c>
      <c r="Q65" s="55">
        <f t="shared" ca="1" si="7"/>
        <v>3.4196956332853835E-2</v>
      </c>
    </row>
    <row r="66" spans="1:17" x14ac:dyDescent="0.25">
      <c r="A66" s="54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Data'!N66</f>
        <v>29872332.968562603</v>
      </c>
      <c r="E66">
        <f>'Monthly Data'!BH66</f>
        <v>65</v>
      </c>
      <c r="F66" s="21">
        <f t="shared" ca="1" si="9"/>
        <v>36</v>
      </c>
      <c r="G66" s="21">
        <f t="shared" ca="1" si="9"/>
        <v>21.240000000000002</v>
      </c>
      <c r="H66" s="45">
        <f>'Monthly Data'!CA66</f>
        <v>31</v>
      </c>
      <c r="J66">
        <f>'GS&gt;50 OLS'!$B$5</f>
        <v>16969361.033929799</v>
      </c>
      <c r="K66">
        <f>E66*'GS&gt;50 OLS'!$B$6</f>
        <v>-960315.531993857</v>
      </c>
      <c r="L66">
        <f ca="1">F66*'GS&gt;50 OLS'!$B$7</f>
        <v>422691.96471886081</v>
      </c>
      <c r="M66">
        <f ca="1">G66*'GS&gt;50 OLS'!$B$8</f>
        <v>421518.3104767875</v>
      </c>
      <c r="N66">
        <f>H66*'GS&gt;50 OLS'!$B$9</f>
        <v>12427241.830899173</v>
      </c>
      <c r="O66" s="32">
        <f t="shared" ca="1" si="3"/>
        <v>29280497.608030766</v>
      </c>
      <c r="P66" s="33">
        <f t="shared" ref="P66:P97" ca="1" si="10">O66-D66</f>
        <v>-591835.36053183675</v>
      </c>
      <c r="Q66" s="55">
        <f t="shared" ref="Q66:Q97" ca="1" si="11">ABS(P66/D66)</f>
        <v>1.9812157328143048E-2</v>
      </c>
    </row>
    <row r="67" spans="1:17" x14ac:dyDescent="0.25">
      <c r="A67" s="54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Data'!N67</f>
        <v>28714774.168684535</v>
      </c>
      <c r="E67">
        <f>'Monthly Data'!BH67</f>
        <v>66</v>
      </c>
      <c r="F67" s="21">
        <f t="shared" ca="1" si="9"/>
        <v>1.0699999999999998</v>
      </c>
      <c r="G67" s="21">
        <f t="shared" ca="1" si="9"/>
        <v>48.74</v>
      </c>
      <c r="H67" s="45">
        <f>'Monthly Data'!CA67</f>
        <v>30</v>
      </c>
      <c r="J67">
        <f>'GS&gt;50 OLS'!$B$5</f>
        <v>16969361.033929799</v>
      </c>
      <c r="K67">
        <f>E67*'GS&gt;50 OLS'!$B$6</f>
        <v>-975089.61710145487</v>
      </c>
      <c r="L67">
        <f ca="1">F67*'GS&gt;50 OLS'!$B$7</f>
        <v>12563.344506921694</v>
      </c>
      <c r="M67">
        <f ca="1">G67*'GS&gt;50 OLS'!$B$8</f>
        <v>967269.41867413465</v>
      </c>
      <c r="N67">
        <f>H67*'GS&gt;50 OLS'!$B$9</f>
        <v>12026363.06216049</v>
      </c>
      <c r="O67" s="32">
        <f t="shared" ref="O67:O130" ca="1" si="12">SUM(J67:N67)</f>
        <v>29000467.242169887</v>
      </c>
      <c r="P67" s="33">
        <f t="shared" ca="1" si="10"/>
        <v>285693.0734853521</v>
      </c>
      <c r="Q67" s="55">
        <f t="shared" ca="1" si="11"/>
        <v>9.9493407751372921E-3</v>
      </c>
    </row>
    <row r="68" spans="1:17" x14ac:dyDescent="0.25">
      <c r="A68" s="54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Data'!N68</f>
        <v>28654991.862550069</v>
      </c>
      <c r="E68">
        <f>'Monthly Data'!BH68</f>
        <v>67</v>
      </c>
      <c r="F68" s="21">
        <f t="shared" ca="1" si="9"/>
        <v>0</v>
      </c>
      <c r="G68" s="21">
        <f t="shared" ca="1" si="9"/>
        <v>111.06999999999998</v>
      </c>
      <c r="H68" s="45">
        <f>'Monthly Data'!CA68</f>
        <v>31</v>
      </c>
      <c r="J68">
        <f>'GS&gt;50 OLS'!$B$5</f>
        <v>16969361.033929799</v>
      </c>
      <c r="K68">
        <f>E68*'GS&gt;50 OLS'!$B$6</f>
        <v>-989863.70220905263</v>
      </c>
      <c r="L68">
        <f ca="1">F68*'GS&gt;50 OLS'!$B$7</f>
        <v>0</v>
      </c>
      <c r="M68">
        <f ca="1">G68*'GS&gt;50 OLS'!$B$8</f>
        <v>2204239.1122719762</v>
      </c>
      <c r="N68">
        <f>H68*'GS&gt;50 OLS'!$B$9</f>
        <v>12427241.830899173</v>
      </c>
      <c r="O68" s="32">
        <f t="shared" ca="1" si="12"/>
        <v>30610978.274891898</v>
      </c>
      <c r="P68" s="33">
        <f t="shared" ca="1" si="10"/>
        <v>1955986.4123418294</v>
      </c>
      <c r="Q68" s="55">
        <f t="shared" ca="1" si="11"/>
        <v>6.8259883713251285E-2</v>
      </c>
    </row>
    <row r="69" spans="1:17" x14ac:dyDescent="0.25">
      <c r="A69" s="54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Data'!N69</f>
        <v>28764064.356423587</v>
      </c>
      <c r="E69">
        <f>'Monthly Data'!BH69</f>
        <v>68</v>
      </c>
      <c r="F69" s="21">
        <f t="shared" ca="1" si="9"/>
        <v>0.13999999999999985</v>
      </c>
      <c r="G69" s="21">
        <f t="shared" ca="1" si="9"/>
        <v>84.08</v>
      </c>
      <c r="H69" s="45">
        <f>'Monthly Data'!CA69</f>
        <v>31</v>
      </c>
      <c r="J69">
        <f>'GS&gt;50 OLS'!$B$5</f>
        <v>16969361.033929799</v>
      </c>
      <c r="K69">
        <f>E69*'GS&gt;50 OLS'!$B$6</f>
        <v>-1004637.7873166505</v>
      </c>
      <c r="L69">
        <f ca="1">F69*'GS&gt;50 OLS'!$B$7</f>
        <v>1643.8020850177902</v>
      </c>
      <c r="M69">
        <f ca="1">G69*'GS&gt;50 OLS'!$B$8</f>
        <v>1668609.2064448346</v>
      </c>
      <c r="N69">
        <f>H69*'GS&gt;50 OLS'!$B$9</f>
        <v>12427241.830899173</v>
      </c>
      <c r="O69" s="32">
        <f t="shared" ca="1" si="12"/>
        <v>30062218.086042173</v>
      </c>
      <c r="P69" s="33">
        <f t="shared" ca="1" si="10"/>
        <v>1298153.7296185866</v>
      </c>
      <c r="Q69" s="55">
        <f t="shared" ca="1" si="11"/>
        <v>4.5131095297688106E-2</v>
      </c>
    </row>
    <row r="70" spans="1:17" x14ac:dyDescent="0.25">
      <c r="A70" s="54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Data'!N70</f>
        <v>29053571.00648417</v>
      </c>
      <c r="E70">
        <f>'Monthly Data'!BH70</f>
        <v>69</v>
      </c>
      <c r="F70" s="21">
        <f t="shared" ca="1" si="9"/>
        <v>15.219999999999999</v>
      </c>
      <c r="G70" s="21">
        <f t="shared" ca="1" si="9"/>
        <v>34.4</v>
      </c>
      <c r="H70" s="45">
        <f>'Monthly Data'!CA70</f>
        <v>30</v>
      </c>
      <c r="J70">
        <f>'GS&gt;50 OLS'!$B$5</f>
        <v>16969361.033929799</v>
      </c>
      <c r="K70">
        <f>E70*'GS&gt;50 OLS'!$B$6</f>
        <v>-1019411.8724242483</v>
      </c>
      <c r="L70">
        <f ca="1">F70*'GS&gt;50 OLS'!$B$7</f>
        <v>178704.76952836278</v>
      </c>
      <c r="M70">
        <f ca="1">G70*'GS&gt;50 OLS'!$B$8</f>
        <v>682685.02261777245</v>
      </c>
      <c r="N70">
        <f>H70*'GS&gt;50 OLS'!$B$9</f>
        <v>12026363.06216049</v>
      </c>
      <c r="O70" s="32">
        <f t="shared" ca="1" si="12"/>
        <v>28837702.015812173</v>
      </c>
      <c r="P70" s="33">
        <f t="shared" ca="1" si="10"/>
        <v>-215868.99067199603</v>
      </c>
      <c r="Q70" s="55">
        <f t="shared" ca="1" si="11"/>
        <v>7.4300329768006296E-3</v>
      </c>
    </row>
    <row r="71" spans="1:17" x14ac:dyDescent="0.25">
      <c r="A71" s="54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Data'!N71</f>
        <v>31444733.465507645</v>
      </c>
      <c r="E71">
        <f>'Monthly Data'!BH71</f>
        <v>70</v>
      </c>
      <c r="F71" s="21">
        <f t="shared" ca="1" si="9"/>
        <v>131.9</v>
      </c>
      <c r="G71" s="21">
        <f t="shared" ca="1" si="9"/>
        <v>1.05</v>
      </c>
      <c r="H71" s="45">
        <f>'Monthly Data'!CA71</f>
        <v>31</v>
      </c>
      <c r="J71">
        <f>'GS&gt;50 OLS'!$B$5</f>
        <v>16969361.033929799</v>
      </c>
      <c r="K71">
        <f>E71*'GS&gt;50 OLS'!$B$6</f>
        <v>-1034185.957531846</v>
      </c>
      <c r="L71">
        <f ca="1">F71*'GS&gt;50 OLS'!$B$7</f>
        <v>1548696.3929560483</v>
      </c>
      <c r="M71">
        <f ca="1">G71*'GS&gt;50 OLS'!$B$8</f>
        <v>20837.769585716895</v>
      </c>
      <c r="N71">
        <f>H71*'GS&gt;50 OLS'!$B$9</f>
        <v>12427241.830899173</v>
      </c>
      <c r="O71" s="32">
        <f t="shared" ca="1" si="12"/>
        <v>29931951.069838896</v>
      </c>
      <c r="P71" s="33">
        <f t="shared" ca="1" si="10"/>
        <v>-1512782.3956687488</v>
      </c>
      <c r="Q71" s="55">
        <f t="shared" ca="1" si="11"/>
        <v>4.8109245299475981E-2</v>
      </c>
    </row>
    <row r="72" spans="1:17" x14ac:dyDescent="0.25">
      <c r="A72" s="54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Data'!N72</f>
        <v>33418611.009880733</v>
      </c>
      <c r="E72">
        <f>'Monthly Data'!BH72</f>
        <v>71</v>
      </c>
      <c r="F72" s="21">
        <f t="shared" ca="1" si="9"/>
        <v>319.14</v>
      </c>
      <c r="G72" s="21">
        <f t="shared" ca="1" si="9"/>
        <v>0</v>
      </c>
      <c r="H72" s="45">
        <f>'Monthly Data'!CA72</f>
        <v>30</v>
      </c>
      <c r="J72">
        <f>'GS&gt;50 OLS'!$B$5</f>
        <v>16969361.033929799</v>
      </c>
      <c r="K72">
        <f>E72*'GS&gt;50 OLS'!$B$6</f>
        <v>-1048960.0426394439</v>
      </c>
      <c r="L72">
        <f ca="1">F72*'GS&gt;50 OLS'!$B$7</f>
        <v>3747164.2672327007</v>
      </c>
      <c r="M72">
        <f ca="1">G72*'GS&gt;50 OLS'!$B$8</f>
        <v>0</v>
      </c>
      <c r="N72">
        <f>H72*'GS&gt;50 OLS'!$B$9</f>
        <v>12026363.06216049</v>
      </c>
      <c r="O72" s="32">
        <f t="shared" ca="1" si="12"/>
        <v>31693928.320683546</v>
      </c>
      <c r="P72" s="33">
        <f t="shared" ca="1" si="10"/>
        <v>-1724682.6891971864</v>
      </c>
      <c r="Q72" s="55">
        <f t="shared" ca="1" si="11"/>
        <v>5.160844921673307E-2</v>
      </c>
    </row>
    <row r="73" spans="1:17" x14ac:dyDescent="0.25">
      <c r="A73" s="54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Data'!N73</f>
        <v>35546533.098499238</v>
      </c>
      <c r="E73">
        <f>'Monthly Data'!BH73</f>
        <v>72</v>
      </c>
      <c r="F73" s="21">
        <f t="shared" ca="1" si="9"/>
        <v>562.53000000000009</v>
      </c>
      <c r="G73" s="21">
        <f t="shared" ca="1" si="9"/>
        <v>0</v>
      </c>
      <c r="H73" s="45">
        <f>'Monthly Data'!CA73</f>
        <v>31</v>
      </c>
      <c r="J73">
        <f>'GS&gt;50 OLS'!$B$5</f>
        <v>16969361.033929799</v>
      </c>
      <c r="K73">
        <f>E73*'GS&gt;50 OLS'!$B$6</f>
        <v>-1063734.1277470416</v>
      </c>
      <c r="L73">
        <f ca="1">F73*'GS&gt;50 OLS'!$B$7</f>
        <v>6604914.1920361333</v>
      </c>
      <c r="M73">
        <f ca="1">G73*'GS&gt;50 OLS'!$B$8</f>
        <v>0</v>
      </c>
      <c r="N73">
        <f>H73*'GS&gt;50 OLS'!$B$9</f>
        <v>12427241.830899173</v>
      </c>
      <c r="O73" s="32">
        <f t="shared" ca="1" si="12"/>
        <v>34937782.92911806</v>
      </c>
      <c r="P73" s="33">
        <f t="shared" ca="1" si="10"/>
        <v>-608750.16938117892</v>
      </c>
      <c r="Q73" s="55">
        <f t="shared" ca="1" si="11"/>
        <v>1.7125444208422116E-2</v>
      </c>
    </row>
    <row r="74" spans="1:17" x14ac:dyDescent="0.25">
      <c r="A74" s="54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Data'!N74</f>
        <v>38271480.868169218</v>
      </c>
      <c r="E74">
        <f>'Monthly Data'!BH74</f>
        <v>73</v>
      </c>
      <c r="F74" s="21">
        <f t="shared" ca="1" si="9"/>
        <v>691.0200000000001</v>
      </c>
      <c r="G74" s="21">
        <f t="shared" ca="1" si="9"/>
        <v>0</v>
      </c>
      <c r="H74" s="45">
        <f>'Monthly Data'!CA74</f>
        <v>31</v>
      </c>
      <c r="J74">
        <f>'GS&gt;50 OLS'!$B$5</f>
        <v>16969361.033929799</v>
      </c>
      <c r="K74">
        <f>E74*'GS&gt;50 OLS'!$B$6</f>
        <v>-1078508.2128546394</v>
      </c>
      <c r="L74">
        <f ca="1">F74*'GS&gt;50 OLS'!$B$7</f>
        <v>8113572.2627785336</v>
      </c>
      <c r="M74">
        <f ca="1">G74*'GS&gt;50 OLS'!$B$8</f>
        <v>0</v>
      </c>
      <c r="N74">
        <f>H74*'GS&gt;50 OLS'!$B$9</f>
        <v>12427241.830899173</v>
      </c>
      <c r="O74" s="32">
        <f t="shared" ca="1" si="12"/>
        <v>36431666.914752863</v>
      </c>
      <c r="P74" s="33">
        <f t="shared" ca="1" si="10"/>
        <v>-1839813.953416355</v>
      </c>
      <c r="Q74" s="55">
        <f t="shared" ca="1" si="11"/>
        <v>4.8072713981301599E-2</v>
      </c>
    </row>
    <row r="75" spans="1:17" x14ac:dyDescent="0.25">
      <c r="A75" s="54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Data'!N75</f>
        <v>35149617.068569288</v>
      </c>
      <c r="E75">
        <f>'Monthly Data'!BH75</f>
        <v>74</v>
      </c>
      <c r="F75" s="21">
        <f t="shared" ca="1" si="9"/>
        <v>589.64999999999986</v>
      </c>
      <c r="G75" s="21">
        <f t="shared" ca="1" si="9"/>
        <v>0</v>
      </c>
      <c r="H75" s="45">
        <f>'Monthly Data'!CA75</f>
        <v>28</v>
      </c>
      <c r="J75">
        <f>'GS&gt;50 OLS'!$B$5</f>
        <v>16969361.033929799</v>
      </c>
      <c r="K75">
        <f>E75*'GS&gt;50 OLS'!$B$6</f>
        <v>-1093282.2979622371</v>
      </c>
      <c r="L75">
        <f ca="1">F75*'GS&gt;50 OLS'!$B$7</f>
        <v>6923342.1387910061</v>
      </c>
      <c r="M75">
        <f ca="1">G75*'GS&gt;50 OLS'!$B$8</f>
        <v>0</v>
      </c>
      <c r="N75">
        <f>H75*'GS&gt;50 OLS'!$B$9</f>
        <v>11224605.524683125</v>
      </c>
      <c r="O75" s="32">
        <f t="shared" ca="1" si="12"/>
        <v>34024026.399441689</v>
      </c>
      <c r="P75" s="33">
        <f t="shared" ca="1" si="10"/>
        <v>-1125590.6691275984</v>
      </c>
      <c r="Q75" s="55">
        <f t="shared" ca="1" si="11"/>
        <v>3.2022843006562912E-2</v>
      </c>
    </row>
    <row r="76" spans="1:17" x14ac:dyDescent="0.25">
      <c r="A76" s="54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Data'!N76</f>
        <v>35892435.320208922</v>
      </c>
      <c r="E76">
        <f>'Monthly Data'!BH76</f>
        <v>75</v>
      </c>
      <c r="F76" s="21">
        <f t="shared" ca="1" si="9"/>
        <v>453.18999999999994</v>
      </c>
      <c r="G76" s="21">
        <f t="shared" ca="1" si="9"/>
        <v>0.18999999999999986</v>
      </c>
      <c r="H76" s="45">
        <f>'Monthly Data'!CA76</f>
        <v>31</v>
      </c>
      <c r="J76">
        <f>'GS&gt;50 OLS'!$B$5</f>
        <v>16969361.033929799</v>
      </c>
      <c r="K76">
        <f>E76*'GS&gt;50 OLS'!$B$6</f>
        <v>-1108056.3830698351</v>
      </c>
      <c r="L76">
        <f ca="1">F76*'GS&gt;50 OLS'!$B$7</f>
        <v>5321104.7636372363</v>
      </c>
      <c r="M76">
        <f ca="1">G76*'GS&gt;50 OLS'!$B$8</f>
        <v>3770.644020272578</v>
      </c>
      <c r="N76">
        <f>H76*'GS&gt;50 OLS'!$B$9</f>
        <v>12427241.830899173</v>
      </c>
      <c r="O76" s="32">
        <f t="shared" ca="1" si="12"/>
        <v>33613421.88941665</v>
      </c>
      <c r="P76" s="33">
        <f t="shared" ca="1" si="10"/>
        <v>-2279013.4307922721</v>
      </c>
      <c r="Q76" s="55">
        <f t="shared" ca="1" si="11"/>
        <v>6.3495647772584929E-2</v>
      </c>
    </row>
    <row r="77" spans="1:17" x14ac:dyDescent="0.25">
      <c r="A77" s="54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Data'!N77</f>
        <v>29989312.390834775</v>
      </c>
      <c r="E77">
        <f>'Monthly Data'!BH77</f>
        <v>76</v>
      </c>
      <c r="F77" s="21">
        <f t="shared" ca="1" si="9"/>
        <v>226.19000000000005</v>
      </c>
      <c r="G77" s="21">
        <f t="shared" ca="1" si="9"/>
        <v>0</v>
      </c>
      <c r="H77" s="45">
        <f>'Monthly Data'!CA77</f>
        <v>30</v>
      </c>
      <c r="J77">
        <f>'GS&gt;50 OLS'!$B$5</f>
        <v>16969361.033929799</v>
      </c>
      <c r="K77">
        <f>E77*'GS&gt;50 OLS'!$B$6</f>
        <v>-1122830.4681774329</v>
      </c>
      <c r="L77">
        <f ca="1">F77*'GS&gt;50 OLS'!$B$7</f>
        <v>2655797.0972155319</v>
      </c>
      <c r="M77">
        <f ca="1">G77*'GS&gt;50 OLS'!$B$8</f>
        <v>0</v>
      </c>
      <c r="N77">
        <f>H77*'GS&gt;50 OLS'!$B$9</f>
        <v>12026363.06216049</v>
      </c>
      <c r="O77" s="32">
        <f t="shared" ca="1" si="12"/>
        <v>30528690.72512839</v>
      </c>
      <c r="P77" s="33">
        <f t="shared" ca="1" si="10"/>
        <v>539378.33429361507</v>
      </c>
      <c r="Q77" s="55">
        <f t="shared" ca="1" si="11"/>
        <v>1.7985685275613651E-2</v>
      </c>
    </row>
    <row r="78" spans="1:17" x14ac:dyDescent="0.25">
      <c r="A78" s="54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Data'!N78</f>
        <v>28667131.324087478</v>
      </c>
      <c r="E78">
        <f>'Monthly Data'!BH78</f>
        <v>77</v>
      </c>
      <c r="F78" s="21">
        <f t="shared" ca="1" si="9"/>
        <v>36</v>
      </c>
      <c r="G78" s="21">
        <f t="shared" ca="1" si="9"/>
        <v>21.240000000000002</v>
      </c>
      <c r="H78" s="45">
        <f>'Monthly Data'!CA78</f>
        <v>31</v>
      </c>
      <c r="J78">
        <f>'GS&gt;50 OLS'!$B$5</f>
        <v>16969361.033929799</v>
      </c>
      <c r="K78">
        <f>E78*'GS&gt;50 OLS'!$B$6</f>
        <v>-1137604.5532850306</v>
      </c>
      <c r="L78">
        <f ca="1">F78*'GS&gt;50 OLS'!$B$7</f>
        <v>422691.96471886081</v>
      </c>
      <c r="M78">
        <f ca="1">G78*'GS&gt;50 OLS'!$B$8</f>
        <v>421518.3104767875</v>
      </c>
      <c r="N78">
        <f>H78*'GS&gt;50 OLS'!$B$9</f>
        <v>12427241.830899173</v>
      </c>
      <c r="O78" s="32">
        <f t="shared" ca="1" si="12"/>
        <v>29103208.586739592</v>
      </c>
      <c r="P78" s="33">
        <f t="shared" ca="1" si="10"/>
        <v>436077.26265211403</v>
      </c>
      <c r="Q78" s="55">
        <f t="shared" ca="1" si="11"/>
        <v>1.5211750967411982E-2</v>
      </c>
    </row>
    <row r="79" spans="1:17" x14ac:dyDescent="0.25">
      <c r="A79" s="54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Data'!N79</f>
        <v>28264017.39581285</v>
      </c>
      <c r="E79">
        <f>'Monthly Data'!BH79</f>
        <v>78</v>
      </c>
      <c r="F79" s="21">
        <f t="shared" ref="F79:G94" ca="1" si="13">F67</f>
        <v>1.0699999999999998</v>
      </c>
      <c r="G79" s="21">
        <f t="shared" ca="1" si="13"/>
        <v>48.74</v>
      </c>
      <c r="H79" s="45">
        <f>'Monthly Data'!CA79</f>
        <v>30</v>
      </c>
      <c r="J79">
        <f>'GS&gt;50 OLS'!$B$5</f>
        <v>16969361.033929799</v>
      </c>
      <c r="K79">
        <f>E79*'GS&gt;50 OLS'!$B$6</f>
        <v>-1152378.6383926284</v>
      </c>
      <c r="L79">
        <f ca="1">F79*'GS&gt;50 OLS'!$B$7</f>
        <v>12563.344506921694</v>
      </c>
      <c r="M79">
        <f ca="1">G79*'GS&gt;50 OLS'!$B$8</f>
        <v>967269.41867413465</v>
      </c>
      <c r="N79">
        <f>H79*'GS&gt;50 OLS'!$B$9</f>
        <v>12026363.06216049</v>
      </c>
      <c r="O79" s="32">
        <f t="shared" ca="1" si="12"/>
        <v>28823178.220878713</v>
      </c>
      <c r="P79" s="33">
        <f t="shared" ca="1" si="10"/>
        <v>559160.82506586239</v>
      </c>
      <c r="Q79" s="55">
        <f t="shared" ca="1" si="11"/>
        <v>1.9783487153836057E-2</v>
      </c>
    </row>
    <row r="80" spans="1:17" x14ac:dyDescent="0.25">
      <c r="A80" s="54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Data'!N80</f>
        <v>29633576.782013088</v>
      </c>
      <c r="E80">
        <f>'Monthly Data'!BH80</f>
        <v>79</v>
      </c>
      <c r="F80" s="21">
        <f t="shared" ca="1" si="13"/>
        <v>0</v>
      </c>
      <c r="G80" s="21">
        <f t="shared" ca="1" si="13"/>
        <v>111.06999999999998</v>
      </c>
      <c r="H80" s="45">
        <f>'Monthly Data'!CA80</f>
        <v>31</v>
      </c>
      <c r="J80">
        <f>'GS&gt;50 OLS'!$B$5</f>
        <v>16969361.033929799</v>
      </c>
      <c r="K80">
        <f>E80*'GS&gt;50 OLS'!$B$6</f>
        <v>-1167152.7235002262</v>
      </c>
      <c r="L80">
        <f ca="1">F80*'GS&gt;50 OLS'!$B$7</f>
        <v>0</v>
      </c>
      <c r="M80">
        <f ca="1">G80*'GS&gt;50 OLS'!$B$8</f>
        <v>2204239.1122719762</v>
      </c>
      <c r="N80">
        <f>H80*'GS&gt;50 OLS'!$B$9</f>
        <v>12427241.830899173</v>
      </c>
      <c r="O80" s="32">
        <f t="shared" ca="1" si="12"/>
        <v>30433689.253600724</v>
      </c>
      <c r="P80" s="33">
        <f t="shared" ca="1" si="10"/>
        <v>800112.47158763558</v>
      </c>
      <c r="Q80" s="55">
        <f t="shared" ca="1" si="11"/>
        <v>2.7000199046956955E-2</v>
      </c>
    </row>
    <row r="81" spans="1:17" x14ac:dyDescent="0.25">
      <c r="A81" s="54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Data'!N81</f>
        <v>28920384.241278451</v>
      </c>
      <c r="E81">
        <f>'Monthly Data'!BH81</f>
        <v>80</v>
      </c>
      <c r="F81" s="21">
        <f t="shared" ca="1" si="13"/>
        <v>0.13999999999999985</v>
      </c>
      <c r="G81" s="21">
        <f t="shared" ca="1" si="13"/>
        <v>84.08</v>
      </c>
      <c r="H81" s="45">
        <f>'Monthly Data'!CA81</f>
        <v>31</v>
      </c>
      <c r="J81">
        <f>'GS&gt;50 OLS'!$B$5</f>
        <v>16969361.033929799</v>
      </c>
      <c r="K81">
        <f>E81*'GS&gt;50 OLS'!$B$6</f>
        <v>-1181926.8086078241</v>
      </c>
      <c r="L81">
        <f ca="1">F81*'GS&gt;50 OLS'!$B$7</f>
        <v>1643.8020850177902</v>
      </c>
      <c r="M81">
        <f ca="1">G81*'GS&gt;50 OLS'!$B$8</f>
        <v>1668609.2064448346</v>
      </c>
      <c r="N81">
        <f>H81*'GS&gt;50 OLS'!$B$9</f>
        <v>12427241.830899173</v>
      </c>
      <c r="O81" s="32">
        <f t="shared" ca="1" si="12"/>
        <v>29884929.064750999</v>
      </c>
      <c r="P81" s="33">
        <f t="shared" ca="1" si="10"/>
        <v>964544.82347254828</v>
      </c>
      <c r="Q81" s="55">
        <f t="shared" ca="1" si="11"/>
        <v>3.3351729196455161E-2</v>
      </c>
    </row>
    <row r="82" spans="1:17" x14ac:dyDescent="0.25">
      <c r="A82" s="54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Data'!N82</f>
        <v>28706269.167184081</v>
      </c>
      <c r="E82">
        <f>'Monthly Data'!BH82</f>
        <v>81</v>
      </c>
      <c r="F82" s="21">
        <f t="shared" ca="1" si="13"/>
        <v>15.219999999999999</v>
      </c>
      <c r="G82" s="21">
        <f t="shared" ca="1" si="13"/>
        <v>34.4</v>
      </c>
      <c r="H82" s="45">
        <f>'Monthly Data'!CA82</f>
        <v>30</v>
      </c>
      <c r="J82">
        <f>'GS&gt;50 OLS'!$B$5</f>
        <v>16969361.033929799</v>
      </c>
      <c r="K82">
        <f>E82*'GS&gt;50 OLS'!$B$6</f>
        <v>-1196700.8937154219</v>
      </c>
      <c r="L82">
        <f ca="1">F82*'GS&gt;50 OLS'!$B$7</f>
        <v>178704.76952836278</v>
      </c>
      <c r="M82">
        <f ca="1">G82*'GS&gt;50 OLS'!$B$8</f>
        <v>682685.02261777245</v>
      </c>
      <c r="N82">
        <f>H82*'GS&gt;50 OLS'!$B$9</f>
        <v>12026363.06216049</v>
      </c>
      <c r="O82" s="32">
        <f t="shared" ca="1" si="12"/>
        <v>28660412.994520999</v>
      </c>
      <c r="P82" s="33">
        <f t="shared" ca="1" si="10"/>
        <v>-45856.172663081437</v>
      </c>
      <c r="Q82" s="55">
        <f t="shared" ca="1" si="11"/>
        <v>1.5974271123850004E-3</v>
      </c>
    </row>
    <row r="83" spans="1:17" x14ac:dyDescent="0.25">
      <c r="A83" s="54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Data'!N83</f>
        <v>29300434.192954373</v>
      </c>
      <c r="E83">
        <f>'Monthly Data'!BH83</f>
        <v>82</v>
      </c>
      <c r="F83" s="21">
        <f t="shared" ca="1" si="13"/>
        <v>131.9</v>
      </c>
      <c r="G83" s="21">
        <f t="shared" ca="1" si="13"/>
        <v>1.05</v>
      </c>
      <c r="H83" s="45">
        <f>'Monthly Data'!CA83</f>
        <v>31</v>
      </c>
      <c r="J83">
        <f>'GS&gt;50 OLS'!$B$5</f>
        <v>16969361.033929799</v>
      </c>
      <c r="K83">
        <f>E83*'GS&gt;50 OLS'!$B$6</f>
        <v>-1211474.9788230197</v>
      </c>
      <c r="L83">
        <f ca="1">F83*'GS&gt;50 OLS'!$B$7</f>
        <v>1548696.3929560483</v>
      </c>
      <c r="M83">
        <f ca="1">G83*'GS&gt;50 OLS'!$B$8</f>
        <v>20837.769585716895</v>
      </c>
      <c r="N83">
        <f>H83*'GS&gt;50 OLS'!$B$9</f>
        <v>12427241.830899173</v>
      </c>
      <c r="O83" s="32">
        <f t="shared" ca="1" si="12"/>
        <v>29754662.048547722</v>
      </c>
      <c r="P83" s="33">
        <f t="shared" ca="1" si="10"/>
        <v>454227.85559334978</v>
      </c>
      <c r="Q83" s="55">
        <f t="shared" ca="1" si="11"/>
        <v>1.5502427458995612E-2</v>
      </c>
    </row>
    <row r="84" spans="1:17" x14ac:dyDescent="0.25">
      <c r="A84" s="54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Data'!N84</f>
        <v>30655433.963488549</v>
      </c>
      <c r="E84">
        <f>'Monthly Data'!BH84</f>
        <v>83</v>
      </c>
      <c r="F84" s="21">
        <f t="shared" ca="1" si="13"/>
        <v>319.14</v>
      </c>
      <c r="G84" s="21">
        <f t="shared" ca="1" si="13"/>
        <v>0</v>
      </c>
      <c r="H84" s="45">
        <f>'Monthly Data'!CA84</f>
        <v>30</v>
      </c>
      <c r="J84">
        <f>'GS&gt;50 OLS'!$B$5</f>
        <v>16969361.033929799</v>
      </c>
      <c r="K84">
        <f>E84*'GS&gt;50 OLS'!$B$6</f>
        <v>-1226249.0639306174</v>
      </c>
      <c r="L84">
        <f ca="1">F84*'GS&gt;50 OLS'!$B$7</f>
        <v>3747164.2672327007</v>
      </c>
      <c r="M84">
        <f ca="1">G84*'GS&gt;50 OLS'!$B$8</f>
        <v>0</v>
      </c>
      <c r="N84">
        <f>H84*'GS&gt;50 OLS'!$B$9</f>
        <v>12026363.06216049</v>
      </c>
      <c r="O84" s="32">
        <f t="shared" ca="1" si="12"/>
        <v>31516639.299392372</v>
      </c>
      <c r="P84" s="33">
        <f t="shared" ca="1" si="10"/>
        <v>861205.33590382338</v>
      </c>
      <c r="Q84" s="55">
        <f t="shared" ca="1" si="11"/>
        <v>2.8093072729929128E-2</v>
      </c>
    </row>
    <row r="85" spans="1:17" x14ac:dyDescent="0.25">
      <c r="A85" s="54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Data'!N85</f>
        <v>32792599.003096733</v>
      </c>
      <c r="E85">
        <f>'Monthly Data'!BH85</f>
        <v>84</v>
      </c>
      <c r="F85" s="21">
        <f t="shared" ca="1" si="13"/>
        <v>562.53000000000009</v>
      </c>
      <c r="G85" s="21">
        <f t="shared" ca="1" si="13"/>
        <v>0</v>
      </c>
      <c r="H85" s="45">
        <f>'Monthly Data'!CA85</f>
        <v>31</v>
      </c>
      <c r="J85">
        <f>'GS&gt;50 OLS'!$B$5</f>
        <v>16969361.033929799</v>
      </c>
      <c r="K85">
        <f>E85*'GS&gt;50 OLS'!$B$6</f>
        <v>-1241023.1490382152</v>
      </c>
      <c r="L85">
        <f ca="1">F85*'GS&gt;50 OLS'!$B$7</f>
        <v>6604914.1920361333</v>
      </c>
      <c r="M85">
        <f ca="1">G85*'GS&gt;50 OLS'!$B$8</f>
        <v>0</v>
      </c>
      <c r="N85">
        <f>H85*'GS&gt;50 OLS'!$B$9</f>
        <v>12427241.830899173</v>
      </c>
      <c r="O85" s="32">
        <f t="shared" ca="1" si="12"/>
        <v>34760493.907826893</v>
      </c>
      <c r="P85" s="33">
        <f t="shared" ca="1" si="10"/>
        <v>1967894.9047301598</v>
      </c>
      <c r="Q85" s="55">
        <f t="shared" ca="1" si="11"/>
        <v>6.001033661724476E-2</v>
      </c>
    </row>
    <row r="86" spans="1:17" x14ac:dyDescent="0.25">
      <c r="A86" s="54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Data'!N86</f>
        <v>35960046.009388864</v>
      </c>
      <c r="E86">
        <f>'Monthly Data'!BH86</f>
        <v>85</v>
      </c>
      <c r="F86" s="21">
        <f t="shared" ca="1" si="13"/>
        <v>691.0200000000001</v>
      </c>
      <c r="G86" s="21">
        <f t="shared" ca="1" si="13"/>
        <v>0</v>
      </c>
      <c r="H86" s="45">
        <f>'Monthly Data'!CA86</f>
        <v>31</v>
      </c>
      <c r="J86">
        <f>'GS&gt;50 OLS'!$B$5</f>
        <v>16969361.033929799</v>
      </c>
      <c r="K86">
        <f>E86*'GS&gt;50 OLS'!$B$6</f>
        <v>-1255797.2341458132</v>
      </c>
      <c r="L86">
        <f ca="1">F86*'GS&gt;50 OLS'!$B$7</f>
        <v>8113572.2627785336</v>
      </c>
      <c r="M86">
        <f ca="1">G86*'GS&gt;50 OLS'!$B$8</f>
        <v>0</v>
      </c>
      <c r="N86">
        <f>H86*'GS&gt;50 OLS'!$B$9</f>
        <v>12427241.830899173</v>
      </c>
      <c r="O86" s="32">
        <f t="shared" ca="1" si="12"/>
        <v>36254377.893461689</v>
      </c>
      <c r="P86" s="33">
        <f t="shared" ca="1" si="10"/>
        <v>294331.88407282531</v>
      </c>
      <c r="Q86" s="55">
        <f t="shared" ca="1" si="11"/>
        <v>8.1849696186700582E-3</v>
      </c>
    </row>
    <row r="87" spans="1:17" x14ac:dyDescent="0.25">
      <c r="A87" s="54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Data'!N87</f>
        <v>33139044.657780841</v>
      </c>
      <c r="E87">
        <f>'Monthly Data'!BH87</f>
        <v>86</v>
      </c>
      <c r="F87" s="21">
        <f t="shared" ca="1" si="13"/>
        <v>589.64999999999986</v>
      </c>
      <c r="G87" s="21">
        <f t="shared" ca="1" si="13"/>
        <v>0</v>
      </c>
      <c r="H87" s="45">
        <f>'Monthly Data'!CA87</f>
        <v>29</v>
      </c>
      <c r="J87">
        <f>'GS&gt;50 OLS'!$B$5</f>
        <v>16969361.033929799</v>
      </c>
      <c r="K87">
        <f>E87*'GS&gt;50 OLS'!$B$6</f>
        <v>-1270571.3192534109</v>
      </c>
      <c r="L87">
        <f ca="1">F87*'GS&gt;50 OLS'!$B$7</f>
        <v>6923342.1387910061</v>
      </c>
      <c r="M87">
        <f ca="1">G87*'GS&gt;50 OLS'!$B$8</f>
        <v>0</v>
      </c>
      <c r="N87">
        <f>H87*'GS&gt;50 OLS'!$B$9</f>
        <v>11625484.293421807</v>
      </c>
      <c r="O87" s="32">
        <f t="shared" ca="1" si="12"/>
        <v>34247616.146889202</v>
      </c>
      <c r="P87" s="33">
        <f t="shared" ca="1" si="10"/>
        <v>1108571.4891083613</v>
      </c>
      <c r="Q87" s="55">
        <f t="shared" ca="1" si="11"/>
        <v>3.3452125749439059E-2</v>
      </c>
    </row>
    <row r="88" spans="1:17" x14ac:dyDescent="0.25">
      <c r="A88" s="54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Data'!N88</f>
        <v>33041551.643205166</v>
      </c>
      <c r="E88">
        <f>'Monthly Data'!BH88</f>
        <v>87</v>
      </c>
      <c r="F88" s="21">
        <f t="shared" ca="1" si="13"/>
        <v>453.18999999999994</v>
      </c>
      <c r="G88" s="21">
        <f t="shared" ca="1" si="13"/>
        <v>0.18999999999999986</v>
      </c>
      <c r="H88" s="45">
        <f>'Monthly Data'!CA88</f>
        <v>31</v>
      </c>
      <c r="J88">
        <f>'GS&gt;50 OLS'!$B$5</f>
        <v>16969361.033929799</v>
      </c>
      <c r="K88">
        <f>E88*'GS&gt;50 OLS'!$B$6</f>
        <v>-1285345.4043610087</v>
      </c>
      <c r="L88">
        <f ca="1">F88*'GS&gt;50 OLS'!$B$7</f>
        <v>5321104.7636372363</v>
      </c>
      <c r="M88">
        <f ca="1">G88*'GS&gt;50 OLS'!$B$8</f>
        <v>3770.644020272578</v>
      </c>
      <c r="N88">
        <f>H88*'GS&gt;50 OLS'!$B$9</f>
        <v>12427241.830899173</v>
      </c>
      <c r="O88" s="32">
        <f t="shared" ca="1" si="12"/>
        <v>33436132.868125476</v>
      </c>
      <c r="P88" s="33">
        <f t="shared" ca="1" si="10"/>
        <v>394581.22492031008</v>
      </c>
      <c r="Q88" s="55">
        <f t="shared" ca="1" si="11"/>
        <v>1.194197019501818E-2</v>
      </c>
    </row>
    <row r="89" spans="1:17" x14ac:dyDescent="0.25">
      <c r="A89" s="54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Data'!N89</f>
        <v>29554311.335049473</v>
      </c>
      <c r="E89">
        <f>'Monthly Data'!BH89</f>
        <v>88</v>
      </c>
      <c r="F89" s="21">
        <f t="shared" ca="1" si="13"/>
        <v>226.19000000000005</v>
      </c>
      <c r="G89" s="21">
        <f t="shared" ca="1" si="13"/>
        <v>0</v>
      </c>
      <c r="H89" s="45">
        <f>'Monthly Data'!CA89</f>
        <v>30</v>
      </c>
      <c r="J89">
        <f>'GS&gt;50 OLS'!$B$5</f>
        <v>16969361.033929799</v>
      </c>
      <c r="K89">
        <f>E89*'GS&gt;50 OLS'!$B$6</f>
        <v>-1300119.4894686064</v>
      </c>
      <c r="L89">
        <f ca="1">F89*'GS&gt;50 OLS'!$B$7</f>
        <v>2655797.0972155319</v>
      </c>
      <c r="M89">
        <f ca="1">G89*'GS&gt;50 OLS'!$B$8</f>
        <v>0</v>
      </c>
      <c r="N89">
        <f>H89*'GS&gt;50 OLS'!$B$9</f>
        <v>12026363.06216049</v>
      </c>
      <c r="O89" s="32">
        <f t="shared" ca="1" si="12"/>
        <v>30351401.703837216</v>
      </c>
      <c r="P89" s="33">
        <f t="shared" ca="1" si="10"/>
        <v>797090.36878774315</v>
      </c>
      <c r="Q89" s="55">
        <f t="shared" ca="1" si="11"/>
        <v>2.6970358393783526E-2</v>
      </c>
    </row>
    <row r="90" spans="1:17" x14ac:dyDescent="0.25">
      <c r="A90" s="54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Data'!N90</f>
        <v>27959775.225460283</v>
      </c>
      <c r="E90">
        <f>'Monthly Data'!BH90</f>
        <v>89</v>
      </c>
      <c r="F90" s="21">
        <f t="shared" ca="1" si="13"/>
        <v>36</v>
      </c>
      <c r="G90" s="21">
        <f t="shared" ca="1" si="13"/>
        <v>21.240000000000002</v>
      </c>
      <c r="H90" s="45">
        <f>'Monthly Data'!CA90</f>
        <v>31</v>
      </c>
      <c r="J90">
        <f>'GS&gt;50 OLS'!$B$5</f>
        <v>16969361.033929799</v>
      </c>
      <c r="K90">
        <f>E90*'GS&gt;50 OLS'!$B$6</f>
        <v>-1314893.5745762042</v>
      </c>
      <c r="L90">
        <f ca="1">F90*'GS&gt;50 OLS'!$B$7</f>
        <v>422691.96471886081</v>
      </c>
      <c r="M90">
        <f ca="1">G90*'GS&gt;50 OLS'!$B$8</f>
        <v>421518.3104767875</v>
      </c>
      <c r="N90">
        <f>H90*'GS&gt;50 OLS'!$B$9</f>
        <v>12427241.830899173</v>
      </c>
      <c r="O90" s="32">
        <f t="shared" ca="1" si="12"/>
        <v>28925919.565448418</v>
      </c>
      <c r="P90" s="33">
        <f t="shared" ca="1" si="10"/>
        <v>966144.3399881348</v>
      </c>
      <c r="Q90" s="55">
        <f t="shared" ca="1" si="11"/>
        <v>3.4554796388647641E-2</v>
      </c>
    </row>
    <row r="91" spans="1:17" x14ac:dyDescent="0.25">
      <c r="A91" s="54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Data'!N91</f>
        <v>27982558.649707615</v>
      </c>
      <c r="E91">
        <f>'Monthly Data'!BH91</f>
        <v>90</v>
      </c>
      <c r="F91" s="21">
        <f t="shared" ca="1" si="13"/>
        <v>1.0699999999999998</v>
      </c>
      <c r="G91" s="21">
        <f t="shared" ca="1" si="13"/>
        <v>48.74</v>
      </c>
      <c r="H91" s="45">
        <f>'Monthly Data'!CA91</f>
        <v>30</v>
      </c>
      <c r="J91">
        <f>'GS&gt;50 OLS'!$B$5</f>
        <v>16969361.033929799</v>
      </c>
      <c r="K91">
        <f>E91*'GS&gt;50 OLS'!$B$6</f>
        <v>-1329667.6596838022</v>
      </c>
      <c r="L91">
        <f ca="1">F91*'GS&gt;50 OLS'!$B$7</f>
        <v>12563.344506921694</v>
      </c>
      <c r="M91">
        <f ca="1">G91*'GS&gt;50 OLS'!$B$8</f>
        <v>967269.41867413465</v>
      </c>
      <c r="N91">
        <f>H91*'GS&gt;50 OLS'!$B$9</f>
        <v>12026363.06216049</v>
      </c>
      <c r="O91" s="32">
        <f t="shared" ca="1" si="12"/>
        <v>28645889.199587546</v>
      </c>
      <c r="P91" s="33">
        <f t="shared" ca="1" si="10"/>
        <v>663330.54987993091</v>
      </c>
      <c r="Q91" s="55">
        <f t="shared" ca="1" si="11"/>
        <v>2.3705142842141848E-2</v>
      </c>
    </row>
    <row r="92" spans="1:17" x14ac:dyDescent="0.25">
      <c r="A92" s="54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Data'!N92</f>
        <v>29833536.528902967</v>
      </c>
      <c r="E92">
        <f>'Monthly Data'!BH92</f>
        <v>91</v>
      </c>
      <c r="F92" s="21">
        <f t="shared" ca="1" si="13"/>
        <v>0</v>
      </c>
      <c r="G92" s="21">
        <f t="shared" ca="1" si="13"/>
        <v>111.06999999999998</v>
      </c>
      <c r="H92" s="45">
        <f>'Monthly Data'!CA92</f>
        <v>31</v>
      </c>
      <c r="J92">
        <f>'GS&gt;50 OLS'!$B$5</f>
        <v>16969361.033929799</v>
      </c>
      <c r="K92">
        <f>E92*'GS&gt;50 OLS'!$B$6</f>
        <v>-1344441.7447913999</v>
      </c>
      <c r="L92">
        <f ca="1">F92*'GS&gt;50 OLS'!$B$7</f>
        <v>0</v>
      </c>
      <c r="M92">
        <f ca="1">G92*'GS&gt;50 OLS'!$B$8</f>
        <v>2204239.1122719762</v>
      </c>
      <c r="N92">
        <f>H92*'GS&gt;50 OLS'!$B$9</f>
        <v>12427241.830899173</v>
      </c>
      <c r="O92" s="32">
        <f t="shared" ca="1" si="12"/>
        <v>30256400.23230955</v>
      </c>
      <c r="P92" s="33">
        <f t="shared" ca="1" si="10"/>
        <v>422863.70340658352</v>
      </c>
      <c r="Q92" s="55">
        <f t="shared" ca="1" si="11"/>
        <v>1.4174105808639542E-2</v>
      </c>
    </row>
    <row r="93" spans="1:17" x14ac:dyDescent="0.25">
      <c r="A93" s="54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Data'!N93</f>
        <v>30349706.954638731</v>
      </c>
      <c r="E93">
        <f>'Monthly Data'!BH93</f>
        <v>92</v>
      </c>
      <c r="F93" s="21">
        <f t="shared" ca="1" si="13"/>
        <v>0.13999999999999985</v>
      </c>
      <c r="G93" s="21">
        <f t="shared" ca="1" si="13"/>
        <v>84.08</v>
      </c>
      <c r="H93" s="45">
        <f>'Monthly Data'!CA93</f>
        <v>31</v>
      </c>
      <c r="J93">
        <f>'GS&gt;50 OLS'!$B$5</f>
        <v>16969361.033929799</v>
      </c>
      <c r="K93">
        <f>E93*'GS&gt;50 OLS'!$B$6</f>
        <v>-1359215.8298989977</v>
      </c>
      <c r="L93">
        <f ca="1">F93*'GS&gt;50 OLS'!$B$7</f>
        <v>1643.8020850177902</v>
      </c>
      <c r="M93">
        <f ca="1">G93*'GS&gt;50 OLS'!$B$8</f>
        <v>1668609.2064448346</v>
      </c>
      <c r="N93">
        <f>H93*'GS&gt;50 OLS'!$B$9</f>
        <v>12427241.830899173</v>
      </c>
      <c r="O93" s="32">
        <f t="shared" ca="1" si="12"/>
        <v>29707640.043459825</v>
      </c>
      <c r="P93" s="33">
        <f t="shared" ca="1" si="10"/>
        <v>-642066.91117890552</v>
      </c>
      <c r="Q93" s="55">
        <f t="shared" ca="1" si="11"/>
        <v>2.1155621441042292E-2</v>
      </c>
    </row>
    <row r="94" spans="1:17" x14ac:dyDescent="0.25">
      <c r="A94" s="54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Data'!N94</f>
        <v>28079638.591536399</v>
      </c>
      <c r="E94">
        <f>'Monthly Data'!BH94</f>
        <v>93</v>
      </c>
      <c r="F94" s="21">
        <f t="shared" ca="1" si="13"/>
        <v>15.219999999999999</v>
      </c>
      <c r="G94" s="21">
        <f t="shared" ca="1" si="13"/>
        <v>34.4</v>
      </c>
      <c r="H94" s="45">
        <f>'Monthly Data'!CA94</f>
        <v>30</v>
      </c>
      <c r="J94">
        <f>'GS&gt;50 OLS'!$B$5</f>
        <v>16969361.033929799</v>
      </c>
      <c r="K94">
        <f>E94*'GS&gt;50 OLS'!$B$6</f>
        <v>-1373989.9150065954</v>
      </c>
      <c r="L94">
        <f ca="1">F94*'GS&gt;50 OLS'!$B$7</f>
        <v>178704.76952836278</v>
      </c>
      <c r="M94">
        <f ca="1">G94*'GS&gt;50 OLS'!$B$8</f>
        <v>682685.02261777245</v>
      </c>
      <c r="N94">
        <f>H94*'GS&gt;50 OLS'!$B$9</f>
        <v>12026363.06216049</v>
      </c>
      <c r="O94" s="32">
        <f t="shared" ca="1" si="12"/>
        <v>28483123.973229829</v>
      </c>
      <c r="P94" s="33">
        <f t="shared" ca="1" si="10"/>
        <v>403485.38169343024</v>
      </c>
      <c r="Q94" s="55">
        <f t="shared" ca="1" si="11"/>
        <v>1.4369322467527999E-2</v>
      </c>
    </row>
    <row r="95" spans="1:17" x14ac:dyDescent="0.25">
      <c r="A95" s="54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Data'!N95</f>
        <v>28685895.697958633</v>
      </c>
      <c r="E95">
        <f>'Monthly Data'!BH95</f>
        <v>94</v>
      </c>
      <c r="F95" s="21">
        <f t="shared" ref="F95:G110" ca="1" si="14">F83</f>
        <v>131.9</v>
      </c>
      <c r="G95" s="21">
        <f t="shared" ca="1" si="14"/>
        <v>1.05</v>
      </c>
      <c r="H95" s="45">
        <f>'Monthly Data'!CA95</f>
        <v>31</v>
      </c>
      <c r="J95">
        <f>'GS&gt;50 OLS'!$B$5</f>
        <v>16969361.033929799</v>
      </c>
      <c r="K95">
        <f>E95*'GS&gt;50 OLS'!$B$6</f>
        <v>-1388764.0001141932</v>
      </c>
      <c r="L95">
        <f ca="1">F95*'GS&gt;50 OLS'!$B$7</f>
        <v>1548696.3929560483</v>
      </c>
      <c r="M95">
        <f ca="1">G95*'GS&gt;50 OLS'!$B$8</f>
        <v>20837.769585716895</v>
      </c>
      <c r="N95">
        <f>H95*'GS&gt;50 OLS'!$B$9</f>
        <v>12427241.830899173</v>
      </c>
      <c r="O95" s="32">
        <f t="shared" ca="1" si="12"/>
        <v>29577373.027256548</v>
      </c>
      <c r="P95" s="33">
        <f t="shared" ca="1" si="10"/>
        <v>891477.3292979151</v>
      </c>
      <c r="Q95" s="55">
        <f t="shared" ca="1" si="11"/>
        <v>3.1077200401358047E-2</v>
      </c>
    </row>
    <row r="96" spans="1:17" x14ac:dyDescent="0.25">
      <c r="A96" s="54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Data'!N96</f>
        <v>30008964.333437622</v>
      </c>
      <c r="E96">
        <f>'Monthly Data'!BH96</f>
        <v>95</v>
      </c>
      <c r="F96" s="21">
        <f t="shared" ca="1" si="14"/>
        <v>319.14</v>
      </c>
      <c r="G96" s="21">
        <f t="shared" ca="1" si="14"/>
        <v>0</v>
      </c>
      <c r="H96" s="45">
        <f>'Monthly Data'!CA96</f>
        <v>30</v>
      </c>
      <c r="J96">
        <f>'GS&gt;50 OLS'!$B$5</f>
        <v>16969361.033929799</v>
      </c>
      <c r="K96">
        <f>E96*'GS&gt;50 OLS'!$B$6</f>
        <v>-1403538.0852217912</v>
      </c>
      <c r="L96">
        <f ca="1">F96*'GS&gt;50 OLS'!$B$7</f>
        <v>3747164.2672327007</v>
      </c>
      <c r="M96">
        <f ca="1">G96*'GS&gt;50 OLS'!$B$8</f>
        <v>0</v>
      </c>
      <c r="N96">
        <f>H96*'GS&gt;50 OLS'!$B$9</f>
        <v>12026363.06216049</v>
      </c>
      <c r="O96" s="32">
        <f t="shared" ca="1" si="12"/>
        <v>31339350.278101198</v>
      </c>
      <c r="P96" s="33">
        <f t="shared" ca="1" si="10"/>
        <v>1330385.9446635768</v>
      </c>
      <c r="Q96" s="55">
        <f t="shared" ca="1" si="11"/>
        <v>4.4332950976958184E-2</v>
      </c>
    </row>
    <row r="97" spans="1:17" x14ac:dyDescent="0.25">
      <c r="A97" s="54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Data'!N97</f>
        <v>33586389.607610628</v>
      </c>
      <c r="E97">
        <f>'Monthly Data'!BH97</f>
        <v>96</v>
      </c>
      <c r="F97" s="21">
        <f t="shared" ca="1" si="14"/>
        <v>562.53000000000009</v>
      </c>
      <c r="G97" s="21">
        <f t="shared" ca="1" si="14"/>
        <v>0</v>
      </c>
      <c r="H97" s="45">
        <f>'Monthly Data'!CA97</f>
        <v>31</v>
      </c>
      <c r="J97">
        <f>'GS&gt;50 OLS'!$B$5</f>
        <v>16969361.033929799</v>
      </c>
      <c r="K97">
        <f>E97*'GS&gt;50 OLS'!$B$6</f>
        <v>-1418312.1703293889</v>
      </c>
      <c r="L97">
        <f ca="1">F97*'GS&gt;50 OLS'!$B$7</f>
        <v>6604914.1920361333</v>
      </c>
      <c r="M97">
        <f ca="1">G97*'GS&gt;50 OLS'!$B$8</f>
        <v>0</v>
      </c>
      <c r="N97">
        <f>H97*'GS&gt;50 OLS'!$B$9</f>
        <v>12427241.830899173</v>
      </c>
      <c r="O97" s="32">
        <f t="shared" ca="1" si="12"/>
        <v>34583204.886535719</v>
      </c>
      <c r="P97" s="33">
        <f t="shared" ca="1" si="10"/>
        <v>996815.27892509103</v>
      </c>
      <c r="Q97" s="55">
        <f t="shared" ca="1" si="11"/>
        <v>2.9679143562939381E-2</v>
      </c>
    </row>
    <row r="98" spans="1:17" x14ac:dyDescent="0.25">
      <c r="A98" s="54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Data'!N98</f>
        <v>34287099.29364828</v>
      </c>
      <c r="E98">
        <f>'Monthly Data'!BH98</f>
        <v>97</v>
      </c>
      <c r="F98" s="21">
        <f t="shared" ca="1" si="14"/>
        <v>691.0200000000001</v>
      </c>
      <c r="G98" s="21">
        <f t="shared" ca="1" si="14"/>
        <v>0</v>
      </c>
      <c r="H98" s="45">
        <f>'Monthly Data'!CA98</f>
        <v>31</v>
      </c>
      <c r="J98">
        <f>'GS&gt;50 OLS'!$B$5</f>
        <v>16969361.033929799</v>
      </c>
      <c r="K98">
        <f>E98*'GS&gt;50 OLS'!$B$6</f>
        <v>-1433086.2554369867</v>
      </c>
      <c r="L98">
        <f ca="1">F98*'GS&gt;50 OLS'!$B$7</f>
        <v>8113572.2627785336</v>
      </c>
      <c r="M98">
        <f ca="1">G98*'GS&gt;50 OLS'!$B$8</f>
        <v>0</v>
      </c>
      <c r="N98">
        <f>H98*'GS&gt;50 OLS'!$B$9</f>
        <v>12427241.830899173</v>
      </c>
      <c r="O98" s="32">
        <f t="shared" ca="1" si="12"/>
        <v>36077088.872170515</v>
      </c>
      <c r="P98" s="33">
        <f t="shared" ref="P98:P121" ca="1" si="15">O98-D98</f>
        <v>1789989.5785222352</v>
      </c>
      <c r="Q98" s="55">
        <f t="shared" ref="Q98:Q121" ca="1" si="16">ABS(P98/D98)</f>
        <v>5.2205920459822405E-2</v>
      </c>
    </row>
    <row r="99" spans="1:17" x14ac:dyDescent="0.25">
      <c r="A99" s="54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Data'!N99</f>
        <v>31310054.230871834</v>
      </c>
      <c r="E99">
        <f>'Monthly Data'!BH99</f>
        <v>98</v>
      </c>
      <c r="F99" s="21">
        <f t="shared" ca="1" si="14"/>
        <v>589.64999999999986</v>
      </c>
      <c r="G99" s="21">
        <f t="shared" ca="1" si="14"/>
        <v>0</v>
      </c>
      <c r="H99" s="45">
        <f>'Monthly Data'!CA99</f>
        <v>28</v>
      </c>
      <c r="J99">
        <f>'GS&gt;50 OLS'!$B$5</f>
        <v>16969361.033929799</v>
      </c>
      <c r="K99">
        <f>E99*'GS&gt;50 OLS'!$B$6</f>
        <v>-1447860.3405445844</v>
      </c>
      <c r="L99">
        <f ca="1">F99*'GS&gt;50 OLS'!$B$7</f>
        <v>6923342.1387910061</v>
      </c>
      <c r="M99">
        <f ca="1">G99*'GS&gt;50 OLS'!$B$8</f>
        <v>0</v>
      </c>
      <c r="N99">
        <f>H99*'GS&gt;50 OLS'!$B$9</f>
        <v>11224605.524683125</v>
      </c>
      <c r="O99" s="32">
        <f t="shared" ca="1" si="12"/>
        <v>33669448.356859341</v>
      </c>
      <c r="P99" s="33">
        <f t="shared" ca="1" si="15"/>
        <v>2359394.1259875074</v>
      </c>
      <c r="Q99" s="55">
        <f t="shared" ca="1" si="16"/>
        <v>7.5355798127654972E-2</v>
      </c>
    </row>
    <row r="100" spans="1:17" x14ac:dyDescent="0.25">
      <c r="A100" s="54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Data'!N100</f>
        <v>33978609.322440356</v>
      </c>
      <c r="E100">
        <f>'Monthly Data'!BH100</f>
        <v>99</v>
      </c>
      <c r="F100" s="21">
        <f t="shared" ca="1" si="14"/>
        <v>453.18999999999994</v>
      </c>
      <c r="G100" s="21">
        <f t="shared" ca="1" si="14"/>
        <v>0.18999999999999986</v>
      </c>
      <c r="H100" s="45">
        <f>'Monthly Data'!CA100</f>
        <v>31</v>
      </c>
      <c r="J100">
        <f>'GS&gt;50 OLS'!$B$5</f>
        <v>16969361.033929799</v>
      </c>
      <c r="K100">
        <f>E100*'GS&gt;50 OLS'!$B$6</f>
        <v>-1462634.4256521822</v>
      </c>
      <c r="L100">
        <f ca="1">F100*'GS&gt;50 OLS'!$B$7</f>
        <v>5321104.7636372363</v>
      </c>
      <c r="M100">
        <f ca="1">G100*'GS&gt;50 OLS'!$B$8</f>
        <v>3770.644020272578</v>
      </c>
      <c r="N100">
        <f>H100*'GS&gt;50 OLS'!$B$9</f>
        <v>12427241.830899173</v>
      </c>
      <c r="O100" s="32">
        <f t="shared" ca="1" si="12"/>
        <v>33258843.846834302</v>
      </c>
      <c r="P100" s="33">
        <f t="shared" ca="1" si="15"/>
        <v>-719765.47560605407</v>
      </c>
      <c r="Q100" s="55">
        <f t="shared" ca="1" si="16"/>
        <v>2.1182899770141629E-2</v>
      </c>
    </row>
    <row r="101" spans="1:17" x14ac:dyDescent="0.25">
      <c r="A101" s="54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Data'!N101</f>
        <v>28636204.360316228</v>
      </c>
      <c r="E101">
        <f>'Monthly Data'!BH101</f>
        <v>100</v>
      </c>
      <c r="F101" s="21">
        <f t="shared" ca="1" si="14"/>
        <v>226.19000000000005</v>
      </c>
      <c r="G101" s="21">
        <f t="shared" ca="1" si="14"/>
        <v>0</v>
      </c>
      <c r="H101" s="45">
        <f>'Monthly Data'!CA101</f>
        <v>30</v>
      </c>
      <c r="J101">
        <f>'GS&gt;50 OLS'!$B$5</f>
        <v>16969361.033929799</v>
      </c>
      <c r="K101">
        <f>E101*'GS&gt;50 OLS'!$B$6</f>
        <v>-1477408.5107597802</v>
      </c>
      <c r="L101">
        <f ca="1">F101*'GS&gt;50 OLS'!$B$7</f>
        <v>2655797.0972155319</v>
      </c>
      <c r="M101">
        <f ca="1">G101*'GS&gt;50 OLS'!$B$8</f>
        <v>0</v>
      </c>
      <c r="N101">
        <f>H101*'GS&gt;50 OLS'!$B$9</f>
        <v>12026363.06216049</v>
      </c>
      <c r="O101" s="32">
        <f t="shared" ca="1" si="12"/>
        <v>30174112.682546042</v>
      </c>
      <c r="P101" s="33">
        <f t="shared" ca="1" si="15"/>
        <v>1537908.3222298138</v>
      </c>
      <c r="Q101" s="55">
        <f t="shared" ca="1" si="16"/>
        <v>5.3705033770503195E-2</v>
      </c>
    </row>
    <row r="102" spans="1:17" x14ac:dyDescent="0.25">
      <c r="A102" s="54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Data'!N102</f>
        <v>27779854.226521563</v>
      </c>
      <c r="E102">
        <f>'Monthly Data'!BH102</f>
        <v>101</v>
      </c>
      <c r="F102" s="21">
        <f t="shared" ca="1" si="14"/>
        <v>36</v>
      </c>
      <c r="G102" s="21">
        <f t="shared" ca="1" si="14"/>
        <v>21.240000000000002</v>
      </c>
      <c r="H102" s="45">
        <f>'Monthly Data'!CA102</f>
        <v>31</v>
      </c>
      <c r="J102">
        <f>'GS&gt;50 OLS'!$B$5</f>
        <v>16969361.033929799</v>
      </c>
      <c r="K102">
        <f>E102*'GS&gt;50 OLS'!$B$6</f>
        <v>-1492182.5958673779</v>
      </c>
      <c r="L102">
        <f ca="1">F102*'GS&gt;50 OLS'!$B$7</f>
        <v>422691.96471886081</v>
      </c>
      <c r="M102">
        <f ca="1">G102*'GS&gt;50 OLS'!$B$8</f>
        <v>421518.3104767875</v>
      </c>
      <c r="N102">
        <f>H102*'GS&gt;50 OLS'!$B$9</f>
        <v>12427241.830899173</v>
      </c>
      <c r="O102" s="32">
        <f t="shared" ca="1" si="12"/>
        <v>28748630.544157244</v>
      </c>
      <c r="P102" s="33">
        <f t="shared" ca="1" si="15"/>
        <v>968776.31763568148</v>
      </c>
      <c r="Q102" s="55">
        <f t="shared" ca="1" si="16"/>
        <v>3.4873340577532115E-2</v>
      </c>
    </row>
    <row r="103" spans="1:17" x14ac:dyDescent="0.25">
      <c r="A103" s="54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Data'!N103</f>
        <v>27377676.105325844</v>
      </c>
      <c r="E103">
        <f>'Monthly Data'!BH103</f>
        <v>102</v>
      </c>
      <c r="F103" s="21">
        <f t="shared" ca="1" si="14"/>
        <v>1.0699999999999998</v>
      </c>
      <c r="G103" s="21">
        <f t="shared" ca="1" si="14"/>
        <v>48.74</v>
      </c>
      <c r="H103" s="45">
        <f>'Monthly Data'!CA103</f>
        <v>30</v>
      </c>
      <c r="J103">
        <f>'GS&gt;50 OLS'!$B$5</f>
        <v>16969361.033929799</v>
      </c>
      <c r="K103">
        <f>E103*'GS&gt;50 OLS'!$B$6</f>
        <v>-1506956.6809749757</v>
      </c>
      <c r="L103">
        <f ca="1">F103*'GS&gt;50 OLS'!$B$7</f>
        <v>12563.344506921694</v>
      </c>
      <c r="M103">
        <f ca="1">G103*'GS&gt;50 OLS'!$B$8</f>
        <v>967269.41867413465</v>
      </c>
      <c r="N103">
        <f>H103*'GS&gt;50 OLS'!$B$9</f>
        <v>12026363.06216049</v>
      </c>
      <c r="O103" s="32">
        <f t="shared" ca="1" si="12"/>
        <v>28468600.178296372</v>
      </c>
      <c r="P103" s="33">
        <f t="shared" ca="1" si="15"/>
        <v>1090924.0729705282</v>
      </c>
      <c r="Q103" s="55">
        <f t="shared" ca="1" si="16"/>
        <v>3.9847212333639526E-2</v>
      </c>
    </row>
    <row r="104" spans="1:17" x14ac:dyDescent="0.25">
      <c r="A104" s="54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Data'!N104</f>
        <v>30387522.870371129</v>
      </c>
      <c r="E104">
        <f>'Monthly Data'!BH104</f>
        <v>103</v>
      </c>
      <c r="F104" s="21">
        <f t="shared" ca="1" si="14"/>
        <v>0</v>
      </c>
      <c r="G104" s="21">
        <f t="shared" ca="1" si="14"/>
        <v>111.06999999999998</v>
      </c>
      <c r="H104" s="45">
        <f>'Monthly Data'!CA104</f>
        <v>31</v>
      </c>
      <c r="J104">
        <f>'GS&gt;50 OLS'!$B$5</f>
        <v>16969361.033929799</v>
      </c>
      <c r="K104">
        <f>E104*'GS&gt;50 OLS'!$B$6</f>
        <v>-1521730.7660825734</v>
      </c>
      <c r="L104">
        <f ca="1">F104*'GS&gt;50 OLS'!$B$7</f>
        <v>0</v>
      </c>
      <c r="M104">
        <f ca="1">G104*'GS&gt;50 OLS'!$B$8</f>
        <v>2204239.1122719762</v>
      </c>
      <c r="N104">
        <f>H104*'GS&gt;50 OLS'!$B$9</f>
        <v>12427241.830899173</v>
      </c>
      <c r="O104" s="32">
        <f t="shared" ca="1" si="12"/>
        <v>30079111.211018376</v>
      </c>
      <c r="P104" s="33">
        <f t="shared" ca="1" si="15"/>
        <v>-308411.65935275331</v>
      </c>
      <c r="Q104" s="55">
        <f t="shared" ca="1" si="16"/>
        <v>1.0149285964123953E-2</v>
      </c>
    </row>
    <row r="105" spans="1:17" x14ac:dyDescent="0.25">
      <c r="A105" s="54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Data'!N105</f>
        <v>30137529.568885501</v>
      </c>
      <c r="E105">
        <f>'Monthly Data'!BH105</f>
        <v>104</v>
      </c>
      <c r="F105" s="21">
        <f t="shared" ca="1" si="14"/>
        <v>0.13999999999999985</v>
      </c>
      <c r="G105" s="21">
        <f t="shared" ca="1" si="14"/>
        <v>84.08</v>
      </c>
      <c r="H105" s="45">
        <f>'Monthly Data'!CA105</f>
        <v>31</v>
      </c>
      <c r="J105">
        <f>'GS&gt;50 OLS'!$B$5</f>
        <v>16969361.033929799</v>
      </c>
      <c r="K105">
        <f>E105*'GS&gt;50 OLS'!$B$6</f>
        <v>-1536504.8511901712</v>
      </c>
      <c r="L105">
        <f ca="1">F105*'GS&gt;50 OLS'!$B$7</f>
        <v>1643.8020850177902</v>
      </c>
      <c r="M105">
        <f ca="1">G105*'GS&gt;50 OLS'!$B$8</f>
        <v>1668609.2064448346</v>
      </c>
      <c r="N105">
        <f>H105*'GS&gt;50 OLS'!$B$9</f>
        <v>12427241.830899173</v>
      </c>
      <c r="O105" s="32">
        <f t="shared" ca="1" si="12"/>
        <v>29530351.022168651</v>
      </c>
      <c r="P105" s="33">
        <f t="shared" ca="1" si="15"/>
        <v>-607178.54671685025</v>
      </c>
      <c r="Q105" s="55">
        <f t="shared" ca="1" si="16"/>
        <v>2.0146924960422492E-2</v>
      </c>
    </row>
    <row r="106" spans="1:17" x14ac:dyDescent="0.25">
      <c r="A106" s="54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Data'!N106</f>
        <v>29529670.559315328</v>
      </c>
      <c r="E106">
        <f>'Monthly Data'!BH106</f>
        <v>105</v>
      </c>
      <c r="F106" s="21">
        <f t="shared" ca="1" si="14"/>
        <v>15.219999999999999</v>
      </c>
      <c r="G106" s="21">
        <f t="shared" ca="1" si="14"/>
        <v>34.4</v>
      </c>
      <c r="H106" s="45">
        <f>'Monthly Data'!CA106</f>
        <v>30</v>
      </c>
      <c r="J106">
        <f>'GS&gt;50 OLS'!$B$5</f>
        <v>16969361.033929799</v>
      </c>
      <c r="K106">
        <f>E106*'GS&gt;50 OLS'!$B$6</f>
        <v>-1551278.9362977692</v>
      </c>
      <c r="L106">
        <f ca="1">F106*'GS&gt;50 OLS'!$B$7</f>
        <v>178704.76952836278</v>
      </c>
      <c r="M106">
        <f ca="1">G106*'GS&gt;50 OLS'!$B$8</f>
        <v>682685.02261777245</v>
      </c>
      <c r="N106">
        <f>H106*'GS&gt;50 OLS'!$B$9</f>
        <v>12026363.06216049</v>
      </c>
      <c r="O106" s="32">
        <f t="shared" ca="1" si="12"/>
        <v>28305834.951938655</v>
      </c>
      <c r="P106" s="33">
        <f t="shared" ca="1" si="15"/>
        <v>-1223835.6073766723</v>
      </c>
      <c r="Q106" s="55">
        <f t="shared" ca="1" si="16"/>
        <v>4.1444268906366294E-2</v>
      </c>
    </row>
    <row r="107" spans="1:17" x14ac:dyDescent="0.25">
      <c r="A107" s="54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Data'!N107</f>
        <v>30061375.146599755</v>
      </c>
      <c r="E107">
        <f>'Monthly Data'!BH107</f>
        <v>106</v>
      </c>
      <c r="F107" s="21">
        <f t="shared" ca="1" si="14"/>
        <v>131.9</v>
      </c>
      <c r="G107" s="21">
        <f t="shared" ca="1" si="14"/>
        <v>1.05</v>
      </c>
      <c r="H107" s="45">
        <f>'Monthly Data'!CA107</f>
        <v>31</v>
      </c>
      <c r="J107">
        <f>'GS&gt;50 OLS'!$B$5</f>
        <v>16969361.033929799</v>
      </c>
      <c r="K107">
        <f>E107*'GS&gt;50 OLS'!$B$6</f>
        <v>-1566053.0214053669</v>
      </c>
      <c r="L107">
        <f ca="1">F107*'GS&gt;50 OLS'!$B$7</f>
        <v>1548696.3929560483</v>
      </c>
      <c r="M107">
        <f ca="1">G107*'GS&gt;50 OLS'!$B$8</f>
        <v>20837.769585716895</v>
      </c>
      <c r="N107">
        <f>H107*'GS&gt;50 OLS'!$B$9</f>
        <v>12427241.830899173</v>
      </c>
      <c r="O107" s="32">
        <f t="shared" ca="1" si="12"/>
        <v>29400084.005965374</v>
      </c>
      <c r="P107" s="33">
        <f t="shared" ca="1" si="15"/>
        <v>-661291.14063438028</v>
      </c>
      <c r="Q107" s="55">
        <f t="shared" ca="1" si="16"/>
        <v>2.1998033603235843E-2</v>
      </c>
    </row>
    <row r="108" spans="1:17" x14ac:dyDescent="0.25">
      <c r="A108" s="54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Data'!N108</f>
        <v>32649634.063665528</v>
      </c>
      <c r="E108">
        <f>'Monthly Data'!BH108</f>
        <v>107</v>
      </c>
      <c r="F108" s="21">
        <f t="shared" ca="1" si="14"/>
        <v>319.14</v>
      </c>
      <c r="G108" s="21">
        <f t="shared" ca="1" si="14"/>
        <v>0</v>
      </c>
      <c r="H108" s="45">
        <f>'Monthly Data'!CA108</f>
        <v>30</v>
      </c>
      <c r="J108">
        <f>'GS&gt;50 OLS'!$B$5</f>
        <v>16969361.033929799</v>
      </c>
      <c r="K108">
        <f>E108*'GS&gt;50 OLS'!$B$6</f>
        <v>-1580827.1065129647</v>
      </c>
      <c r="L108">
        <f ca="1">F108*'GS&gt;50 OLS'!$B$7</f>
        <v>3747164.2672327007</v>
      </c>
      <c r="M108">
        <f ca="1">G108*'GS&gt;50 OLS'!$B$8</f>
        <v>0</v>
      </c>
      <c r="N108">
        <f>H108*'GS&gt;50 OLS'!$B$9</f>
        <v>12026363.06216049</v>
      </c>
      <c r="O108" s="32">
        <f t="shared" ca="1" si="12"/>
        <v>31162061.256810024</v>
      </c>
      <c r="P108" s="33">
        <f t="shared" ca="1" si="15"/>
        <v>-1487572.8068555035</v>
      </c>
      <c r="Q108" s="55">
        <f t="shared" ca="1" si="16"/>
        <v>4.5561699220113577E-2</v>
      </c>
    </row>
    <row r="109" spans="1:17" x14ac:dyDescent="0.25">
      <c r="A109" s="54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Data'!N109</f>
        <v>36413187.701131806</v>
      </c>
      <c r="E109">
        <f>'Monthly Data'!BH109</f>
        <v>108</v>
      </c>
      <c r="F109" s="21">
        <f t="shared" ca="1" si="14"/>
        <v>562.53000000000009</v>
      </c>
      <c r="G109" s="21">
        <f t="shared" ca="1" si="14"/>
        <v>0</v>
      </c>
      <c r="H109" s="45">
        <f>'Monthly Data'!CA109</f>
        <v>31</v>
      </c>
      <c r="J109">
        <f>'GS&gt;50 OLS'!$B$5</f>
        <v>16969361.033929799</v>
      </c>
      <c r="K109">
        <f>E109*'GS&gt;50 OLS'!$B$6</f>
        <v>-1595601.1916205625</v>
      </c>
      <c r="L109">
        <f ca="1">F109*'GS&gt;50 OLS'!$B$7</f>
        <v>6604914.1920361333</v>
      </c>
      <c r="M109">
        <f ca="1">G109*'GS&gt;50 OLS'!$B$8</f>
        <v>0</v>
      </c>
      <c r="N109">
        <f>H109*'GS&gt;50 OLS'!$B$9</f>
        <v>12427241.830899173</v>
      </c>
      <c r="O109" s="32">
        <f t="shared" ca="1" si="12"/>
        <v>34405915.865244545</v>
      </c>
      <c r="P109" s="33">
        <f t="shared" ca="1" si="15"/>
        <v>-2007271.8358872607</v>
      </c>
      <c r="Q109" s="55">
        <f t="shared" ca="1" si="16"/>
        <v>5.5124858948420771E-2</v>
      </c>
    </row>
    <row r="110" spans="1:17" x14ac:dyDescent="0.25">
      <c r="A110" s="54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Data'!N110</f>
        <v>37253446.375332668</v>
      </c>
      <c r="E110">
        <f>'Monthly Data'!BH110</f>
        <v>109</v>
      </c>
      <c r="F110" s="21">
        <f t="shared" ca="1" si="14"/>
        <v>691.0200000000001</v>
      </c>
      <c r="G110" s="21">
        <f t="shared" ca="1" si="14"/>
        <v>0</v>
      </c>
      <c r="H110" s="45">
        <f>'Monthly Data'!CA110</f>
        <v>31</v>
      </c>
      <c r="J110">
        <f>'GS&gt;50 OLS'!$B$5</f>
        <v>16969361.033929799</v>
      </c>
      <c r="K110">
        <f>E110*'GS&gt;50 OLS'!$B$6</f>
        <v>-1610375.2767281602</v>
      </c>
      <c r="L110">
        <f ca="1">F110*'GS&gt;50 OLS'!$B$7</f>
        <v>8113572.2627785336</v>
      </c>
      <c r="M110">
        <f ca="1">G110*'GS&gt;50 OLS'!$B$8</f>
        <v>0</v>
      </c>
      <c r="N110">
        <f>H110*'GS&gt;50 OLS'!$B$9</f>
        <v>12427241.830899173</v>
      </c>
      <c r="O110" s="32">
        <f t="shared" ca="1" si="12"/>
        <v>35899799.850879341</v>
      </c>
      <c r="P110" s="33">
        <f t="shared" ca="1" si="15"/>
        <v>-1353646.5244533271</v>
      </c>
      <c r="Q110" s="55">
        <f t="shared" ca="1" si="16"/>
        <v>3.6336142187092864E-2</v>
      </c>
    </row>
    <row r="111" spans="1:17" x14ac:dyDescent="0.25">
      <c r="A111" s="54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Data'!N111</f>
        <v>32807732.048037123</v>
      </c>
      <c r="E111">
        <f>'Monthly Data'!BH111</f>
        <v>110</v>
      </c>
      <c r="F111" s="21">
        <f t="shared" ref="F111:G126" ca="1" si="17">F99</f>
        <v>589.64999999999986</v>
      </c>
      <c r="G111" s="21">
        <f t="shared" ca="1" si="17"/>
        <v>0</v>
      </c>
      <c r="H111" s="45">
        <f>'Monthly Data'!CA111</f>
        <v>28</v>
      </c>
      <c r="J111">
        <f>'GS&gt;50 OLS'!$B$5</f>
        <v>16969361.033929799</v>
      </c>
      <c r="K111">
        <f>E111*'GS&gt;50 OLS'!$B$6</f>
        <v>-1625149.361835758</v>
      </c>
      <c r="L111">
        <f ca="1">F111*'GS&gt;50 OLS'!$B$7</f>
        <v>6923342.1387910061</v>
      </c>
      <c r="M111">
        <f ca="1">G111*'GS&gt;50 OLS'!$B$8</f>
        <v>0</v>
      </c>
      <c r="N111">
        <f>H111*'GS&gt;50 OLS'!$B$9</f>
        <v>11224605.524683125</v>
      </c>
      <c r="O111" s="32">
        <f t="shared" ca="1" si="12"/>
        <v>33492159.335568175</v>
      </c>
      <c r="P111" s="33">
        <f t="shared" ca="1" si="15"/>
        <v>684427.28753105178</v>
      </c>
      <c r="Q111" s="55">
        <f t="shared" ca="1" si="16"/>
        <v>2.0861767784768313E-2</v>
      </c>
    </row>
    <row r="112" spans="1:17" x14ac:dyDescent="0.25">
      <c r="A112" s="54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Data'!N112</f>
        <v>33867344.519624166</v>
      </c>
      <c r="E112">
        <f>'Monthly Data'!BH112</f>
        <v>111</v>
      </c>
      <c r="F112" s="21">
        <f t="shared" ca="1" si="17"/>
        <v>453.18999999999994</v>
      </c>
      <c r="G112" s="21">
        <f t="shared" ca="1" si="17"/>
        <v>0.18999999999999986</v>
      </c>
      <c r="H112" s="45">
        <f>'Monthly Data'!CA112</f>
        <v>31</v>
      </c>
      <c r="J112">
        <f>'GS&gt;50 OLS'!$B$5</f>
        <v>16969361.033929799</v>
      </c>
      <c r="K112">
        <f>E112*'GS&gt;50 OLS'!$B$6</f>
        <v>-1639923.446943356</v>
      </c>
      <c r="L112">
        <f ca="1">F112*'GS&gt;50 OLS'!$B$7</f>
        <v>5321104.7636372363</v>
      </c>
      <c r="M112">
        <f ca="1">G112*'GS&gt;50 OLS'!$B$8</f>
        <v>3770.644020272578</v>
      </c>
      <c r="N112">
        <f>H112*'GS&gt;50 OLS'!$B$9</f>
        <v>12427241.830899173</v>
      </c>
      <c r="O112" s="32">
        <f t="shared" ca="1" si="12"/>
        <v>33081554.825543128</v>
      </c>
      <c r="P112" s="33">
        <f t="shared" ca="1" si="15"/>
        <v>-785789.69408103824</v>
      </c>
      <c r="Q112" s="55">
        <f t="shared" ca="1" si="16"/>
        <v>2.3201987201143526E-2</v>
      </c>
    </row>
    <row r="113" spans="1:20" x14ac:dyDescent="0.25">
      <c r="A113" s="54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Data'!N113</f>
        <v>30756339.841697831</v>
      </c>
      <c r="E113">
        <f>'Monthly Data'!BH113</f>
        <v>112</v>
      </c>
      <c r="F113" s="21">
        <f t="shared" ca="1" si="17"/>
        <v>226.19000000000005</v>
      </c>
      <c r="G113" s="21">
        <f t="shared" ca="1" si="17"/>
        <v>0</v>
      </c>
      <c r="H113" s="45">
        <f>'Monthly Data'!CA113</f>
        <v>30</v>
      </c>
      <c r="J113">
        <f>'GS&gt;50 OLS'!$B$5</f>
        <v>16969361.033929799</v>
      </c>
      <c r="K113">
        <f>E113*'GS&gt;50 OLS'!$B$6</f>
        <v>-1654697.5320509537</v>
      </c>
      <c r="L113">
        <f ca="1">F113*'GS&gt;50 OLS'!$B$7</f>
        <v>2655797.0972155319</v>
      </c>
      <c r="M113">
        <f ca="1">G113*'GS&gt;50 OLS'!$B$8</f>
        <v>0</v>
      </c>
      <c r="N113">
        <f>H113*'GS&gt;50 OLS'!$B$9</f>
        <v>12026363.06216049</v>
      </c>
      <c r="O113" s="32">
        <f t="shared" ca="1" si="12"/>
        <v>29996823.661254868</v>
      </c>
      <c r="P113" s="33">
        <f t="shared" ca="1" si="15"/>
        <v>-759516.1804429628</v>
      </c>
      <c r="Q113" s="55">
        <f t="shared" ca="1" si="16"/>
        <v>2.4694621803250161E-2</v>
      </c>
    </row>
    <row r="114" spans="1:20" x14ac:dyDescent="0.25">
      <c r="A114" s="54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Data'!N114</f>
        <v>29423488.407139748</v>
      </c>
      <c r="E114">
        <f>'Monthly Data'!BH114</f>
        <v>113</v>
      </c>
      <c r="F114" s="21">
        <f t="shared" ca="1" si="17"/>
        <v>36</v>
      </c>
      <c r="G114" s="21">
        <f t="shared" ca="1" si="17"/>
        <v>21.240000000000002</v>
      </c>
      <c r="H114" s="45">
        <f>'Monthly Data'!CA114</f>
        <v>31</v>
      </c>
      <c r="J114">
        <f>'GS&gt;50 OLS'!$B$5</f>
        <v>16969361.033929799</v>
      </c>
      <c r="K114">
        <f>E114*'GS&gt;50 OLS'!$B$6</f>
        <v>-1669471.6171585515</v>
      </c>
      <c r="L114">
        <f ca="1">F114*'GS&gt;50 OLS'!$B$7</f>
        <v>422691.96471886081</v>
      </c>
      <c r="M114">
        <f ca="1">G114*'GS&gt;50 OLS'!$B$8</f>
        <v>421518.3104767875</v>
      </c>
      <c r="N114">
        <f>H114*'GS&gt;50 OLS'!$B$9</f>
        <v>12427241.830899173</v>
      </c>
      <c r="O114" s="32">
        <f t="shared" ca="1" si="12"/>
        <v>28571341.52286607</v>
      </c>
      <c r="P114" s="33">
        <f t="shared" ca="1" si="15"/>
        <v>-852146.88427367806</v>
      </c>
      <c r="Q114" s="55">
        <f t="shared" ca="1" si="16"/>
        <v>2.8961449862175439E-2</v>
      </c>
    </row>
    <row r="115" spans="1:20" x14ac:dyDescent="0.25">
      <c r="A115" s="54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Data'!N115</f>
        <v>29162836.818814863</v>
      </c>
      <c r="E115">
        <f>'Monthly Data'!BH115</f>
        <v>114</v>
      </c>
      <c r="F115" s="21">
        <f t="shared" ca="1" si="17"/>
        <v>1.0699999999999998</v>
      </c>
      <c r="G115" s="21">
        <f t="shared" ca="1" si="17"/>
        <v>48.74</v>
      </c>
      <c r="H115" s="45">
        <f>'Monthly Data'!CA115</f>
        <v>30</v>
      </c>
      <c r="J115">
        <f>'GS&gt;50 OLS'!$B$5</f>
        <v>16969361.033929799</v>
      </c>
      <c r="K115">
        <f>E115*'GS&gt;50 OLS'!$B$6</f>
        <v>-1684245.7022661492</v>
      </c>
      <c r="L115">
        <f ca="1">F115*'GS&gt;50 OLS'!$B$7</f>
        <v>12563.344506921694</v>
      </c>
      <c r="M115">
        <f ca="1">G115*'GS&gt;50 OLS'!$B$8</f>
        <v>967269.41867413465</v>
      </c>
      <c r="N115">
        <f>H115*'GS&gt;50 OLS'!$B$9</f>
        <v>12026363.06216049</v>
      </c>
      <c r="O115" s="32">
        <f t="shared" ca="1" si="12"/>
        <v>28291311.157005198</v>
      </c>
      <c r="P115" s="33">
        <f t="shared" ca="1" si="15"/>
        <v>-871525.66180966422</v>
      </c>
      <c r="Q115" s="55">
        <f t="shared" ca="1" si="16"/>
        <v>2.9884803979268085E-2</v>
      </c>
    </row>
    <row r="116" spans="1:20" x14ac:dyDescent="0.25">
      <c r="A116" s="54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Data'!N116</f>
        <v>31747735.042032152</v>
      </c>
      <c r="E116">
        <f>'Monthly Data'!BH116</f>
        <v>115</v>
      </c>
      <c r="F116" s="21">
        <f t="shared" ca="1" si="17"/>
        <v>0</v>
      </c>
      <c r="G116" s="21">
        <f t="shared" ca="1" si="17"/>
        <v>111.06999999999998</v>
      </c>
      <c r="H116" s="45">
        <f>'Monthly Data'!CA116</f>
        <v>31</v>
      </c>
      <c r="J116">
        <f>'GS&gt;50 OLS'!$B$5</f>
        <v>16969361.033929799</v>
      </c>
      <c r="K116">
        <f>E116*'GS&gt;50 OLS'!$B$6</f>
        <v>-1699019.787373747</v>
      </c>
      <c r="L116">
        <f ca="1">F116*'GS&gt;50 OLS'!$B$7</f>
        <v>0</v>
      </c>
      <c r="M116">
        <f ca="1">G116*'GS&gt;50 OLS'!$B$8</f>
        <v>2204239.1122719762</v>
      </c>
      <c r="N116">
        <f>H116*'GS&gt;50 OLS'!$B$9</f>
        <v>12427241.830899173</v>
      </c>
      <c r="O116" s="32">
        <f t="shared" ca="1" si="12"/>
        <v>29901822.189727202</v>
      </c>
      <c r="P116" s="33">
        <f t="shared" ca="1" si="15"/>
        <v>-1845912.8523049504</v>
      </c>
      <c r="Q116" s="55">
        <f t="shared" ca="1" si="16"/>
        <v>5.8143135246059893E-2</v>
      </c>
    </row>
    <row r="117" spans="1:20" x14ac:dyDescent="0.25">
      <c r="A117" s="54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Data'!N117</f>
        <v>31208900.324646976</v>
      </c>
      <c r="E117">
        <f>'Monthly Data'!BH117</f>
        <v>116</v>
      </c>
      <c r="F117" s="21">
        <f t="shared" ca="1" si="17"/>
        <v>0.13999999999999985</v>
      </c>
      <c r="G117" s="21">
        <f t="shared" ca="1" si="17"/>
        <v>84.08</v>
      </c>
      <c r="H117" s="45">
        <f>'Monthly Data'!CA117</f>
        <v>31</v>
      </c>
      <c r="J117">
        <f>'GS&gt;50 OLS'!$B$5</f>
        <v>16969361.033929799</v>
      </c>
      <c r="K117">
        <f>E117*'GS&gt;50 OLS'!$B$6</f>
        <v>-1713793.872481345</v>
      </c>
      <c r="L117">
        <f ca="1">F117*'GS&gt;50 OLS'!$B$7</f>
        <v>1643.8020850177902</v>
      </c>
      <c r="M117">
        <f ca="1">G117*'GS&gt;50 OLS'!$B$8</f>
        <v>1668609.2064448346</v>
      </c>
      <c r="N117">
        <f>H117*'GS&gt;50 OLS'!$B$9</f>
        <v>12427241.830899173</v>
      </c>
      <c r="O117" s="32">
        <f t="shared" ca="1" si="12"/>
        <v>29353062.000877477</v>
      </c>
      <c r="P117" s="33">
        <f t="shared" ca="1" si="15"/>
        <v>-1855838.3237694986</v>
      </c>
      <c r="Q117" s="55">
        <f t="shared" ca="1" si="16"/>
        <v>5.9465034155781048E-2</v>
      </c>
    </row>
    <row r="118" spans="1:20" x14ac:dyDescent="0.25">
      <c r="A118" s="54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Data'!N118</f>
        <v>28872226.576188415</v>
      </c>
      <c r="E118">
        <f>'Monthly Data'!BH118</f>
        <v>117</v>
      </c>
      <c r="F118" s="21">
        <f t="shared" ca="1" si="17"/>
        <v>15.219999999999999</v>
      </c>
      <c r="G118" s="21">
        <f t="shared" ca="1" si="17"/>
        <v>34.4</v>
      </c>
      <c r="H118" s="45">
        <f>'Monthly Data'!CA118</f>
        <v>30</v>
      </c>
      <c r="J118">
        <f>'GS&gt;50 OLS'!$B$5</f>
        <v>16969361.033929799</v>
      </c>
      <c r="K118">
        <f>E118*'GS&gt;50 OLS'!$B$6</f>
        <v>-1728567.9575889427</v>
      </c>
      <c r="L118">
        <f ca="1">F118*'GS&gt;50 OLS'!$B$7</f>
        <v>178704.76952836278</v>
      </c>
      <c r="M118">
        <f ca="1">G118*'GS&gt;50 OLS'!$B$8</f>
        <v>682685.02261777245</v>
      </c>
      <c r="N118">
        <f>H118*'GS&gt;50 OLS'!$B$9</f>
        <v>12026363.06216049</v>
      </c>
      <c r="O118" s="32">
        <f t="shared" ca="1" si="12"/>
        <v>28128545.930647481</v>
      </c>
      <c r="P118" s="33">
        <f t="shared" ca="1" si="15"/>
        <v>-743680.64554093406</v>
      </c>
      <c r="Q118" s="55">
        <f t="shared" ca="1" si="16"/>
        <v>2.5757647875840114E-2</v>
      </c>
    </row>
    <row r="119" spans="1:20" x14ac:dyDescent="0.25">
      <c r="A119" s="54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Data'!N119</f>
        <v>30549277.90910038</v>
      </c>
      <c r="E119">
        <f>'Monthly Data'!BH119</f>
        <v>118</v>
      </c>
      <c r="F119" s="21">
        <f t="shared" ca="1" si="17"/>
        <v>131.9</v>
      </c>
      <c r="G119" s="21">
        <f t="shared" ca="1" si="17"/>
        <v>1.05</v>
      </c>
      <c r="H119" s="45">
        <f>'Monthly Data'!CA119</f>
        <v>31</v>
      </c>
      <c r="J119">
        <f>'GS&gt;50 OLS'!$B$5</f>
        <v>16969361.033929799</v>
      </c>
      <c r="K119">
        <f>E119*'GS&gt;50 OLS'!$B$6</f>
        <v>-1743342.0426965405</v>
      </c>
      <c r="L119">
        <f ca="1">F119*'GS&gt;50 OLS'!$B$7</f>
        <v>1548696.3929560483</v>
      </c>
      <c r="M119">
        <f ca="1">G119*'GS&gt;50 OLS'!$B$8</f>
        <v>20837.769585716895</v>
      </c>
      <c r="N119">
        <f>H119*'GS&gt;50 OLS'!$B$9</f>
        <v>12427241.830899173</v>
      </c>
      <c r="O119" s="32">
        <f t="shared" ca="1" si="12"/>
        <v>29222794.984674193</v>
      </c>
      <c r="P119" s="33">
        <f t="shared" ca="1" si="15"/>
        <v>-1326482.9244261868</v>
      </c>
      <c r="Q119" s="55">
        <f t="shared" ca="1" si="16"/>
        <v>4.3421089309316811E-2</v>
      </c>
    </row>
    <row r="120" spans="1:20" x14ac:dyDescent="0.25">
      <c r="A120" s="54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Data'!N120</f>
        <v>32616849.951224517</v>
      </c>
      <c r="E120">
        <f>'Monthly Data'!BH120</f>
        <v>119</v>
      </c>
      <c r="F120" s="21">
        <f t="shared" ca="1" si="17"/>
        <v>319.14</v>
      </c>
      <c r="G120" s="21">
        <f t="shared" ca="1" si="17"/>
        <v>0</v>
      </c>
      <c r="H120" s="45">
        <f>'Monthly Data'!CA120</f>
        <v>30</v>
      </c>
      <c r="J120">
        <f>'GS&gt;50 OLS'!$B$5</f>
        <v>16969361.033929799</v>
      </c>
      <c r="K120">
        <f>E120*'GS&gt;50 OLS'!$B$6</f>
        <v>-1758116.1278041382</v>
      </c>
      <c r="L120">
        <f ca="1">F120*'GS&gt;50 OLS'!$B$7</f>
        <v>3747164.2672327007</v>
      </c>
      <c r="M120">
        <f ca="1">G120*'GS&gt;50 OLS'!$B$8</f>
        <v>0</v>
      </c>
      <c r="N120">
        <f>H120*'GS&gt;50 OLS'!$B$9</f>
        <v>12026363.06216049</v>
      </c>
      <c r="O120" s="32">
        <f t="shared" ca="1" si="12"/>
        <v>30984772.23551885</v>
      </c>
      <c r="P120" s="33">
        <f t="shared" ca="1" si="15"/>
        <v>-1632077.7157056667</v>
      </c>
      <c r="Q120" s="55">
        <f t="shared" ca="1" si="16"/>
        <v>5.0037870552989881E-2</v>
      </c>
    </row>
    <row r="121" spans="1:20" x14ac:dyDescent="0.25">
      <c r="A121" s="54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Data'!N121</f>
        <v>34373764.864220098</v>
      </c>
      <c r="E121">
        <f>'Monthly Data'!BH121</f>
        <v>120</v>
      </c>
      <c r="F121" s="21">
        <f t="shared" ca="1" si="17"/>
        <v>562.53000000000009</v>
      </c>
      <c r="G121" s="21">
        <f t="shared" ca="1" si="17"/>
        <v>0</v>
      </c>
      <c r="H121" s="45">
        <f>'Monthly Data'!CA121</f>
        <v>31</v>
      </c>
      <c r="J121">
        <f>'GS&gt;50 OLS'!$B$5</f>
        <v>16969361.033929799</v>
      </c>
      <c r="K121">
        <f>E121*'GS&gt;50 OLS'!$B$6</f>
        <v>-1772890.212911736</v>
      </c>
      <c r="L121">
        <f ca="1">F121*'GS&gt;50 OLS'!$B$7</f>
        <v>6604914.1920361333</v>
      </c>
      <c r="M121">
        <f ca="1">G121*'GS&gt;50 OLS'!$B$8</f>
        <v>0</v>
      </c>
      <c r="N121">
        <f>H121*'GS&gt;50 OLS'!$B$9</f>
        <v>12427241.830899173</v>
      </c>
      <c r="O121" s="32">
        <f t="shared" ca="1" si="12"/>
        <v>34228626.843953371</v>
      </c>
      <c r="P121" s="33">
        <f t="shared" ca="1" si="15"/>
        <v>-145138.02026672661</v>
      </c>
      <c r="Q121" s="55">
        <f t="shared" ca="1" si="16"/>
        <v>4.2223486673640988E-3</v>
      </c>
    </row>
    <row r="122" spans="1:20" x14ac:dyDescent="0.25">
      <c r="A122" s="65">
        <v>43466</v>
      </c>
      <c r="B122" s="22">
        <f>MONTH(A122)</f>
        <v>1</v>
      </c>
      <c r="C122" s="22">
        <f>YEAR(A122)</f>
        <v>2019</v>
      </c>
      <c r="E122" s="22">
        <f>E121+1</f>
        <v>121</v>
      </c>
      <c r="F122" s="23">
        <f t="shared" ca="1" si="17"/>
        <v>691.0200000000001</v>
      </c>
      <c r="G122" s="23">
        <f t="shared" ca="1" si="17"/>
        <v>0</v>
      </c>
      <c r="H122" s="45">
        <f>H74</f>
        <v>31</v>
      </c>
      <c r="J122">
        <f>'GS&gt;50 OLS'!$B$5</f>
        <v>16969361.033929799</v>
      </c>
      <c r="K122">
        <f>E122*'GS&gt;50 OLS'!$B$6</f>
        <v>-1787664.298019334</v>
      </c>
      <c r="L122">
        <f ca="1">F122*'GS&gt;50 OLS'!$B$7</f>
        <v>8113572.2627785336</v>
      </c>
      <c r="M122">
        <f ca="1">G122*'GS&gt;50 OLS'!$B$8</f>
        <v>0</v>
      </c>
      <c r="N122">
        <f>H122*'GS&gt;50 OLS'!$B$9</f>
        <v>12427241.830899173</v>
      </c>
      <c r="O122" s="32">
        <f t="shared" ca="1" si="12"/>
        <v>35722510.829588167</v>
      </c>
      <c r="Q122" s="58">
        <f ca="1">AVERAGE(Q2:Q121)</f>
        <v>3.357633039544157E-2</v>
      </c>
    </row>
    <row r="123" spans="1:20" x14ac:dyDescent="0.25">
      <c r="A123" s="65">
        <v>43497</v>
      </c>
      <c r="B123" s="22">
        <f t="shared" ref="B123:B145" si="18">MONTH(A123)</f>
        <v>2</v>
      </c>
      <c r="C123" s="22">
        <f t="shared" ref="C123:C145" si="19">YEAR(A123)</f>
        <v>2019</v>
      </c>
      <c r="E123" s="22">
        <f t="shared" ref="E123:E145" si="20">E122+1</f>
        <v>122</v>
      </c>
      <c r="F123" s="23">
        <f t="shared" ca="1" si="17"/>
        <v>589.64999999999986</v>
      </c>
      <c r="G123" s="23">
        <f t="shared" ca="1" si="17"/>
        <v>0</v>
      </c>
      <c r="H123" s="45">
        <f t="shared" ref="H123:H145" si="21">H75</f>
        <v>28</v>
      </c>
      <c r="J123">
        <f>'GS&gt;50 OLS'!$B$5</f>
        <v>16969361.033929799</v>
      </c>
      <c r="K123">
        <f>E123*'GS&gt;50 OLS'!$B$6</f>
        <v>-1802438.3831269317</v>
      </c>
      <c r="L123">
        <f ca="1">F123*'GS&gt;50 OLS'!$B$7</f>
        <v>6923342.1387910061</v>
      </c>
      <c r="M123">
        <f ca="1">G123*'GS&gt;50 OLS'!$B$8</f>
        <v>0</v>
      </c>
      <c r="N123">
        <f>H123*'GS&gt;50 OLS'!$B$9</f>
        <v>11224605.524683125</v>
      </c>
      <c r="O123" s="32">
        <f t="shared" ca="1" si="12"/>
        <v>33314870.314277001</v>
      </c>
    </row>
    <row r="124" spans="1:20" x14ac:dyDescent="0.25">
      <c r="A124" s="65">
        <v>43525</v>
      </c>
      <c r="B124" s="22">
        <f t="shared" si="18"/>
        <v>3</v>
      </c>
      <c r="C124" s="22">
        <f t="shared" si="19"/>
        <v>2019</v>
      </c>
      <c r="E124" s="22">
        <f t="shared" si="20"/>
        <v>123</v>
      </c>
      <c r="F124" s="23">
        <f t="shared" ca="1" si="17"/>
        <v>453.18999999999994</v>
      </c>
      <c r="G124" s="23">
        <f t="shared" ca="1" si="17"/>
        <v>0.18999999999999986</v>
      </c>
      <c r="H124" s="45">
        <f t="shared" si="21"/>
        <v>31</v>
      </c>
      <c r="J124">
        <f>'GS&gt;50 OLS'!$B$5</f>
        <v>16969361.033929799</v>
      </c>
      <c r="K124">
        <f>E124*'GS&gt;50 OLS'!$B$6</f>
        <v>-1817212.4682345295</v>
      </c>
      <c r="L124">
        <f ca="1">F124*'GS&gt;50 OLS'!$B$7</f>
        <v>5321104.7636372363</v>
      </c>
      <c r="M124">
        <f ca="1">G124*'GS&gt;50 OLS'!$B$8</f>
        <v>3770.644020272578</v>
      </c>
      <c r="N124">
        <f>H124*'GS&gt;50 OLS'!$B$9</f>
        <v>12427241.830899173</v>
      </c>
      <c r="O124" s="32">
        <f t="shared" ca="1" si="12"/>
        <v>32904265.804251954</v>
      </c>
      <c r="S124" s="32"/>
      <c r="T124" s="56"/>
    </row>
    <row r="125" spans="1:20" x14ac:dyDescent="0.25">
      <c r="A125" s="65">
        <v>43556</v>
      </c>
      <c r="B125" s="22">
        <f t="shared" si="18"/>
        <v>4</v>
      </c>
      <c r="C125" s="22">
        <f t="shared" si="19"/>
        <v>2019</v>
      </c>
      <c r="E125" s="22">
        <f t="shared" si="20"/>
        <v>124</v>
      </c>
      <c r="F125" s="23">
        <f t="shared" ca="1" si="17"/>
        <v>226.19000000000005</v>
      </c>
      <c r="G125" s="23">
        <f t="shared" ca="1" si="17"/>
        <v>0</v>
      </c>
      <c r="H125" s="45">
        <f t="shared" si="21"/>
        <v>30</v>
      </c>
      <c r="J125">
        <f>'GS&gt;50 OLS'!$B$5</f>
        <v>16969361.033929799</v>
      </c>
      <c r="K125">
        <f>E125*'GS&gt;50 OLS'!$B$6</f>
        <v>-1831986.5533421272</v>
      </c>
      <c r="L125">
        <f ca="1">F125*'GS&gt;50 OLS'!$B$7</f>
        <v>2655797.0972155319</v>
      </c>
      <c r="M125">
        <f ca="1">G125*'GS&gt;50 OLS'!$B$8</f>
        <v>0</v>
      </c>
      <c r="N125">
        <f>H125*'GS&gt;50 OLS'!$B$9</f>
        <v>12026363.06216049</v>
      </c>
      <c r="O125" s="32">
        <f t="shared" ca="1" si="12"/>
        <v>29819534.639963694</v>
      </c>
      <c r="S125" s="32"/>
      <c r="T125" s="56"/>
    </row>
    <row r="126" spans="1:20" x14ac:dyDescent="0.25">
      <c r="A126" s="65">
        <v>43586</v>
      </c>
      <c r="B126" s="22">
        <f t="shared" si="18"/>
        <v>5</v>
      </c>
      <c r="C126" s="22">
        <f t="shared" si="19"/>
        <v>2019</v>
      </c>
      <c r="E126" s="22">
        <f t="shared" si="20"/>
        <v>125</v>
      </c>
      <c r="F126" s="23">
        <f t="shared" ca="1" si="17"/>
        <v>36</v>
      </c>
      <c r="G126" s="23">
        <f t="shared" ca="1" si="17"/>
        <v>21.240000000000002</v>
      </c>
      <c r="H126" s="45">
        <f t="shared" si="21"/>
        <v>31</v>
      </c>
      <c r="J126">
        <f>'GS&gt;50 OLS'!$B$5</f>
        <v>16969361.033929799</v>
      </c>
      <c r="K126">
        <f>E126*'GS&gt;50 OLS'!$B$6</f>
        <v>-1846760.638449725</v>
      </c>
      <c r="L126">
        <f ca="1">F126*'GS&gt;50 OLS'!$B$7</f>
        <v>422691.96471886081</v>
      </c>
      <c r="M126">
        <f ca="1">G126*'GS&gt;50 OLS'!$B$8</f>
        <v>421518.3104767875</v>
      </c>
      <c r="N126">
        <f>H126*'GS&gt;50 OLS'!$B$9</f>
        <v>12427241.830899173</v>
      </c>
      <c r="O126" s="32">
        <f t="shared" ca="1" si="12"/>
        <v>28394052.501574896</v>
      </c>
      <c r="S126" s="32"/>
      <c r="T126" s="56"/>
    </row>
    <row r="127" spans="1:20" x14ac:dyDescent="0.25">
      <c r="A127" s="65">
        <v>43617</v>
      </c>
      <c r="B127" s="22">
        <f t="shared" si="18"/>
        <v>6</v>
      </c>
      <c r="C127" s="22">
        <f t="shared" si="19"/>
        <v>2019</v>
      </c>
      <c r="E127" s="22">
        <f t="shared" si="20"/>
        <v>126</v>
      </c>
      <c r="F127" s="23">
        <f t="shared" ref="F127:G142" ca="1" si="22">F115</f>
        <v>1.0699999999999998</v>
      </c>
      <c r="G127" s="23">
        <f t="shared" ca="1" si="22"/>
        <v>48.74</v>
      </c>
      <c r="H127" s="45">
        <f t="shared" si="21"/>
        <v>30</v>
      </c>
      <c r="J127">
        <f>'GS&gt;50 OLS'!$B$5</f>
        <v>16969361.033929799</v>
      </c>
      <c r="K127">
        <f>E127*'GS&gt;50 OLS'!$B$6</f>
        <v>-1861534.723557323</v>
      </c>
      <c r="L127">
        <f ca="1">F127*'GS&gt;50 OLS'!$B$7</f>
        <v>12563.344506921694</v>
      </c>
      <c r="M127">
        <f ca="1">G127*'GS&gt;50 OLS'!$B$8</f>
        <v>967269.41867413465</v>
      </c>
      <c r="N127">
        <f>H127*'GS&gt;50 OLS'!$B$9</f>
        <v>12026363.06216049</v>
      </c>
      <c r="O127" s="32">
        <f t="shared" ca="1" si="12"/>
        <v>28114022.135714024</v>
      </c>
      <c r="S127" s="32"/>
      <c r="T127" s="56"/>
    </row>
    <row r="128" spans="1:20" x14ac:dyDescent="0.25">
      <c r="A128" s="65">
        <v>43647</v>
      </c>
      <c r="B128" s="22">
        <f t="shared" si="18"/>
        <v>7</v>
      </c>
      <c r="C128" s="22">
        <f t="shared" si="19"/>
        <v>2019</v>
      </c>
      <c r="E128" s="22">
        <f t="shared" si="20"/>
        <v>127</v>
      </c>
      <c r="F128" s="23">
        <f t="shared" ca="1" si="22"/>
        <v>0</v>
      </c>
      <c r="G128" s="23">
        <f t="shared" ca="1" si="22"/>
        <v>111.06999999999998</v>
      </c>
      <c r="H128" s="45">
        <f t="shared" si="21"/>
        <v>31</v>
      </c>
      <c r="J128">
        <f>'GS&gt;50 OLS'!$B$5</f>
        <v>16969361.033929799</v>
      </c>
      <c r="K128">
        <f>E128*'GS&gt;50 OLS'!$B$6</f>
        <v>-1876308.8086649207</v>
      </c>
      <c r="L128">
        <f ca="1">F128*'GS&gt;50 OLS'!$B$7</f>
        <v>0</v>
      </c>
      <c r="M128">
        <f ca="1">G128*'GS&gt;50 OLS'!$B$8</f>
        <v>2204239.1122719762</v>
      </c>
      <c r="N128">
        <f>H128*'GS&gt;50 OLS'!$B$9</f>
        <v>12427241.830899173</v>
      </c>
      <c r="O128" s="32">
        <f t="shared" ca="1" si="12"/>
        <v>29724533.168436028</v>
      </c>
      <c r="S128" s="32"/>
      <c r="T128" s="56"/>
    </row>
    <row r="129" spans="1:20" x14ac:dyDescent="0.25">
      <c r="A129" s="65">
        <v>43678</v>
      </c>
      <c r="B129" s="22">
        <f t="shared" si="18"/>
        <v>8</v>
      </c>
      <c r="C129" s="22">
        <f t="shared" si="19"/>
        <v>2019</v>
      </c>
      <c r="E129" s="22">
        <f t="shared" si="20"/>
        <v>128</v>
      </c>
      <c r="F129" s="23">
        <f t="shared" ca="1" si="22"/>
        <v>0.13999999999999985</v>
      </c>
      <c r="G129" s="23">
        <f t="shared" ca="1" si="22"/>
        <v>84.08</v>
      </c>
      <c r="H129" s="45">
        <f t="shared" si="21"/>
        <v>31</v>
      </c>
      <c r="J129">
        <f>'GS&gt;50 OLS'!$B$5</f>
        <v>16969361.033929799</v>
      </c>
      <c r="K129">
        <f>E129*'GS&gt;50 OLS'!$B$6</f>
        <v>-1891082.8937725185</v>
      </c>
      <c r="L129">
        <f ca="1">F129*'GS&gt;50 OLS'!$B$7</f>
        <v>1643.8020850177902</v>
      </c>
      <c r="M129">
        <f ca="1">G129*'GS&gt;50 OLS'!$B$8</f>
        <v>1668609.2064448346</v>
      </c>
      <c r="N129">
        <f>H129*'GS&gt;50 OLS'!$B$9</f>
        <v>12427241.830899173</v>
      </c>
      <c r="O129" s="32">
        <f t="shared" ca="1" si="12"/>
        <v>29175772.979586307</v>
      </c>
      <c r="S129" s="32"/>
      <c r="T129" s="56"/>
    </row>
    <row r="130" spans="1:20" x14ac:dyDescent="0.25">
      <c r="A130" s="65">
        <v>43709</v>
      </c>
      <c r="B130" s="22">
        <f t="shared" si="18"/>
        <v>9</v>
      </c>
      <c r="C130" s="22">
        <f t="shared" si="19"/>
        <v>2019</v>
      </c>
      <c r="E130" s="22">
        <f t="shared" si="20"/>
        <v>129</v>
      </c>
      <c r="F130" s="23">
        <f t="shared" ca="1" si="22"/>
        <v>15.219999999999999</v>
      </c>
      <c r="G130" s="23">
        <f t="shared" ca="1" si="22"/>
        <v>34.4</v>
      </c>
      <c r="H130" s="45">
        <f t="shared" si="21"/>
        <v>30</v>
      </c>
      <c r="J130">
        <f>'GS&gt;50 OLS'!$B$5</f>
        <v>16969361.033929799</v>
      </c>
      <c r="K130">
        <f>E130*'GS&gt;50 OLS'!$B$6</f>
        <v>-1905856.9788801163</v>
      </c>
      <c r="L130">
        <f ca="1">F130*'GS&gt;50 OLS'!$B$7</f>
        <v>178704.76952836278</v>
      </c>
      <c r="M130">
        <f ca="1">G130*'GS&gt;50 OLS'!$B$8</f>
        <v>682685.02261777245</v>
      </c>
      <c r="N130">
        <f>H130*'GS&gt;50 OLS'!$B$9</f>
        <v>12026363.06216049</v>
      </c>
      <c r="O130" s="32">
        <f t="shared" ca="1" si="12"/>
        <v>27951256.909356307</v>
      </c>
      <c r="S130" s="32"/>
      <c r="T130" s="56"/>
    </row>
    <row r="131" spans="1:20" x14ac:dyDescent="0.25">
      <c r="A131" s="65">
        <v>43739</v>
      </c>
      <c r="B131" s="22">
        <f t="shared" si="18"/>
        <v>10</v>
      </c>
      <c r="C131" s="22">
        <f t="shared" si="19"/>
        <v>2019</v>
      </c>
      <c r="E131" s="22">
        <f t="shared" si="20"/>
        <v>130</v>
      </c>
      <c r="F131" s="23">
        <f t="shared" ca="1" si="22"/>
        <v>131.9</v>
      </c>
      <c r="G131" s="23">
        <f t="shared" ca="1" si="22"/>
        <v>1.05</v>
      </c>
      <c r="H131" s="45">
        <f t="shared" si="21"/>
        <v>31</v>
      </c>
      <c r="J131">
        <f>'GS&gt;50 OLS'!$B$5</f>
        <v>16969361.033929799</v>
      </c>
      <c r="K131">
        <f>E131*'GS&gt;50 OLS'!$B$6</f>
        <v>-1920631.063987714</v>
      </c>
      <c r="L131">
        <f ca="1">F131*'GS&gt;50 OLS'!$B$7</f>
        <v>1548696.3929560483</v>
      </c>
      <c r="M131">
        <f ca="1">G131*'GS&gt;50 OLS'!$B$8</f>
        <v>20837.769585716895</v>
      </c>
      <c r="N131">
        <f>H131*'GS&gt;50 OLS'!$B$9</f>
        <v>12427241.830899173</v>
      </c>
      <c r="O131" s="32">
        <f t="shared" ref="O131:O145" ca="1" si="23">SUM(J131:N131)</f>
        <v>29045505.963383026</v>
      </c>
      <c r="S131" s="32"/>
      <c r="T131" s="56"/>
    </row>
    <row r="132" spans="1:20" x14ac:dyDescent="0.25">
      <c r="A132" s="65">
        <v>43770</v>
      </c>
      <c r="B132" s="22">
        <f t="shared" si="18"/>
        <v>11</v>
      </c>
      <c r="C132" s="22">
        <f t="shared" si="19"/>
        <v>2019</v>
      </c>
      <c r="E132" s="22">
        <f t="shared" si="20"/>
        <v>131</v>
      </c>
      <c r="F132" s="23">
        <f t="shared" ca="1" si="22"/>
        <v>319.14</v>
      </c>
      <c r="G132" s="23">
        <f t="shared" ca="1" si="22"/>
        <v>0</v>
      </c>
      <c r="H132" s="45">
        <f t="shared" si="21"/>
        <v>30</v>
      </c>
      <c r="J132">
        <f>'GS&gt;50 OLS'!$B$5</f>
        <v>16969361.033929799</v>
      </c>
      <c r="K132">
        <f>E132*'GS&gt;50 OLS'!$B$6</f>
        <v>-1935405.149095312</v>
      </c>
      <c r="L132">
        <f ca="1">F132*'GS&gt;50 OLS'!$B$7</f>
        <v>3747164.2672327007</v>
      </c>
      <c r="M132">
        <f ca="1">G132*'GS&gt;50 OLS'!$B$8</f>
        <v>0</v>
      </c>
      <c r="N132">
        <f>H132*'GS&gt;50 OLS'!$B$9</f>
        <v>12026363.06216049</v>
      </c>
      <c r="O132" s="32">
        <f t="shared" ca="1" si="23"/>
        <v>30807483.214227676</v>
      </c>
      <c r="S132" s="32"/>
      <c r="T132" s="56"/>
    </row>
    <row r="133" spans="1:20" x14ac:dyDescent="0.25">
      <c r="A133" s="65">
        <v>43800</v>
      </c>
      <c r="B133" s="22">
        <f t="shared" si="18"/>
        <v>12</v>
      </c>
      <c r="C133" s="22">
        <f t="shared" si="19"/>
        <v>2019</v>
      </c>
      <c r="E133" s="22">
        <f t="shared" si="20"/>
        <v>132</v>
      </c>
      <c r="F133" s="23">
        <f t="shared" ca="1" si="22"/>
        <v>562.53000000000009</v>
      </c>
      <c r="G133" s="23">
        <f t="shared" ca="1" si="22"/>
        <v>0</v>
      </c>
      <c r="H133" s="45">
        <f t="shared" si="21"/>
        <v>31</v>
      </c>
      <c r="J133">
        <f>'GS&gt;50 OLS'!$B$5</f>
        <v>16969361.033929799</v>
      </c>
      <c r="K133">
        <f>E133*'GS&gt;50 OLS'!$B$6</f>
        <v>-1950179.2342029097</v>
      </c>
      <c r="L133">
        <f ca="1">F133*'GS&gt;50 OLS'!$B$7</f>
        <v>6604914.1920361333</v>
      </c>
      <c r="M133">
        <f ca="1">G133*'GS&gt;50 OLS'!$B$8</f>
        <v>0</v>
      </c>
      <c r="N133">
        <f>H133*'GS&gt;50 OLS'!$B$9</f>
        <v>12427241.830899173</v>
      </c>
      <c r="O133" s="32">
        <f t="shared" ca="1" si="23"/>
        <v>34051337.822662197</v>
      </c>
      <c r="S133" s="32"/>
      <c r="T133" s="56"/>
    </row>
    <row r="134" spans="1:20" x14ac:dyDescent="0.25">
      <c r="A134" s="65">
        <v>43831</v>
      </c>
      <c r="B134" s="22">
        <f t="shared" si="18"/>
        <v>1</v>
      </c>
      <c r="C134" s="22">
        <f t="shared" si="19"/>
        <v>2020</v>
      </c>
      <c r="E134" s="22">
        <f t="shared" si="20"/>
        <v>133</v>
      </c>
      <c r="F134" s="23">
        <f t="shared" ca="1" si="22"/>
        <v>691.0200000000001</v>
      </c>
      <c r="G134" s="23">
        <f t="shared" ca="1" si="22"/>
        <v>0</v>
      </c>
      <c r="H134" s="45">
        <f t="shared" si="21"/>
        <v>31</v>
      </c>
      <c r="J134">
        <f>'GS&gt;50 OLS'!$B$5</f>
        <v>16969361.033929799</v>
      </c>
      <c r="K134">
        <f>E134*'GS&gt;50 OLS'!$B$6</f>
        <v>-1964953.3193105075</v>
      </c>
      <c r="L134">
        <f ca="1">F134*'GS&gt;50 OLS'!$B$7</f>
        <v>8113572.2627785336</v>
      </c>
      <c r="M134">
        <f ca="1">G134*'GS&gt;50 OLS'!$B$8</f>
        <v>0</v>
      </c>
      <c r="N134">
        <f>H134*'GS&gt;50 OLS'!$B$9</f>
        <v>12427241.830899173</v>
      </c>
      <c r="O134" s="32">
        <f t="shared" ca="1" si="23"/>
        <v>35545221.808297001</v>
      </c>
      <c r="S134" s="32"/>
      <c r="T134" s="56"/>
    </row>
    <row r="135" spans="1:20" x14ac:dyDescent="0.25">
      <c r="A135" s="65">
        <v>43862</v>
      </c>
      <c r="B135" s="22">
        <f t="shared" si="18"/>
        <v>2</v>
      </c>
      <c r="C135" s="22">
        <f t="shared" si="19"/>
        <v>2020</v>
      </c>
      <c r="E135" s="22">
        <f t="shared" si="20"/>
        <v>134</v>
      </c>
      <c r="F135" s="23">
        <f t="shared" ca="1" si="22"/>
        <v>589.64999999999986</v>
      </c>
      <c r="G135" s="23">
        <f t="shared" ca="1" si="22"/>
        <v>0</v>
      </c>
      <c r="H135" s="45">
        <f t="shared" si="21"/>
        <v>29</v>
      </c>
      <c r="J135">
        <f>'GS&gt;50 OLS'!$B$5</f>
        <v>16969361.033929799</v>
      </c>
      <c r="K135">
        <f>E135*'GS&gt;50 OLS'!$B$6</f>
        <v>-1979727.4044181053</v>
      </c>
      <c r="L135">
        <f ca="1">F135*'GS&gt;50 OLS'!$B$7</f>
        <v>6923342.1387910061</v>
      </c>
      <c r="M135">
        <f ca="1">G135*'GS&gt;50 OLS'!$B$8</f>
        <v>0</v>
      </c>
      <c r="N135">
        <f>H135*'GS&gt;50 OLS'!$B$9</f>
        <v>11625484.293421807</v>
      </c>
      <c r="O135" s="32">
        <f t="shared" ca="1" si="23"/>
        <v>33538460.061724506</v>
      </c>
      <c r="S135" s="32"/>
      <c r="T135" s="56"/>
    </row>
    <row r="136" spans="1:20" x14ac:dyDescent="0.25">
      <c r="A136" s="65">
        <v>43891</v>
      </c>
      <c r="B136" s="22">
        <f t="shared" si="18"/>
        <v>3</v>
      </c>
      <c r="C136" s="22">
        <f t="shared" si="19"/>
        <v>2020</v>
      </c>
      <c r="E136" s="22">
        <f t="shared" si="20"/>
        <v>135</v>
      </c>
      <c r="F136" s="23">
        <f t="shared" ca="1" si="22"/>
        <v>453.18999999999994</v>
      </c>
      <c r="G136" s="23">
        <f t="shared" ca="1" si="22"/>
        <v>0.18999999999999986</v>
      </c>
      <c r="H136" s="45">
        <f t="shared" si="21"/>
        <v>31</v>
      </c>
      <c r="J136">
        <f>'GS&gt;50 OLS'!$B$5</f>
        <v>16969361.033929799</v>
      </c>
      <c r="K136">
        <f>E136*'GS&gt;50 OLS'!$B$6</f>
        <v>-1994501.489525703</v>
      </c>
      <c r="L136">
        <f ca="1">F136*'GS&gt;50 OLS'!$B$7</f>
        <v>5321104.7636372363</v>
      </c>
      <c r="M136">
        <f ca="1">G136*'GS&gt;50 OLS'!$B$8</f>
        <v>3770.644020272578</v>
      </c>
      <c r="N136">
        <f>H136*'GS&gt;50 OLS'!$B$9</f>
        <v>12427241.830899173</v>
      </c>
      <c r="O136" s="32">
        <f t="shared" ca="1" si="23"/>
        <v>32726976.78296078</v>
      </c>
      <c r="S136" s="32"/>
      <c r="T136" s="56"/>
    </row>
    <row r="137" spans="1:20" x14ac:dyDescent="0.25">
      <c r="A137" s="65">
        <v>43922</v>
      </c>
      <c r="B137" s="22">
        <f t="shared" si="18"/>
        <v>4</v>
      </c>
      <c r="C137" s="22">
        <f t="shared" si="19"/>
        <v>2020</v>
      </c>
      <c r="E137" s="22">
        <f t="shared" si="20"/>
        <v>136</v>
      </c>
      <c r="F137" s="23">
        <f t="shared" ca="1" si="22"/>
        <v>226.19000000000005</v>
      </c>
      <c r="G137" s="23">
        <f t="shared" ca="1" si="22"/>
        <v>0</v>
      </c>
      <c r="H137" s="45">
        <f t="shared" si="21"/>
        <v>30</v>
      </c>
      <c r="J137">
        <f>'GS&gt;50 OLS'!$B$5</f>
        <v>16969361.033929799</v>
      </c>
      <c r="K137">
        <f>E137*'GS&gt;50 OLS'!$B$6</f>
        <v>-2009275.574633301</v>
      </c>
      <c r="L137">
        <f ca="1">F137*'GS&gt;50 OLS'!$B$7</f>
        <v>2655797.0972155319</v>
      </c>
      <c r="M137">
        <f ca="1">G137*'GS&gt;50 OLS'!$B$8</f>
        <v>0</v>
      </c>
      <c r="N137">
        <f>H137*'GS&gt;50 OLS'!$B$9</f>
        <v>12026363.06216049</v>
      </c>
      <c r="O137" s="32">
        <f t="shared" ca="1" si="23"/>
        <v>29642245.61867252</v>
      </c>
      <c r="S137" s="32"/>
      <c r="T137" s="57"/>
    </row>
    <row r="138" spans="1:20" x14ac:dyDescent="0.25">
      <c r="A138" s="65">
        <v>43952</v>
      </c>
      <c r="B138" s="22">
        <f t="shared" si="18"/>
        <v>5</v>
      </c>
      <c r="C138" s="22">
        <f t="shared" si="19"/>
        <v>2020</v>
      </c>
      <c r="E138" s="22">
        <f t="shared" si="20"/>
        <v>137</v>
      </c>
      <c r="F138" s="23">
        <f t="shared" ca="1" si="22"/>
        <v>36</v>
      </c>
      <c r="G138" s="23">
        <f t="shared" ca="1" si="22"/>
        <v>21.240000000000002</v>
      </c>
      <c r="H138" s="45">
        <f t="shared" si="21"/>
        <v>31</v>
      </c>
      <c r="J138">
        <f>'GS&gt;50 OLS'!$B$5</f>
        <v>16969361.033929799</v>
      </c>
      <c r="K138">
        <f>E138*'GS&gt;50 OLS'!$B$6</f>
        <v>-2024049.6597408988</v>
      </c>
      <c r="L138">
        <f ca="1">F138*'GS&gt;50 OLS'!$B$7</f>
        <v>422691.96471886081</v>
      </c>
      <c r="M138">
        <f ca="1">G138*'GS&gt;50 OLS'!$B$8</f>
        <v>421518.3104767875</v>
      </c>
      <c r="N138">
        <f>H138*'GS&gt;50 OLS'!$B$9</f>
        <v>12427241.830899173</v>
      </c>
      <c r="O138" s="32">
        <f t="shared" ca="1" si="23"/>
        <v>28216763.480283722</v>
      </c>
      <c r="S138" s="32"/>
      <c r="T138" s="57"/>
    </row>
    <row r="139" spans="1:20" x14ac:dyDescent="0.25">
      <c r="A139" s="65">
        <v>43983</v>
      </c>
      <c r="B139" s="22">
        <f t="shared" si="18"/>
        <v>6</v>
      </c>
      <c r="C139" s="22">
        <f t="shared" si="19"/>
        <v>2020</v>
      </c>
      <c r="E139" s="22">
        <f t="shared" si="20"/>
        <v>138</v>
      </c>
      <c r="F139" s="23">
        <f t="shared" ca="1" si="22"/>
        <v>1.0699999999999998</v>
      </c>
      <c r="G139" s="23">
        <f t="shared" ca="1" si="22"/>
        <v>48.74</v>
      </c>
      <c r="H139" s="45">
        <f t="shared" si="21"/>
        <v>30</v>
      </c>
      <c r="J139">
        <f>'GS&gt;50 OLS'!$B$5</f>
        <v>16969361.033929799</v>
      </c>
      <c r="K139">
        <f>E139*'GS&gt;50 OLS'!$B$6</f>
        <v>-2038823.7448484965</v>
      </c>
      <c r="L139">
        <f ca="1">F139*'GS&gt;50 OLS'!$B$7</f>
        <v>12563.344506921694</v>
      </c>
      <c r="M139">
        <f ca="1">G139*'GS&gt;50 OLS'!$B$8</f>
        <v>967269.41867413465</v>
      </c>
      <c r="N139">
        <f>H139*'GS&gt;50 OLS'!$B$9</f>
        <v>12026363.06216049</v>
      </c>
      <c r="O139" s="32">
        <f t="shared" ca="1" si="23"/>
        <v>27936733.11442285</v>
      </c>
      <c r="S139" s="32"/>
      <c r="T139" s="57"/>
    </row>
    <row r="140" spans="1:20" x14ac:dyDescent="0.25">
      <c r="A140" s="65">
        <v>44013</v>
      </c>
      <c r="B140" s="22">
        <f t="shared" si="18"/>
        <v>7</v>
      </c>
      <c r="C140" s="22">
        <f t="shared" si="19"/>
        <v>2020</v>
      </c>
      <c r="E140" s="22">
        <f t="shared" si="20"/>
        <v>139</v>
      </c>
      <c r="F140" s="23">
        <f t="shared" ca="1" si="22"/>
        <v>0</v>
      </c>
      <c r="G140" s="23">
        <f t="shared" ca="1" si="22"/>
        <v>111.06999999999998</v>
      </c>
      <c r="H140" s="45">
        <f t="shared" si="21"/>
        <v>31</v>
      </c>
      <c r="J140">
        <f>'GS&gt;50 OLS'!$B$5</f>
        <v>16969361.033929799</v>
      </c>
      <c r="K140">
        <f>E140*'GS&gt;50 OLS'!$B$6</f>
        <v>-2053597.8299560943</v>
      </c>
      <c r="L140">
        <f ca="1">F140*'GS&gt;50 OLS'!$B$7</f>
        <v>0</v>
      </c>
      <c r="M140">
        <f ca="1">G140*'GS&gt;50 OLS'!$B$8</f>
        <v>2204239.1122719762</v>
      </c>
      <c r="N140">
        <f>H140*'GS&gt;50 OLS'!$B$9</f>
        <v>12427241.830899173</v>
      </c>
      <c r="O140" s="32">
        <f t="shared" ca="1" si="23"/>
        <v>29547244.147144854</v>
      </c>
      <c r="S140" s="32"/>
      <c r="T140" s="57"/>
    </row>
    <row r="141" spans="1:20" x14ac:dyDescent="0.25">
      <c r="A141" s="65">
        <v>44044</v>
      </c>
      <c r="B141" s="22">
        <f t="shared" si="18"/>
        <v>8</v>
      </c>
      <c r="C141" s="22">
        <f t="shared" si="19"/>
        <v>2020</v>
      </c>
      <c r="E141" s="22">
        <f t="shared" si="20"/>
        <v>140</v>
      </c>
      <c r="F141" s="23">
        <f t="shared" ca="1" si="22"/>
        <v>0.13999999999999985</v>
      </c>
      <c r="G141" s="23">
        <f t="shared" ca="1" si="22"/>
        <v>84.08</v>
      </c>
      <c r="H141" s="45">
        <f t="shared" si="21"/>
        <v>31</v>
      </c>
      <c r="J141">
        <f>'GS&gt;50 OLS'!$B$5</f>
        <v>16969361.033929799</v>
      </c>
      <c r="K141">
        <f>E141*'GS&gt;50 OLS'!$B$6</f>
        <v>-2068371.915063692</v>
      </c>
      <c r="L141">
        <f ca="1">F141*'GS&gt;50 OLS'!$B$7</f>
        <v>1643.8020850177902</v>
      </c>
      <c r="M141">
        <f ca="1">G141*'GS&gt;50 OLS'!$B$8</f>
        <v>1668609.2064448346</v>
      </c>
      <c r="N141">
        <f>H141*'GS&gt;50 OLS'!$B$9</f>
        <v>12427241.830899173</v>
      </c>
      <c r="O141" s="32">
        <f t="shared" ca="1" si="23"/>
        <v>28998483.958295133</v>
      </c>
      <c r="S141" s="32"/>
      <c r="T141" s="57"/>
    </row>
    <row r="142" spans="1:20" x14ac:dyDescent="0.25">
      <c r="A142" s="65">
        <v>44075</v>
      </c>
      <c r="B142" s="22">
        <f t="shared" si="18"/>
        <v>9</v>
      </c>
      <c r="C142" s="22">
        <f t="shared" si="19"/>
        <v>2020</v>
      </c>
      <c r="E142" s="22">
        <f t="shared" si="20"/>
        <v>141</v>
      </c>
      <c r="F142" s="23">
        <f t="shared" ca="1" si="22"/>
        <v>15.219999999999999</v>
      </c>
      <c r="G142" s="23">
        <f t="shared" ca="1" si="22"/>
        <v>34.4</v>
      </c>
      <c r="H142" s="45">
        <f t="shared" si="21"/>
        <v>30</v>
      </c>
      <c r="J142">
        <f>'GS&gt;50 OLS'!$B$5</f>
        <v>16969361.033929799</v>
      </c>
      <c r="K142">
        <f>E142*'GS&gt;50 OLS'!$B$6</f>
        <v>-2083146.00017129</v>
      </c>
      <c r="L142">
        <f ca="1">F142*'GS&gt;50 OLS'!$B$7</f>
        <v>178704.76952836278</v>
      </c>
      <c r="M142">
        <f ca="1">G142*'GS&gt;50 OLS'!$B$8</f>
        <v>682685.02261777245</v>
      </c>
      <c r="N142">
        <f>H142*'GS&gt;50 OLS'!$B$9</f>
        <v>12026363.06216049</v>
      </c>
      <c r="O142" s="32">
        <f t="shared" ca="1" si="23"/>
        <v>27773967.888065133</v>
      </c>
      <c r="S142" s="32"/>
      <c r="T142" s="57"/>
    </row>
    <row r="143" spans="1:20" x14ac:dyDescent="0.25">
      <c r="A143" s="65">
        <v>44105</v>
      </c>
      <c r="B143" s="22">
        <f t="shared" si="18"/>
        <v>10</v>
      </c>
      <c r="C143" s="22">
        <f t="shared" si="19"/>
        <v>2020</v>
      </c>
      <c r="E143" s="22">
        <f t="shared" si="20"/>
        <v>142</v>
      </c>
      <c r="F143" s="23">
        <f t="shared" ref="F143:G145" ca="1" si="24">F131</f>
        <v>131.9</v>
      </c>
      <c r="G143" s="23">
        <f t="shared" ca="1" si="24"/>
        <v>1.05</v>
      </c>
      <c r="H143" s="45">
        <f t="shared" si="21"/>
        <v>31</v>
      </c>
      <c r="J143">
        <f>'GS&gt;50 OLS'!$B$5</f>
        <v>16969361.033929799</v>
      </c>
      <c r="K143">
        <f>E143*'GS&gt;50 OLS'!$B$6</f>
        <v>-2097920.0852788878</v>
      </c>
      <c r="L143">
        <f ca="1">F143*'GS&gt;50 OLS'!$B$7</f>
        <v>1548696.3929560483</v>
      </c>
      <c r="M143">
        <f ca="1">G143*'GS&gt;50 OLS'!$B$8</f>
        <v>20837.769585716895</v>
      </c>
      <c r="N143">
        <f>H143*'GS&gt;50 OLS'!$B$9</f>
        <v>12427241.830899173</v>
      </c>
      <c r="O143" s="32">
        <f t="shared" ca="1" si="23"/>
        <v>28868216.942091852</v>
      </c>
      <c r="S143" s="32"/>
      <c r="T143" s="57"/>
    </row>
    <row r="144" spans="1:20" x14ac:dyDescent="0.25">
      <c r="A144" s="65">
        <v>44136</v>
      </c>
      <c r="B144" s="22">
        <f t="shared" si="18"/>
        <v>11</v>
      </c>
      <c r="C144" s="22">
        <f t="shared" si="19"/>
        <v>2020</v>
      </c>
      <c r="E144" s="22">
        <f t="shared" si="20"/>
        <v>143</v>
      </c>
      <c r="F144" s="23">
        <f t="shared" ca="1" si="24"/>
        <v>319.14</v>
      </c>
      <c r="G144" s="23">
        <f t="shared" ca="1" si="24"/>
        <v>0</v>
      </c>
      <c r="H144" s="45">
        <f t="shared" si="21"/>
        <v>30</v>
      </c>
      <c r="J144">
        <f>'GS&gt;50 OLS'!$B$5</f>
        <v>16969361.033929799</v>
      </c>
      <c r="K144">
        <f>E144*'GS&gt;50 OLS'!$B$6</f>
        <v>-2112694.1703864853</v>
      </c>
      <c r="L144">
        <f ca="1">F144*'GS&gt;50 OLS'!$B$7</f>
        <v>3747164.2672327007</v>
      </c>
      <c r="M144">
        <f ca="1">G144*'GS&gt;50 OLS'!$B$8</f>
        <v>0</v>
      </c>
      <c r="N144">
        <f>H144*'GS&gt;50 OLS'!$B$9</f>
        <v>12026363.06216049</v>
      </c>
      <c r="O144" s="32">
        <f t="shared" ca="1" si="23"/>
        <v>30630194.192936502</v>
      </c>
      <c r="S144" s="32"/>
      <c r="T144" s="57"/>
    </row>
    <row r="145" spans="1:20" x14ac:dyDescent="0.25">
      <c r="A145" s="65">
        <v>44166</v>
      </c>
      <c r="B145" s="22">
        <f t="shared" si="18"/>
        <v>12</v>
      </c>
      <c r="C145" s="22">
        <f t="shared" si="19"/>
        <v>2020</v>
      </c>
      <c r="E145" s="22">
        <f t="shared" si="20"/>
        <v>144</v>
      </c>
      <c r="F145" s="23">
        <f t="shared" ca="1" si="24"/>
        <v>562.53000000000009</v>
      </c>
      <c r="G145" s="23">
        <f t="shared" ca="1" si="24"/>
        <v>0</v>
      </c>
      <c r="H145" s="45">
        <f t="shared" si="21"/>
        <v>31</v>
      </c>
      <c r="J145">
        <f>'GS&gt;50 OLS'!$B$5</f>
        <v>16969361.033929799</v>
      </c>
      <c r="K145">
        <f>E145*'GS&gt;50 OLS'!$B$6</f>
        <v>-2127468.2554940833</v>
      </c>
      <c r="L145">
        <f ca="1">F145*'GS&gt;50 OLS'!$B$7</f>
        <v>6604914.1920361333</v>
      </c>
      <c r="M145">
        <f ca="1">G145*'GS&gt;50 OLS'!$B$8</f>
        <v>0</v>
      </c>
      <c r="N145">
        <f>H145*'GS&gt;50 OLS'!$B$9</f>
        <v>12427241.830899173</v>
      </c>
      <c r="O145" s="32">
        <f t="shared" ca="1" si="23"/>
        <v>33874048.801371023</v>
      </c>
      <c r="S145" s="32"/>
      <c r="T145" s="57"/>
    </row>
    <row r="146" spans="1:20" x14ac:dyDescent="0.25">
      <c r="S146" s="32"/>
      <c r="T146" s="5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514A-A098-40A5-8393-8EFF172C76EF}">
  <sheetPr codeName="Sheet18">
    <tabColor rgb="FFFF0000"/>
  </sheetPr>
  <dimension ref="B2:BC59"/>
  <sheetViews>
    <sheetView workbookViewId="0">
      <selection activeCell="H16" sqref="H16"/>
    </sheetView>
  </sheetViews>
  <sheetFormatPr defaultRowHeight="13.2" x14ac:dyDescent="0.25"/>
  <cols>
    <col min="3" max="3" width="13.33203125" customWidth="1"/>
    <col min="4" max="4" width="11.77734375" bestFit="1" customWidth="1"/>
    <col min="5" max="5" width="13" bestFit="1" customWidth="1"/>
    <col min="6" max="6" width="1.77734375" customWidth="1"/>
    <col min="7" max="7" width="14.44140625" customWidth="1"/>
    <col min="8" max="8" width="11.77734375" bestFit="1" customWidth="1"/>
    <col min="9" max="9" width="13" bestFit="1" customWidth="1"/>
    <col min="12" max="14" width="13" bestFit="1" customWidth="1"/>
    <col min="15" max="15" width="5" customWidth="1"/>
    <col min="16" max="18" width="13" bestFit="1" customWidth="1"/>
    <col min="20" max="20" width="5.77734375" bestFit="1" customWidth="1"/>
    <col min="21" max="21" width="13" customWidth="1"/>
    <col min="22" max="22" width="11.6640625" bestFit="1" customWidth="1"/>
    <col min="23" max="23" width="13" bestFit="1" customWidth="1"/>
    <col min="24" max="24" width="3.6640625" customWidth="1"/>
    <col min="25" max="25" width="13" bestFit="1" customWidth="1"/>
    <col min="26" max="26" width="11.44140625" customWidth="1"/>
    <col min="27" max="27" width="13" bestFit="1" customWidth="1"/>
    <col min="29" max="29" width="5.77734375" bestFit="1" customWidth="1"/>
    <col min="30" max="30" width="13" bestFit="1" customWidth="1"/>
    <col min="31" max="32" width="13" customWidth="1"/>
    <col min="33" max="33" width="8.77734375" customWidth="1"/>
    <col min="34" max="34" width="11" customWidth="1"/>
    <col min="35" max="37" width="12.109375" customWidth="1"/>
    <col min="39" max="39" width="5.77734375" bestFit="1" customWidth="1"/>
    <col min="40" max="42" width="12.109375" customWidth="1"/>
    <col min="43" max="43" width="9" bestFit="1" customWidth="1"/>
    <col min="44" max="44" width="12.44140625" bestFit="1" customWidth="1"/>
    <col min="45" max="45" width="12.109375" customWidth="1"/>
    <col min="46" max="46" width="12.33203125" customWidth="1"/>
    <col min="47" max="47" width="12.109375" customWidth="1"/>
    <col min="49" max="49" width="5.77734375" bestFit="1" customWidth="1"/>
    <col min="50" max="50" width="10.6640625" bestFit="1" customWidth="1"/>
    <col min="51" max="51" width="13.44140625" customWidth="1"/>
    <col min="52" max="52" width="12.109375" customWidth="1"/>
    <col min="53" max="53" width="10.77734375" customWidth="1"/>
  </cols>
  <sheetData>
    <row r="2" spans="2:55" x14ac:dyDescent="0.25">
      <c r="B2" s="258" t="s">
        <v>112</v>
      </c>
      <c r="C2" s="258"/>
      <c r="D2" s="258"/>
      <c r="E2" s="258"/>
      <c r="F2" s="258"/>
      <c r="G2" s="258"/>
      <c r="H2" s="258"/>
      <c r="I2" s="258"/>
      <c r="K2" s="258" t="s">
        <v>124</v>
      </c>
      <c r="L2" s="258"/>
      <c r="M2" s="258"/>
      <c r="N2" s="258"/>
      <c r="O2" s="258"/>
      <c r="P2" s="258"/>
      <c r="Q2" s="258"/>
      <c r="R2" s="258"/>
      <c r="T2" s="258" t="s">
        <v>124</v>
      </c>
      <c r="U2" s="258"/>
      <c r="V2" s="258"/>
      <c r="W2" s="258"/>
      <c r="X2" s="258"/>
      <c r="Y2" s="258"/>
      <c r="Z2" s="258"/>
      <c r="AA2" s="258"/>
      <c r="AC2" s="258" t="s">
        <v>125</v>
      </c>
      <c r="AD2" s="258"/>
      <c r="AE2" s="258"/>
      <c r="AF2" s="258"/>
      <c r="AG2" s="258"/>
      <c r="AH2" s="258"/>
      <c r="AI2" s="258"/>
      <c r="AJ2" s="258"/>
      <c r="AK2" s="258"/>
      <c r="AM2" s="258" t="s">
        <v>141</v>
      </c>
      <c r="AN2" s="258"/>
      <c r="AO2" s="258"/>
      <c r="AP2" s="258"/>
      <c r="AQ2" s="258"/>
      <c r="AR2" s="258"/>
      <c r="AS2" s="258"/>
      <c r="AT2" s="258"/>
      <c r="AU2" s="258"/>
      <c r="AW2" s="258" t="s">
        <v>65</v>
      </c>
      <c r="AX2" s="258"/>
      <c r="AY2" s="258"/>
      <c r="AZ2" s="258"/>
      <c r="BA2" s="258"/>
    </row>
    <row r="3" spans="2:55" ht="39.6" x14ac:dyDescent="0.25">
      <c r="B3" s="68" t="s">
        <v>0</v>
      </c>
      <c r="C3" s="68" t="s">
        <v>113</v>
      </c>
      <c r="D3" s="68" t="s">
        <v>114</v>
      </c>
      <c r="E3" s="68" t="s">
        <v>115</v>
      </c>
      <c r="F3" s="68"/>
      <c r="G3" s="69" t="s">
        <v>116</v>
      </c>
      <c r="H3" s="68" t="s">
        <v>114</v>
      </c>
      <c r="I3" s="69" t="s">
        <v>117</v>
      </c>
      <c r="K3" s="68" t="s">
        <v>0</v>
      </c>
      <c r="L3" s="68" t="s">
        <v>113</v>
      </c>
      <c r="M3" s="68" t="s">
        <v>114</v>
      </c>
      <c r="N3" s="68" t="s">
        <v>115</v>
      </c>
      <c r="O3" s="68"/>
      <c r="P3" s="69" t="s">
        <v>116</v>
      </c>
      <c r="Q3" s="68" t="s">
        <v>114</v>
      </c>
      <c r="R3" s="69" t="s">
        <v>117</v>
      </c>
      <c r="T3" s="68" t="s">
        <v>0</v>
      </c>
      <c r="U3" s="68" t="s">
        <v>113</v>
      </c>
      <c r="V3" s="68" t="s">
        <v>114</v>
      </c>
      <c r="W3" s="68" t="s">
        <v>115</v>
      </c>
      <c r="X3" s="68"/>
      <c r="Y3" s="69" t="s">
        <v>116</v>
      </c>
      <c r="Z3" s="68" t="s">
        <v>114</v>
      </c>
      <c r="AA3" s="69" t="s">
        <v>117</v>
      </c>
      <c r="AC3" s="70" t="s">
        <v>0</v>
      </c>
      <c r="AD3" s="68" t="s">
        <v>113</v>
      </c>
      <c r="AE3" s="68" t="s">
        <v>114</v>
      </c>
      <c r="AF3" s="68" t="s">
        <v>115</v>
      </c>
      <c r="AG3" s="68" t="s">
        <v>126</v>
      </c>
      <c r="AH3" s="68" t="s">
        <v>140</v>
      </c>
      <c r="AI3" s="69" t="s">
        <v>116</v>
      </c>
      <c r="AJ3" s="68" t="s">
        <v>114</v>
      </c>
      <c r="AK3" s="69" t="s">
        <v>117</v>
      </c>
      <c r="AM3" s="70" t="s">
        <v>0</v>
      </c>
      <c r="AN3" s="68" t="s">
        <v>113</v>
      </c>
      <c r="AO3" s="68" t="s">
        <v>114</v>
      </c>
      <c r="AP3" s="68" t="s">
        <v>115</v>
      </c>
      <c r="AQ3" s="68" t="s">
        <v>126</v>
      </c>
      <c r="AR3" s="68" t="s">
        <v>140</v>
      </c>
      <c r="AS3" s="69" t="s">
        <v>116</v>
      </c>
      <c r="AT3" s="68" t="s">
        <v>114</v>
      </c>
      <c r="AU3" s="69" t="s">
        <v>117</v>
      </c>
      <c r="AW3" s="70" t="s">
        <v>0</v>
      </c>
      <c r="AX3" s="70" t="s">
        <v>113</v>
      </c>
      <c r="AY3" s="70" t="s">
        <v>134</v>
      </c>
      <c r="AZ3" s="68" t="s">
        <v>127</v>
      </c>
      <c r="BA3" s="68" t="s">
        <v>128</v>
      </c>
    </row>
    <row r="4" spans="2:55" x14ac:dyDescent="0.25">
      <c r="B4" s="70"/>
      <c r="C4" s="70" t="s">
        <v>118</v>
      </c>
      <c r="D4" s="70" t="s">
        <v>119</v>
      </c>
      <c r="E4" s="70" t="s">
        <v>120</v>
      </c>
      <c r="F4" s="70"/>
      <c r="G4" s="71" t="s">
        <v>121</v>
      </c>
      <c r="H4" s="71" t="s">
        <v>122</v>
      </c>
      <c r="I4" s="71" t="s">
        <v>123</v>
      </c>
      <c r="K4" s="70"/>
      <c r="L4" s="70" t="s">
        <v>118</v>
      </c>
      <c r="M4" s="70" t="s">
        <v>119</v>
      </c>
      <c r="N4" s="70" t="s">
        <v>120</v>
      </c>
      <c r="O4" s="70"/>
      <c r="P4" s="71" t="s">
        <v>121</v>
      </c>
      <c r="Q4" s="71" t="s">
        <v>122</v>
      </c>
      <c r="R4" s="71" t="s">
        <v>123</v>
      </c>
      <c r="T4" s="70"/>
      <c r="U4" s="70" t="s">
        <v>118</v>
      </c>
      <c r="V4" s="70" t="s">
        <v>119</v>
      </c>
      <c r="W4" s="70" t="s">
        <v>120</v>
      </c>
      <c r="X4" s="70"/>
      <c r="Y4" s="71" t="s">
        <v>121</v>
      </c>
      <c r="Z4" s="71" t="s">
        <v>122</v>
      </c>
      <c r="AA4" s="71" t="s">
        <v>123</v>
      </c>
      <c r="AC4" s="70"/>
      <c r="AD4" s="70" t="s">
        <v>118</v>
      </c>
      <c r="AE4" s="70" t="s">
        <v>119</v>
      </c>
      <c r="AF4" s="70" t="s">
        <v>120</v>
      </c>
      <c r="AG4" s="70" t="s">
        <v>121</v>
      </c>
      <c r="AH4" s="70" t="s">
        <v>135</v>
      </c>
      <c r="AI4" s="71" t="s">
        <v>137</v>
      </c>
      <c r="AJ4" s="71" t="s">
        <v>138</v>
      </c>
      <c r="AK4" s="71" t="s">
        <v>139</v>
      </c>
      <c r="AM4" s="70"/>
      <c r="AN4" s="70" t="s">
        <v>118</v>
      </c>
      <c r="AO4" s="70" t="s">
        <v>119</v>
      </c>
      <c r="AP4" s="70" t="s">
        <v>120</v>
      </c>
      <c r="AQ4" s="70" t="s">
        <v>121</v>
      </c>
      <c r="AR4" s="70" t="s">
        <v>135</v>
      </c>
      <c r="AS4" s="71" t="s">
        <v>137</v>
      </c>
      <c r="AT4" s="71" t="s">
        <v>138</v>
      </c>
      <c r="AU4" s="71" t="s">
        <v>139</v>
      </c>
      <c r="AW4" s="70"/>
      <c r="AX4" s="70"/>
      <c r="AY4" s="70"/>
      <c r="AZ4" s="70"/>
      <c r="BA4" s="70"/>
    </row>
    <row r="5" spans="2:55" x14ac:dyDescent="0.25">
      <c r="B5" s="72">
        <v>2009</v>
      </c>
      <c r="C5" s="73">
        <f>SUMIF('Monthly Data'!$B:$B,B5,'Monthly Data'!D:D)</f>
        <v>412129188.36105472</v>
      </c>
      <c r="D5" s="73">
        <f>SUMIF('Monthly Data'!$B:$B,B5,'Monthly Data'!E:E)</f>
        <v>527699.48289885523</v>
      </c>
      <c r="E5" s="73">
        <f>SUMIF('Monthly Data'!$B:$B,B5,'Monthly Data'!F:F)</f>
        <v>412656887.84395349</v>
      </c>
      <c r="F5" s="73"/>
      <c r="G5" s="73">
        <f ca="1">SUMIF('Res Normalized'!$C:$C,B5,'Res Normalized'!$Q:$Q)</f>
        <v>411794546.81345081</v>
      </c>
      <c r="H5" s="73">
        <f t="shared" ref="H5:H13" si="0">D5</f>
        <v>527699.48289885523</v>
      </c>
      <c r="I5" s="73">
        <f t="shared" ref="I5:I14" ca="1" si="1">G5-H5</f>
        <v>411266847.33055198</v>
      </c>
      <c r="K5" s="72">
        <v>2009</v>
      </c>
      <c r="L5" s="73">
        <f>SUMIF('Monthly Data'!$B:$B,K5,'Monthly Data'!H:H)</f>
        <v>143769626.13987163</v>
      </c>
      <c r="M5" s="73">
        <f>SUMIF('Monthly Data'!$B:$B,K5,'Monthly Data'!I:I)</f>
        <v>574450.65478799667</v>
      </c>
      <c r="N5" s="73">
        <f>SUMIF('Monthly Data'!$B:$B,K5,'Monthly Data'!J:J)</f>
        <v>144344076.79465961</v>
      </c>
      <c r="O5" s="73"/>
      <c r="P5" s="73">
        <f ca="1">SUMIF('GS&lt;50 Normalized'!$C:$C,K5,'GS&lt;50 Normalized'!$S:$S)</f>
        <v>146472379.78647476</v>
      </c>
      <c r="Q5" s="73">
        <f t="shared" ref="Q5:Q13" si="2">M5</f>
        <v>574450.65478799667</v>
      </c>
      <c r="R5" s="73">
        <f t="shared" ref="R5:R14" ca="1" si="3">P5-Q5</f>
        <v>145897929.13168678</v>
      </c>
      <c r="T5" s="72">
        <v>2009</v>
      </c>
      <c r="U5" s="73">
        <f>SUMIF('Monthly Data'!$B:$B,T5,'Monthly Data'!L:L)</f>
        <v>389924100.93977886</v>
      </c>
      <c r="V5" s="73">
        <f>SUMIF('Monthly Data'!$B:$B,T5,'Monthly Data'!M:M)</f>
        <v>1422919.6854300781</v>
      </c>
      <c r="W5" s="73">
        <f>SUMIF('Monthly Data'!$B:$B,T5,'Monthly Data'!N:N)</f>
        <v>391347020.62520891</v>
      </c>
      <c r="X5" s="73"/>
      <c r="Y5" s="73">
        <f ca="1">SUMIF('GS&gt;50 Normalized'!$C:$C,T5,'GS&gt;50 Normalized'!$O:$O)</f>
        <v>390299828.83796203</v>
      </c>
      <c r="Z5" s="73">
        <f t="shared" ref="Z5:Z13" si="4">V5</f>
        <v>1422919.6854300781</v>
      </c>
      <c r="AA5" s="73">
        <f t="shared" ref="AA5:AA14" ca="1" si="5">Y5-Z5</f>
        <v>388876909.15253198</v>
      </c>
      <c r="AC5" s="72">
        <f t="shared" ref="AC5:AC16" si="6">B5</f>
        <v>2009</v>
      </c>
      <c r="AD5" s="75">
        <f>SUMIF('Monthly Data'!$B:$B,T5,'Monthly Data'!S:S)</f>
        <v>8601957.3432599995</v>
      </c>
      <c r="AE5" s="75">
        <f>SUMIF('Monthly Data'!$B:$B,T5,'Monthly Data'!T:T)</f>
        <v>0</v>
      </c>
      <c r="AF5" s="75">
        <f>AD5+AE5</f>
        <v>8601957.3432599995</v>
      </c>
      <c r="AG5" s="75">
        <f>'Customer Count'!O4</f>
        <v>9513</v>
      </c>
      <c r="AH5" s="75">
        <f>AF5/AG5</f>
        <v>904.23182416272459</v>
      </c>
      <c r="AI5" s="75">
        <f t="shared" ref="AI5:AI16" si="7">AH5*AG5</f>
        <v>8601957.3432599995</v>
      </c>
      <c r="AJ5" s="75">
        <f t="shared" ref="AJ5:AJ13" si="8">AE5</f>
        <v>0</v>
      </c>
      <c r="AK5" s="75">
        <f>AI5-AJ5</f>
        <v>8601957.3432599995</v>
      </c>
      <c r="AM5" s="72">
        <v>2009</v>
      </c>
      <c r="AN5" s="75">
        <f>SUMIF('Monthly Data'!$B:$B,T5,'Monthly Data'!Z:Z)</f>
        <v>523174.88000000006</v>
      </c>
      <c r="AO5" s="75">
        <f>SUMIF('Monthly Data'!$B:$B,T5,'Monthly Data'!AA:AA)</f>
        <v>0</v>
      </c>
      <c r="AP5" s="75">
        <f>AN5+AO5</f>
        <v>523174.88000000006</v>
      </c>
      <c r="AQ5" s="75">
        <f>'Customer Count'!S4</f>
        <v>436</v>
      </c>
      <c r="AR5" s="75">
        <f>AP5/AQ5</f>
        <v>1199.942385321101</v>
      </c>
      <c r="AS5" s="75">
        <f t="shared" ref="AS5:AS10" si="9">AR5*AQ5</f>
        <v>523174.88000000006</v>
      </c>
      <c r="AT5" s="75">
        <f>AO5</f>
        <v>0</v>
      </c>
      <c r="AU5" s="75">
        <f>AS5-AT5</f>
        <v>523174.88000000006</v>
      </c>
      <c r="AW5" s="74">
        <v>2009</v>
      </c>
      <c r="AX5" s="75">
        <f>SUMIF('Monthly Data'!$B:$B,T5,'Monthly Data'!AG:AG)</f>
        <v>2252111.4700000002</v>
      </c>
      <c r="AY5" s="75">
        <f>'Customer Count'!W4</f>
        <v>338</v>
      </c>
      <c r="AZ5" s="75">
        <f t="shared" ref="AZ5:AZ14" si="10">AX5/AY5</f>
        <v>6663.0516863905332</v>
      </c>
      <c r="BA5" s="75">
        <f t="shared" ref="BA5:BA12" si="11">AZ5*AY5</f>
        <v>2252111.4700000002</v>
      </c>
    </row>
    <row r="6" spans="2:55" x14ac:dyDescent="0.25">
      <c r="B6" s="72">
        <f t="shared" ref="B6:B16" si="12">B5+1</f>
        <v>2010</v>
      </c>
      <c r="C6" s="73">
        <f>SUMIF('Monthly Data'!$B:$B,B6,'Monthly Data'!D:D)</f>
        <v>394465898.22913563</v>
      </c>
      <c r="D6" s="73">
        <f>SUMIF('Monthly Data'!$B:$B,B6,'Monthly Data'!E:E)</f>
        <v>1456567.0142618697</v>
      </c>
      <c r="E6" s="73">
        <f>SUMIF('Monthly Data'!$B:$B,B6,'Monthly Data'!F:F)</f>
        <v>395922465.24339759</v>
      </c>
      <c r="F6" s="73"/>
      <c r="G6" s="73">
        <f ca="1">SUMIF('Res Normalized'!$C:$C,B6,'Res Normalized'!$Q:$Q)</f>
        <v>407890678.42752385</v>
      </c>
      <c r="H6" s="73">
        <f t="shared" si="0"/>
        <v>1456567.0142618697</v>
      </c>
      <c r="I6" s="73">
        <f t="shared" ca="1" si="1"/>
        <v>406434111.41326201</v>
      </c>
      <c r="K6" s="72">
        <f t="shared" ref="K6:K16" si="13">K5+1</f>
        <v>2010</v>
      </c>
      <c r="L6" s="73">
        <f>SUMIF('Monthly Data'!$B:$B,K6,'Monthly Data'!H:H)</f>
        <v>142203408.73239228</v>
      </c>
      <c r="M6" s="73">
        <f>SUMIF('Monthly Data'!$B:$B,K6,'Monthly Data'!I:I)</f>
        <v>1314340.5611251118</v>
      </c>
      <c r="N6" s="73">
        <f>SUMIF('Monthly Data'!$B:$B,K6,'Monthly Data'!J:J)</f>
        <v>143517749.29351738</v>
      </c>
      <c r="O6" s="73"/>
      <c r="P6" s="73">
        <f ca="1">SUMIF('GS&lt;50 Normalized'!$C:$C,K6,'GS&lt;50 Normalized'!$S:$S)</f>
        <v>146211263.05249977</v>
      </c>
      <c r="Q6" s="73">
        <f t="shared" si="2"/>
        <v>1314340.5611251118</v>
      </c>
      <c r="R6" s="73">
        <f t="shared" ca="1" si="3"/>
        <v>144896922.49137467</v>
      </c>
      <c r="T6" s="72">
        <f t="shared" ref="T6:T16" si="14">T5+1</f>
        <v>2010</v>
      </c>
      <c r="U6" s="73">
        <f>SUMIF('Monthly Data'!$B:$B,T6,'Monthly Data'!L:L)</f>
        <v>382334752.90652823</v>
      </c>
      <c r="V6" s="73">
        <f>SUMIF('Monthly Data'!$B:$B,T6,'Monthly Data'!M:M)</f>
        <v>3242225.6543584191</v>
      </c>
      <c r="W6" s="73">
        <f>SUMIF('Monthly Data'!$B:$B,T6,'Monthly Data'!N:N)</f>
        <v>385576978.56088668</v>
      </c>
      <c r="X6" s="73"/>
      <c r="Y6" s="73">
        <f ca="1">SUMIF('GS&gt;50 Normalized'!$C:$C,T6,'GS&gt;50 Normalized'!$O:$O)</f>
        <v>388172360.58246803</v>
      </c>
      <c r="Z6" s="73">
        <f t="shared" si="4"/>
        <v>3242225.6543584191</v>
      </c>
      <c r="AA6" s="73">
        <f t="shared" ca="1" si="5"/>
        <v>384930134.92810959</v>
      </c>
      <c r="AC6" s="72">
        <f t="shared" si="6"/>
        <v>2010</v>
      </c>
      <c r="AD6" s="75">
        <f>SUMIF('Monthly Data'!$B:$B,T6,'Monthly Data'!S:S)</f>
        <v>8626792.4641500004</v>
      </c>
      <c r="AE6" s="75">
        <f>SUMIF('Monthly Data'!$B:$B,T6,'Monthly Data'!T:T)</f>
        <v>0</v>
      </c>
      <c r="AF6" s="75">
        <f t="shared" ref="AF6:AF14" si="15">AD6+AE6</f>
        <v>8626792.4641500004</v>
      </c>
      <c r="AG6" s="75">
        <f>'Customer Count'!O5</f>
        <v>9513</v>
      </c>
      <c r="AH6" s="75">
        <f t="shared" ref="AH6:AH14" si="16">AF6/AG6</f>
        <v>906.84247494481235</v>
      </c>
      <c r="AI6" s="75">
        <f t="shared" si="7"/>
        <v>8626792.4641500004</v>
      </c>
      <c r="AJ6" s="75">
        <f t="shared" si="8"/>
        <v>0</v>
      </c>
      <c r="AK6" s="75">
        <f t="shared" ref="AK6:AK16" si="17">AI6-AJ6</f>
        <v>8626792.4641500004</v>
      </c>
      <c r="AM6" s="72">
        <f>AM5+1</f>
        <v>2010</v>
      </c>
      <c r="AN6" s="75">
        <f>SUMIF('Monthly Data'!$B:$B,T6,'Monthly Data'!Z:Z)</f>
        <v>476532</v>
      </c>
      <c r="AO6" s="75">
        <f>SUMIF('Monthly Data'!$B:$B,T6,'Monthly Data'!AA:AA)</f>
        <v>0</v>
      </c>
      <c r="AP6" s="75">
        <f t="shared" ref="AP6:AP14" si="18">AN6+AO6</f>
        <v>476532</v>
      </c>
      <c r="AQ6" s="75">
        <f>'Customer Count'!S5</f>
        <v>436</v>
      </c>
      <c r="AR6" s="75">
        <f t="shared" ref="AR6:AR14" si="19">AP6/AQ6</f>
        <v>1092.9633027522937</v>
      </c>
      <c r="AS6" s="75">
        <f t="shared" si="9"/>
        <v>476532.00000000006</v>
      </c>
      <c r="AT6" s="75">
        <f t="shared" ref="AT6:AT13" si="20">AO6</f>
        <v>0</v>
      </c>
      <c r="AU6" s="75">
        <f t="shared" ref="AU6:AU16" si="21">AS6-AT6</f>
        <v>476532.00000000006</v>
      </c>
      <c r="AW6" s="74">
        <f>AW5+1</f>
        <v>2010</v>
      </c>
      <c r="AX6" s="75">
        <f>SUMIF('Monthly Data'!$B:$B,T6,'Monthly Data'!AG:AG)</f>
        <v>2285596.7100000004</v>
      </c>
      <c r="AY6" s="75">
        <f>'Customer Count'!W5</f>
        <v>338</v>
      </c>
      <c r="AZ6" s="75">
        <f t="shared" si="10"/>
        <v>6762.1204437869837</v>
      </c>
      <c r="BA6" s="75">
        <f t="shared" si="11"/>
        <v>2285596.7100000004</v>
      </c>
      <c r="BC6" s="86"/>
    </row>
    <row r="7" spans="2:55" x14ac:dyDescent="0.25">
      <c r="B7" s="72">
        <f t="shared" si="12"/>
        <v>2011</v>
      </c>
      <c r="C7" s="73">
        <f>SUMIF('Monthly Data'!$B:$B,B7,'Monthly Data'!D:D)</f>
        <v>397644877.36093056</v>
      </c>
      <c r="D7" s="73">
        <f>SUMIF('Monthly Data'!$B:$B,B7,'Monthly Data'!E:E)</f>
        <v>2560776.8741658013</v>
      </c>
      <c r="E7" s="73">
        <f>SUMIF('Monthly Data'!$B:$B,B7,'Monthly Data'!F:F)</f>
        <v>400205654.2350964</v>
      </c>
      <c r="F7" s="73"/>
      <c r="G7" s="73">
        <f ca="1">SUMIF('Res Normalized'!$C:$C,B7,'Res Normalized'!$Q:$Q)</f>
        <v>408045348.44132185</v>
      </c>
      <c r="H7" s="73">
        <f t="shared" si="0"/>
        <v>2560776.8741658013</v>
      </c>
      <c r="I7" s="73">
        <f t="shared" ca="1" si="1"/>
        <v>405484571.56715608</v>
      </c>
      <c r="K7" s="72">
        <f t="shared" si="13"/>
        <v>2011</v>
      </c>
      <c r="L7" s="73">
        <f>SUMIF('Monthly Data'!$B:$B,K7,'Monthly Data'!H:H)</f>
        <v>143218155.36987665</v>
      </c>
      <c r="M7" s="73">
        <f>SUMIF('Monthly Data'!$B:$B,K7,'Monthly Data'!I:I)</f>
        <v>2070415.7730674883</v>
      </c>
      <c r="N7" s="73">
        <f>SUMIF('Monthly Data'!$B:$B,K7,'Monthly Data'!J:J)</f>
        <v>145288571.14294416</v>
      </c>
      <c r="O7" s="73"/>
      <c r="P7" s="73">
        <f ca="1">SUMIF('GS&lt;50 Normalized'!$C:$C,K7,'GS&lt;50 Normalized'!$S:$S)</f>
        <v>146722963.99119502</v>
      </c>
      <c r="Q7" s="73">
        <f t="shared" si="2"/>
        <v>2070415.7730674883</v>
      </c>
      <c r="R7" s="73">
        <f t="shared" ca="1" si="3"/>
        <v>144652548.21812755</v>
      </c>
      <c r="T7" s="72">
        <f t="shared" si="14"/>
        <v>2011</v>
      </c>
      <c r="U7" s="73">
        <f>SUMIF('Monthly Data'!$B:$B,T7,'Monthly Data'!L:L)</f>
        <v>382967078.18877745</v>
      </c>
      <c r="V7" s="73">
        <f>SUMIF('Monthly Data'!$B:$B,T7,'Monthly Data'!M:M)</f>
        <v>3839660.3347647064</v>
      </c>
      <c r="W7" s="73">
        <f>SUMIF('Monthly Data'!$B:$B,T7,'Monthly Data'!N:N)</f>
        <v>386806738.52354205</v>
      </c>
      <c r="X7" s="73"/>
      <c r="Y7" s="73">
        <f ca="1">SUMIF('GS&gt;50 Normalized'!$C:$C,T7,'GS&gt;50 Normalized'!$O:$O)</f>
        <v>386044892.32697392</v>
      </c>
      <c r="Z7" s="73">
        <f t="shared" si="4"/>
        <v>3839660.3347647064</v>
      </c>
      <c r="AA7" s="73">
        <f t="shared" ca="1" si="5"/>
        <v>382205231.9922092</v>
      </c>
      <c r="AC7" s="72">
        <f t="shared" si="6"/>
        <v>2011</v>
      </c>
      <c r="AD7" s="75">
        <f>SUMIF('Monthly Data'!$B:$B,T7,'Monthly Data'!S:S)</f>
        <v>8647174.0556740109</v>
      </c>
      <c r="AE7" s="75">
        <f>SUMIF('Monthly Data'!$B:$B,T7,'Monthly Data'!T:T)</f>
        <v>0</v>
      </c>
      <c r="AF7" s="75">
        <f t="shared" si="15"/>
        <v>8647174.0556740109</v>
      </c>
      <c r="AG7" s="75">
        <f>'Customer Count'!O6</f>
        <v>9566</v>
      </c>
      <c r="AH7" s="75">
        <f t="shared" si="16"/>
        <v>903.94878273824077</v>
      </c>
      <c r="AI7" s="75">
        <f t="shared" si="7"/>
        <v>8647174.0556740109</v>
      </c>
      <c r="AJ7" s="75">
        <f t="shared" si="8"/>
        <v>0</v>
      </c>
      <c r="AK7" s="75">
        <f t="shared" si="17"/>
        <v>8647174.0556740109</v>
      </c>
      <c r="AM7" s="72">
        <f t="shared" ref="AM7:AM16" si="22">AM6+1</f>
        <v>2011</v>
      </c>
      <c r="AN7" s="75">
        <f>SUMIF('Monthly Data'!$B:$B,T7,'Monthly Data'!Z:Z)</f>
        <v>467078.51</v>
      </c>
      <c r="AO7" s="75">
        <f>SUMIF('Monthly Data'!$B:$B,T7,'Monthly Data'!AA:AA)</f>
        <v>0</v>
      </c>
      <c r="AP7" s="75">
        <f t="shared" si="18"/>
        <v>467078.51</v>
      </c>
      <c r="AQ7" s="75">
        <f>'Customer Count'!S6</f>
        <v>436</v>
      </c>
      <c r="AR7" s="75">
        <f t="shared" si="19"/>
        <v>1071.280986238532</v>
      </c>
      <c r="AS7" s="75">
        <f t="shared" si="9"/>
        <v>467078.50999999995</v>
      </c>
      <c r="AT7" s="75">
        <f t="shared" si="20"/>
        <v>0</v>
      </c>
      <c r="AU7" s="75">
        <f t="shared" si="21"/>
        <v>467078.50999999995</v>
      </c>
      <c r="AW7" s="74">
        <f t="shared" ref="AW7:AW16" si="23">AW6+1</f>
        <v>2011</v>
      </c>
      <c r="AX7" s="75">
        <f>SUMIF('Monthly Data'!$B:$B,T7,'Monthly Data'!AG:AG)</f>
        <v>2310407.4499999997</v>
      </c>
      <c r="AY7" s="75">
        <f>'Customer Count'!W6</f>
        <v>352</v>
      </c>
      <c r="AZ7" s="75">
        <f t="shared" si="10"/>
        <v>6563.6575284090904</v>
      </c>
      <c r="BA7" s="75">
        <f t="shared" si="11"/>
        <v>2310407.4499999997</v>
      </c>
      <c r="BC7" s="86"/>
    </row>
    <row r="8" spans="2:55" x14ac:dyDescent="0.25">
      <c r="B8" s="72">
        <f t="shared" si="12"/>
        <v>2012</v>
      </c>
      <c r="C8" s="73">
        <f>SUMIF('Monthly Data'!$B:$B,B8,'Monthly Data'!D:D)</f>
        <v>386121712.20036191</v>
      </c>
      <c r="D8" s="73">
        <f>SUMIF('Monthly Data'!$B:$B,B8,'Monthly Data'!E:E)</f>
        <v>3749037.470935503</v>
      </c>
      <c r="E8" s="73">
        <f>SUMIF('Monthly Data'!$B:$B,B8,'Monthly Data'!F:F)</f>
        <v>389870749.67129755</v>
      </c>
      <c r="F8" s="73"/>
      <c r="G8" s="73">
        <f ca="1">SUMIF('Res Normalized'!$C:$C,B8,'Res Normalized'!$Q:$Q)</f>
        <v>401361285.17591006</v>
      </c>
      <c r="H8" s="73">
        <f t="shared" si="0"/>
        <v>3749037.470935503</v>
      </c>
      <c r="I8" s="73">
        <f t="shared" ca="1" si="1"/>
        <v>397612247.70497453</v>
      </c>
      <c r="K8" s="72">
        <f t="shared" si="13"/>
        <v>2012</v>
      </c>
      <c r="L8" s="73">
        <f>SUMIF('Monthly Data'!$B:$B,K8,'Monthly Data'!H:H)</f>
        <v>141313723.77407077</v>
      </c>
      <c r="M8" s="73">
        <f>SUMIF('Monthly Data'!$B:$B,K8,'Monthly Data'!I:I)</f>
        <v>3449014.8811167902</v>
      </c>
      <c r="N8" s="73">
        <f>SUMIF('Monthly Data'!$B:$B,K8,'Monthly Data'!J:J)</f>
        <v>144762738.65518758</v>
      </c>
      <c r="O8" s="73"/>
      <c r="P8" s="73">
        <f ca="1">SUMIF('GS&lt;50 Normalized'!$C:$C,K8,'GS&lt;50 Normalized'!$S:$S)</f>
        <v>145656842.23317641</v>
      </c>
      <c r="Q8" s="73">
        <f t="shared" si="2"/>
        <v>3449014.8811167902</v>
      </c>
      <c r="R8" s="73">
        <f t="shared" ca="1" si="3"/>
        <v>142207827.35205963</v>
      </c>
      <c r="T8" s="72">
        <f t="shared" si="14"/>
        <v>2012</v>
      </c>
      <c r="U8" s="73">
        <f>SUMIF('Monthly Data'!$B:$B,T8,'Monthly Data'!L:L)</f>
        <v>373916819.09500802</v>
      </c>
      <c r="V8" s="73">
        <f>SUMIF('Monthly Data'!$B:$B,T8,'Monthly Data'!M:M)</f>
        <v>4749861.7171032419</v>
      </c>
      <c r="W8" s="73">
        <f>SUMIF('Monthly Data'!$B:$B,T8,'Monthly Data'!N:N)</f>
        <v>378666680.81211126</v>
      </c>
      <c r="X8" s="73"/>
      <c r="Y8" s="73">
        <f ca="1">SUMIF('GS&gt;50 Normalized'!$C:$C,T8,'GS&gt;50 Normalized'!$O:$O)</f>
        <v>384318302.84021848</v>
      </c>
      <c r="Z8" s="73">
        <f t="shared" si="4"/>
        <v>4749861.7171032419</v>
      </c>
      <c r="AA8" s="73">
        <f t="shared" ca="1" si="5"/>
        <v>379568441.12311524</v>
      </c>
      <c r="AC8" s="72">
        <f t="shared" si="6"/>
        <v>2012</v>
      </c>
      <c r="AD8" s="75">
        <f>SUMIF('Monthly Data'!$B:$B,T8,'Monthly Data'!S:S)</f>
        <v>8579757.4003795069</v>
      </c>
      <c r="AE8" s="75">
        <f>SUMIF('Monthly Data'!$B:$B,T8,'Monthly Data'!T:T)</f>
        <v>0</v>
      </c>
      <c r="AF8" s="75">
        <f t="shared" si="15"/>
        <v>8579757.4003795069</v>
      </c>
      <c r="AG8" s="75">
        <f>'Customer Count'!O7</f>
        <v>9607.5</v>
      </c>
      <c r="AH8" s="75">
        <f t="shared" si="16"/>
        <v>893.02705182196269</v>
      </c>
      <c r="AI8" s="75">
        <f t="shared" si="7"/>
        <v>8579757.4003795069</v>
      </c>
      <c r="AJ8" s="75">
        <f t="shared" si="8"/>
        <v>0</v>
      </c>
      <c r="AK8" s="75">
        <f t="shared" si="17"/>
        <v>8579757.4003795069</v>
      </c>
      <c r="AM8" s="72">
        <f t="shared" si="22"/>
        <v>2012</v>
      </c>
      <c r="AN8" s="75">
        <f>SUMIF('Monthly Data'!$B:$B,T8,'Monthly Data'!Z:Z)</f>
        <v>457020.95825426903</v>
      </c>
      <c r="AO8" s="75">
        <f>SUMIF('Monthly Data'!$B:$B,T8,'Monthly Data'!AA:AA)</f>
        <v>0</v>
      </c>
      <c r="AP8" s="75">
        <f t="shared" si="18"/>
        <v>457020.95825426903</v>
      </c>
      <c r="AQ8" s="75">
        <f>'Customer Count'!S7</f>
        <v>428</v>
      </c>
      <c r="AR8" s="75">
        <f t="shared" si="19"/>
        <v>1067.8059772296006</v>
      </c>
      <c r="AS8" s="75">
        <f t="shared" si="9"/>
        <v>457020.95825426903</v>
      </c>
      <c r="AT8" s="75">
        <f t="shared" si="20"/>
        <v>0</v>
      </c>
      <c r="AU8" s="75">
        <f t="shared" si="21"/>
        <v>457020.95825426903</v>
      </c>
      <c r="AW8" s="74">
        <f t="shared" si="23"/>
        <v>2012</v>
      </c>
      <c r="AX8" s="75">
        <f>SUMIF('Monthly Data'!$B:$B,T8,'Monthly Data'!AG:AG)</f>
        <v>1564448.8720746331</v>
      </c>
      <c r="AY8" s="75">
        <f>'Customer Count'!W7</f>
        <v>350</v>
      </c>
      <c r="AZ8" s="75">
        <f t="shared" si="10"/>
        <v>4469.8539202132379</v>
      </c>
      <c r="BA8" s="75">
        <f t="shared" si="11"/>
        <v>1564448.8720746334</v>
      </c>
      <c r="BC8" s="86"/>
    </row>
    <row r="9" spans="2:55" x14ac:dyDescent="0.25">
      <c r="B9" s="72">
        <f t="shared" si="12"/>
        <v>2013</v>
      </c>
      <c r="C9" s="73">
        <f>SUMIF('Monthly Data'!$B:$B,B9,'Monthly Data'!D:D)</f>
        <v>401699412.39435023</v>
      </c>
      <c r="D9" s="73">
        <f>SUMIF('Monthly Data'!$B:$B,B9,'Monthly Data'!E:E)</f>
        <v>4847041.8888395494</v>
      </c>
      <c r="E9" s="73">
        <f>SUMIF('Monthly Data'!$B:$B,B9,'Monthly Data'!F:F)</f>
        <v>406546454.28318977</v>
      </c>
      <c r="F9" s="73"/>
      <c r="G9" s="73">
        <f ca="1">SUMIF('Res Normalized'!$C:$C,B9,'Res Normalized'!$Q:$Q)</f>
        <v>399875183.19967937</v>
      </c>
      <c r="H9" s="73">
        <f t="shared" si="0"/>
        <v>4847041.8888395494</v>
      </c>
      <c r="I9" s="73">
        <f t="shared" ca="1" si="1"/>
        <v>395028141.31083983</v>
      </c>
      <c r="K9" s="72">
        <f t="shared" si="13"/>
        <v>2013</v>
      </c>
      <c r="L9" s="73">
        <f>SUMIF('Monthly Data'!$B:$B,K9,'Monthly Data'!H:H)</f>
        <v>144032204.53099814</v>
      </c>
      <c r="M9" s="73">
        <f>SUMIF('Monthly Data'!$B:$B,K9,'Monthly Data'!I:I)</f>
        <v>4940429.6684795134</v>
      </c>
      <c r="N9" s="73">
        <f>SUMIF('Monthly Data'!$B:$B,K9,'Monthly Data'!J:J)</f>
        <v>148972634.19947761</v>
      </c>
      <c r="O9" s="73"/>
      <c r="P9" s="73">
        <f ca="1">SUMIF('GS&lt;50 Normalized'!$C:$C,K9,'GS&lt;50 Normalized'!$S:$S)</f>
        <v>146243965.07835951</v>
      </c>
      <c r="Q9" s="73">
        <f t="shared" si="2"/>
        <v>4940429.6684795134</v>
      </c>
      <c r="R9" s="73">
        <f t="shared" ca="1" si="3"/>
        <v>141303535.40988001</v>
      </c>
      <c r="T9" s="72">
        <f t="shared" si="14"/>
        <v>2013</v>
      </c>
      <c r="U9" s="73">
        <f>SUMIF('Monthly Data'!$B:$B,T9,'Monthly Data'!L:L)</f>
        <v>371933646.20603001</v>
      </c>
      <c r="V9" s="73">
        <f>SUMIF('Monthly Data'!$B:$B,T9,'Monthly Data'!M:M)</f>
        <v>6576966.3247246258</v>
      </c>
      <c r="W9" s="73">
        <f>SUMIF('Monthly Data'!$B:$B,T9,'Monthly Data'!N:N)</f>
        <v>378510612.53075469</v>
      </c>
      <c r="X9" s="73"/>
      <c r="Y9" s="73">
        <f ca="1">SUMIF('GS&gt;50 Normalized'!$C:$C,T9,'GS&gt;50 Normalized'!$O:$O)</f>
        <v>381789955.8159858</v>
      </c>
      <c r="Z9" s="73">
        <f t="shared" si="4"/>
        <v>6576966.3247246258</v>
      </c>
      <c r="AA9" s="73">
        <f t="shared" ca="1" si="5"/>
        <v>375212989.49126118</v>
      </c>
      <c r="AC9" s="72">
        <f t="shared" si="6"/>
        <v>2013</v>
      </c>
      <c r="AD9" s="75">
        <f>SUMIF('Monthly Data'!$B:$B,T9,'Monthly Data'!S:S)</f>
        <v>7862676.2333965842</v>
      </c>
      <c r="AE9" s="75">
        <f>SUMIF('Monthly Data'!$B:$B,T9,'Monthly Data'!T:T)</f>
        <v>0</v>
      </c>
      <c r="AF9" s="75">
        <f t="shared" si="15"/>
        <v>7862676.2333965842</v>
      </c>
      <c r="AG9" s="75">
        <f>'Customer Count'!O8</f>
        <v>9689.5</v>
      </c>
      <c r="AH9" s="87">
        <f t="shared" si="16"/>
        <v>811.46356709805298</v>
      </c>
      <c r="AI9" s="75">
        <f t="shared" si="7"/>
        <v>7862676.2333965842</v>
      </c>
      <c r="AJ9" s="75">
        <f t="shared" si="8"/>
        <v>0</v>
      </c>
      <c r="AK9" s="75">
        <f t="shared" si="17"/>
        <v>7862676.2333965842</v>
      </c>
      <c r="AM9" s="72">
        <f t="shared" si="22"/>
        <v>2013</v>
      </c>
      <c r="AN9" s="75">
        <f>SUMIF('Monthly Data'!$B:$B,T9,'Monthly Data'!Z:Z)</f>
        <v>444393.61480075913</v>
      </c>
      <c r="AO9" s="75">
        <f>SUMIF('Monthly Data'!$B:$B,T9,'Monthly Data'!AA:AA)</f>
        <v>0</v>
      </c>
      <c r="AP9" s="75">
        <f t="shared" si="18"/>
        <v>444393.61480075913</v>
      </c>
      <c r="AQ9" s="75">
        <f>'Customer Count'!S8</f>
        <v>419.5</v>
      </c>
      <c r="AR9" s="75">
        <f t="shared" si="19"/>
        <v>1059.3411556633114</v>
      </c>
      <c r="AS9" s="75">
        <f t="shared" si="9"/>
        <v>444393.61480075913</v>
      </c>
      <c r="AT9" s="75">
        <f t="shared" si="20"/>
        <v>0</v>
      </c>
      <c r="AU9" s="75">
        <f t="shared" si="21"/>
        <v>444393.61480075913</v>
      </c>
      <c r="AW9" s="74">
        <f t="shared" si="23"/>
        <v>2013</v>
      </c>
      <c r="AX9" s="75">
        <f>SUMIF('Monthly Data'!$B:$B,T9,'Monthly Data'!AG:AG)</f>
        <v>1424753.8709677421</v>
      </c>
      <c r="AY9" s="75">
        <f>'Customer Count'!W8</f>
        <v>345.75</v>
      </c>
      <c r="AZ9" s="75">
        <f t="shared" si="10"/>
        <v>4120.7631842884803</v>
      </c>
      <c r="BA9" s="75">
        <f t="shared" si="11"/>
        <v>1424753.8709677421</v>
      </c>
      <c r="BC9" s="86"/>
    </row>
    <row r="10" spans="2:55" x14ac:dyDescent="0.25">
      <c r="B10" s="72">
        <f t="shared" si="12"/>
        <v>2014</v>
      </c>
      <c r="C10" s="73">
        <f>SUMIF('Monthly Data'!$B:$B,B10,'Monthly Data'!D:D)</f>
        <v>401059651.72946942</v>
      </c>
      <c r="D10" s="73">
        <f>SUMIF('Monthly Data'!$B:$B,B10,'Monthly Data'!E:E)</f>
        <v>7309198.4076756025</v>
      </c>
      <c r="E10" s="73">
        <f>SUMIF('Monthly Data'!$B:$B,B10,'Monthly Data'!F:F)</f>
        <v>408368850.13714504</v>
      </c>
      <c r="F10" s="73"/>
      <c r="G10" s="73">
        <f ca="1">SUMIF('Res Normalized'!$C:$C,B10,'Res Normalized'!$Q:$Q)</f>
        <v>393408722.62645656</v>
      </c>
      <c r="H10" s="73">
        <f t="shared" si="0"/>
        <v>7309198.4076756025</v>
      </c>
      <c r="I10" s="73">
        <f t="shared" ca="1" si="1"/>
        <v>386099524.21878093</v>
      </c>
      <c r="K10" s="72">
        <f t="shared" si="13"/>
        <v>2014</v>
      </c>
      <c r="L10" s="73">
        <f>SUMIF('Monthly Data'!$B:$B,K10,'Monthly Data'!H:H)</f>
        <v>144307855.4645004</v>
      </c>
      <c r="M10" s="73">
        <f>SUMIF('Monthly Data'!$B:$B,K10,'Monthly Data'!I:I)</f>
        <v>6077121.386783354</v>
      </c>
      <c r="N10" s="73">
        <f>SUMIF('Monthly Data'!$B:$B,K10,'Monthly Data'!J:J)</f>
        <v>150384976.85128376</v>
      </c>
      <c r="O10" s="73"/>
      <c r="P10" s="73">
        <f ca="1">SUMIF('GS&lt;50 Normalized'!$C:$C,K10,'GS&lt;50 Normalized'!$S:$S)</f>
        <v>145485650.96056873</v>
      </c>
      <c r="Q10" s="73">
        <f t="shared" si="2"/>
        <v>6077121.386783354</v>
      </c>
      <c r="R10" s="73">
        <f t="shared" ca="1" si="3"/>
        <v>139408529.57378536</v>
      </c>
      <c r="T10" s="72">
        <f t="shared" si="14"/>
        <v>2014</v>
      </c>
      <c r="U10" s="73">
        <f>SUMIF('Monthly Data'!$B:$B,T10,'Monthly Data'!L:L)</f>
        <v>378009413.04113448</v>
      </c>
      <c r="V10" s="73">
        <f>SUMIF('Monthly Data'!$B:$B,T10,'Monthly Data'!M:M)</f>
        <v>9534059.2467028499</v>
      </c>
      <c r="W10" s="73">
        <f>SUMIF('Monthly Data'!$B:$B,T10,'Monthly Data'!N:N)</f>
        <v>387543472.28783733</v>
      </c>
      <c r="X10" s="73"/>
      <c r="Y10" s="73">
        <f ca="1">SUMIF('GS&gt;50 Normalized'!$C:$C,T10,'GS&gt;50 Normalized'!$O:$O)</f>
        <v>379662487.56049162</v>
      </c>
      <c r="Z10" s="73">
        <f t="shared" si="4"/>
        <v>9534059.2467028499</v>
      </c>
      <c r="AA10" s="73">
        <f t="shared" ca="1" si="5"/>
        <v>370128428.31378877</v>
      </c>
      <c r="AC10" s="72">
        <f t="shared" si="6"/>
        <v>2014</v>
      </c>
      <c r="AD10" s="75">
        <f>SUMIF('Monthly Data'!$B:$B,T10,'Monthly Data'!S:S)</f>
        <v>7654362.5332068307</v>
      </c>
      <c r="AE10" s="75">
        <f>SUMIF('Monthly Data'!$B:$B,T10,'Monthly Data'!T:T)</f>
        <v>38229.958070000008</v>
      </c>
      <c r="AF10" s="75">
        <f t="shared" si="15"/>
        <v>7692592.4912768304</v>
      </c>
      <c r="AG10" s="75">
        <f>'Customer Count'!O9</f>
        <v>9736</v>
      </c>
      <c r="AH10" s="87">
        <f t="shared" si="16"/>
        <v>790.11837420674101</v>
      </c>
      <c r="AI10" s="75">
        <f t="shared" si="7"/>
        <v>7692592.4912768304</v>
      </c>
      <c r="AJ10" s="75">
        <f t="shared" si="8"/>
        <v>38229.958070000008</v>
      </c>
      <c r="AK10" s="75">
        <f t="shared" si="17"/>
        <v>7654362.5332068307</v>
      </c>
      <c r="AM10" s="72">
        <f t="shared" si="22"/>
        <v>2014</v>
      </c>
      <c r="AN10" s="75">
        <f>SUMIF('Monthly Data'!$B:$B,T10,'Monthly Data'!Z:Z)</f>
        <v>438853.51043643302</v>
      </c>
      <c r="AO10" s="75">
        <f>SUMIF('Monthly Data'!$B:$B,T10,'Monthly Data'!AA:AA)</f>
        <v>0</v>
      </c>
      <c r="AP10" s="75">
        <f t="shared" si="18"/>
        <v>438853.51043643302</v>
      </c>
      <c r="AQ10" s="75">
        <f>'Customer Count'!S9</f>
        <v>410.25</v>
      </c>
      <c r="AR10" s="75">
        <f t="shared" si="19"/>
        <v>1069.7221460973383</v>
      </c>
      <c r="AS10" s="75">
        <f t="shared" si="9"/>
        <v>438853.51043643302</v>
      </c>
      <c r="AT10" s="75">
        <f t="shared" si="20"/>
        <v>0</v>
      </c>
      <c r="AU10" s="75">
        <f t="shared" si="21"/>
        <v>438853.51043643302</v>
      </c>
      <c r="AW10" s="74">
        <f t="shared" si="23"/>
        <v>2014</v>
      </c>
      <c r="AX10" s="75">
        <f>SUMIF('Monthly Data'!$B:$B,T10,'Monthly Data'!AG:AG)</f>
        <v>1346882.7112660531</v>
      </c>
      <c r="AY10" s="75">
        <f>'Customer Count'!W9</f>
        <v>332.25</v>
      </c>
      <c r="AZ10" s="88">
        <f t="shared" si="10"/>
        <v>4053.8230587390613</v>
      </c>
      <c r="BA10" s="75">
        <f t="shared" si="11"/>
        <v>1346882.7112660531</v>
      </c>
      <c r="BC10" s="86"/>
    </row>
    <row r="11" spans="2:55" x14ac:dyDescent="0.25">
      <c r="B11" s="72">
        <f t="shared" si="12"/>
        <v>2015</v>
      </c>
      <c r="C11" s="73">
        <f>SUMIF('Monthly Data'!$B:$B,B11,'Monthly Data'!D:D)</f>
        <v>378767130.92564416</v>
      </c>
      <c r="D11" s="73">
        <f>SUMIF('Monthly Data'!$B:$B,B11,'Monthly Data'!E:E)</f>
        <v>9204265.1627561804</v>
      </c>
      <c r="E11" s="73">
        <f>SUMIF('Monthly Data'!$B:$B,B11,'Monthly Data'!F:F)</f>
        <v>387971396.08840036</v>
      </c>
      <c r="F11" s="73"/>
      <c r="G11" s="73">
        <f ca="1">SUMIF('Res Normalized'!$C:$C,B11,'Res Normalized'!$Q:$Q)</f>
        <v>385395955.62062895</v>
      </c>
      <c r="H11" s="73">
        <f t="shared" si="0"/>
        <v>9204265.1627561804</v>
      </c>
      <c r="I11" s="73">
        <f t="shared" ca="1" si="1"/>
        <v>376191690.45787275</v>
      </c>
      <c r="K11" s="72">
        <f t="shared" si="13"/>
        <v>2015</v>
      </c>
      <c r="L11" s="73">
        <f>SUMIF('Monthly Data'!$B:$B,K11,'Monthly Data'!H:H)</f>
        <v>138792580.30899632</v>
      </c>
      <c r="M11" s="73">
        <f>SUMIF('Monthly Data'!$B:$B,K11,'Monthly Data'!I:I)</f>
        <v>6689821.5600641677</v>
      </c>
      <c r="N11" s="73">
        <f>SUMIF('Monthly Data'!$B:$B,K11,'Monthly Data'!J:J)</f>
        <v>145482401.86906052</v>
      </c>
      <c r="O11" s="73"/>
      <c r="P11" s="73">
        <f ca="1">SUMIF('GS&lt;50 Normalized'!$C:$C,K11,'GS&lt;50 Normalized'!$S:$S)</f>
        <v>144954318.25712863</v>
      </c>
      <c r="Q11" s="73">
        <f t="shared" si="2"/>
        <v>6689821.5600641677</v>
      </c>
      <c r="R11" s="73">
        <f t="shared" ca="1" si="3"/>
        <v>138264496.69706446</v>
      </c>
      <c r="T11" s="72">
        <f t="shared" si="14"/>
        <v>2015</v>
      </c>
      <c r="U11" s="73">
        <f>SUMIF('Monthly Data'!$B:$B,T11,'Monthly Data'!L:L)</f>
        <v>362799633.31332147</v>
      </c>
      <c r="V11" s="73">
        <f>SUMIF('Monthly Data'!$B:$B,T11,'Monthly Data'!M:M)</f>
        <v>13443058.404376343</v>
      </c>
      <c r="W11" s="73">
        <f>SUMIF('Monthly Data'!$B:$B,T11,'Monthly Data'!N:N)</f>
        <v>376242691.7176978</v>
      </c>
      <c r="X11" s="73"/>
      <c r="Y11" s="73">
        <f ca="1">SUMIF('GS&gt;50 Normalized'!$C:$C,T11,'GS&gt;50 Normalized'!$O:$O)</f>
        <v>377535019.30499768</v>
      </c>
      <c r="Z11" s="73">
        <f t="shared" si="4"/>
        <v>13443058.404376343</v>
      </c>
      <c r="AA11" s="73">
        <f t="shared" ca="1" si="5"/>
        <v>364091960.90062135</v>
      </c>
      <c r="AC11" s="72">
        <f t="shared" si="6"/>
        <v>2015</v>
      </c>
      <c r="AD11" s="75">
        <f>SUMIF('Monthly Data'!$B:$B,T11,'Monthly Data'!S:S)</f>
        <v>7541643.8330170782</v>
      </c>
      <c r="AE11" s="75">
        <f>SUMIF('Monthly Data'!$B:$B,T11,'Monthly Data'!T:T)</f>
        <v>76417.814620000005</v>
      </c>
      <c r="AF11" s="75">
        <f t="shared" si="15"/>
        <v>7618061.6476370785</v>
      </c>
      <c r="AG11" s="75">
        <f>'Customer Count'!O10</f>
        <v>9753.25</v>
      </c>
      <c r="AH11" s="87">
        <f t="shared" si="16"/>
        <v>781.07929640243799</v>
      </c>
      <c r="AI11" s="75">
        <f t="shared" si="7"/>
        <v>7618061.6476370785</v>
      </c>
      <c r="AJ11" s="75">
        <f t="shared" si="8"/>
        <v>76417.814620000005</v>
      </c>
      <c r="AK11" s="75">
        <f t="shared" si="17"/>
        <v>7541643.8330170782</v>
      </c>
      <c r="AM11" s="72">
        <f t="shared" si="22"/>
        <v>2015</v>
      </c>
      <c r="AN11" s="75">
        <f>SUMIF('Monthly Data'!$B:$B,T11,'Monthly Data'!Z:Z)</f>
        <v>428604.18406072113</v>
      </c>
      <c r="AO11" s="75">
        <f>SUMIF('Monthly Data'!$B:$B,T11,'Monthly Data'!AA:AA)</f>
        <v>0</v>
      </c>
      <c r="AP11" s="75">
        <f t="shared" si="18"/>
        <v>428604.18406072113</v>
      </c>
      <c r="AQ11" s="75">
        <f>'Customer Count'!S10</f>
        <v>397.75</v>
      </c>
      <c r="AR11" s="75">
        <f t="shared" si="19"/>
        <v>1077.5718015354396</v>
      </c>
      <c r="AS11" s="75">
        <f>AR11*AQ11</f>
        <v>428604.18406072108</v>
      </c>
      <c r="AT11" s="75">
        <f t="shared" si="20"/>
        <v>0</v>
      </c>
      <c r="AU11" s="75">
        <f t="shared" si="21"/>
        <v>428604.18406072108</v>
      </c>
      <c r="AW11" s="74">
        <f t="shared" si="23"/>
        <v>2015</v>
      </c>
      <c r="AX11" s="75">
        <f>SUMIF('Monthly Data'!$B:$B,T11,'Monthly Data'!AG:AG)</f>
        <v>1276037.528046373</v>
      </c>
      <c r="AY11" s="75">
        <f>'Customer Count'!W10</f>
        <v>321.75</v>
      </c>
      <c r="AZ11" s="87">
        <f t="shared" si="10"/>
        <v>3965.9286030967305</v>
      </c>
      <c r="BA11" s="75">
        <f t="shared" si="11"/>
        <v>1276037.528046373</v>
      </c>
      <c r="BC11" s="86"/>
    </row>
    <row r="12" spans="2:55" x14ac:dyDescent="0.25">
      <c r="B12" s="72">
        <f t="shared" si="12"/>
        <v>2016</v>
      </c>
      <c r="C12" s="73">
        <f>SUMIF('Monthly Data'!$B:$B,B12,'Monthly Data'!D:D)</f>
        <v>363718802.67397815</v>
      </c>
      <c r="D12" s="73">
        <f>SUMIF('Monthly Data'!$B:$B,B12,'Monthly Data'!E:E)</f>
        <v>12905489.243335156</v>
      </c>
      <c r="E12" s="73">
        <f>SUMIF('Monthly Data'!$B:$B,B12,'Monthly Data'!F:F)</f>
        <v>376624291.91731334</v>
      </c>
      <c r="F12" s="73"/>
      <c r="G12" s="73">
        <f ca="1">SUMIF('Res Normalized'!$C:$C,B12,'Res Normalized'!$Q:$Q)</f>
        <v>381702959.20269549</v>
      </c>
      <c r="H12" s="73">
        <f t="shared" si="0"/>
        <v>12905489.243335156</v>
      </c>
      <c r="I12" s="73">
        <f t="shared" ca="1" si="1"/>
        <v>368797469.95936036</v>
      </c>
      <c r="K12" s="72">
        <f t="shared" si="13"/>
        <v>2016</v>
      </c>
      <c r="L12" s="73">
        <f>SUMIF('Monthly Data'!$B:$B,K12,'Monthly Data'!H:H)</f>
        <v>135472796.74455184</v>
      </c>
      <c r="M12" s="73">
        <f>SUMIF('Monthly Data'!$B:$B,K12,'Monthly Data'!I:I)</f>
        <v>7511646.074004408</v>
      </c>
      <c r="N12" s="73">
        <f>SUMIF('Monthly Data'!$B:$B,K12,'Monthly Data'!J:J)</f>
        <v>142984442.81855628</v>
      </c>
      <c r="O12" s="73"/>
      <c r="P12" s="73">
        <f ca="1">SUMIF('GS&lt;50 Normalized'!$C:$C,K12,'GS&lt;50 Normalized'!$S:$S)</f>
        <v>144109773.59407133</v>
      </c>
      <c r="Q12" s="73">
        <f t="shared" si="2"/>
        <v>7511646.074004408</v>
      </c>
      <c r="R12" s="73">
        <f t="shared" ca="1" si="3"/>
        <v>136598127.52006692</v>
      </c>
      <c r="T12" s="72">
        <f t="shared" si="14"/>
        <v>2016</v>
      </c>
      <c r="U12" s="73">
        <f>SUMIF('Monthly Data'!$B:$B,T12,'Monthly Data'!L:L)</f>
        <v>350224516.35218138</v>
      </c>
      <c r="V12" s="73">
        <f>SUMIF('Monthly Data'!$B:$B,T12,'Monthly Data'!M:M)</f>
        <v>17956902.882495824</v>
      </c>
      <c r="W12" s="73">
        <f>SUMIF('Monthly Data'!$B:$B,T12,'Monthly Data'!N:N)</f>
        <v>368181419.23467726</v>
      </c>
      <c r="X12" s="73"/>
      <c r="Y12" s="73">
        <f ca="1">SUMIF('GS&gt;50 Normalized'!$C:$C,T12,'GS&gt;50 Normalized'!$O:$O)</f>
        <v>375808429.81824219</v>
      </c>
      <c r="Z12" s="73">
        <f t="shared" si="4"/>
        <v>17956902.882495824</v>
      </c>
      <c r="AA12" s="73">
        <f t="shared" ca="1" si="5"/>
        <v>357851526.93574637</v>
      </c>
      <c r="AC12" s="72">
        <f t="shared" si="6"/>
        <v>2016</v>
      </c>
      <c r="AD12" s="75">
        <f>SUMIF('Monthly Data'!$B:$B,T12,'Monthly Data'!S:S)</f>
        <v>7520842.1252371911</v>
      </c>
      <c r="AE12" s="75">
        <f>SUMIF('Monthly Data'!$B:$B,T12,'Monthly Data'!T:T)</f>
        <v>76417.814620000005</v>
      </c>
      <c r="AF12" s="75">
        <f t="shared" si="15"/>
        <v>7597259.9398571914</v>
      </c>
      <c r="AG12" s="75">
        <f>'Customer Count'!O11</f>
        <v>9747.5</v>
      </c>
      <c r="AH12" s="87">
        <f t="shared" si="16"/>
        <v>779.40599536878085</v>
      </c>
      <c r="AI12" s="75">
        <f t="shared" si="7"/>
        <v>7597259.9398571914</v>
      </c>
      <c r="AJ12" s="75">
        <f t="shared" si="8"/>
        <v>76417.814620000005</v>
      </c>
      <c r="AK12" s="75">
        <f t="shared" si="17"/>
        <v>7520842.1252371911</v>
      </c>
      <c r="AM12" s="72">
        <f t="shared" si="22"/>
        <v>2016</v>
      </c>
      <c r="AN12" s="75">
        <f>SUMIF('Monthly Data'!$B:$B,T12,'Monthly Data'!Z:Z)</f>
        <v>426192.62808349164</v>
      </c>
      <c r="AO12" s="75">
        <f>SUMIF('Monthly Data'!$B:$B,T12,'Monthly Data'!AA:AA)</f>
        <v>5675.41</v>
      </c>
      <c r="AP12" s="75">
        <f t="shared" si="18"/>
        <v>431868.03808349161</v>
      </c>
      <c r="AQ12" s="75">
        <f>'Customer Count'!S11</f>
        <v>392.25</v>
      </c>
      <c r="AR12" s="75">
        <f t="shared" si="19"/>
        <v>1101.0020091357339</v>
      </c>
      <c r="AS12" s="75">
        <f>AR12*AQ12</f>
        <v>431868.03808349161</v>
      </c>
      <c r="AT12" s="75">
        <f t="shared" si="20"/>
        <v>5675.41</v>
      </c>
      <c r="AU12" s="75">
        <f t="shared" si="21"/>
        <v>426192.62808349164</v>
      </c>
      <c r="AW12" s="74">
        <f t="shared" si="23"/>
        <v>2016</v>
      </c>
      <c r="AX12" s="75">
        <f>SUMIF('Monthly Data'!$B:$B,T12,'Monthly Data'!AG:AG)</f>
        <v>1219818.0434200256</v>
      </c>
      <c r="AY12" s="75">
        <f>'Customer Count'!W11</f>
        <v>311</v>
      </c>
      <c r="AZ12" s="87">
        <f t="shared" si="10"/>
        <v>3922.2445126045841</v>
      </c>
      <c r="BA12" s="75">
        <f t="shared" si="11"/>
        <v>1219818.0434200256</v>
      </c>
      <c r="BC12" s="86"/>
    </row>
    <row r="13" spans="2:55" x14ac:dyDescent="0.25">
      <c r="B13" s="74">
        <f t="shared" si="12"/>
        <v>2017</v>
      </c>
      <c r="C13" s="73">
        <f>SUMIF('Monthly Data'!$B:$B,B13,'Monthly Data'!D:D)</f>
        <v>354425140.91571283</v>
      </c>
      <c r="D13" s="73">
        <f>SUMIF('Monthly Data'!$B:$B,B13,'Monthly Data'!E:E)</f>
        <v>18573663.812502034</v>
      </c>
      <c r="E13" s="73">
        <f>SUMIF('Monthly Data'!$B:$B,B13,'Monthly Data'!F:F)</f>
        <v>372998804.7282148</v>
      </c>
      <c r="F13" s="75"/>
      <c r="G13" s="73">
        <f ca="1">SUMIF('Res Normalized'!$C:$C,B13,'Res Normalized'!$Q:$Q)</f>
        <v>380268043.02402043</v>
      </c>
      <c r="H13" s="75">
        <f t="shared" si="0"/>
        <v>18573663.812502034</v>
      </c>
      <c r="I13" s="75">
        <f t="shared" ca="1" si="1"/>
        <v>361694379.21151841</v>
      </c>
      <c r="K13" s="74">
        <f t="shared" si="13"/>
        <v>2017</v>
      </c>
      <c r="L13" s="73">
        <f>SUMIF('Monthly Data'!$B:$B,K13,'Monthly Data'!H:H)</f>
        <v>132427313.43009868</v>
      </c>
      <c r="M13" s="73">
        <f>SUMIF('Monthly Data'!$B:$B,K13,'Monthly Data'!I:I)</f>
        <v>7117350.454519961</v>
      </c>
      <c r="N13" s="73">
        <f>SUMIF('Monthly Data'!$B:$B,K13,'Monthly Data'!J:J)</f>
        <v>139544663.88461864</v>
      </c>
      <c r="O13" s="75"/>
      <c r="P13" s="73">
        <f ca="1">SUMIF('GS&lt;50 Normalized'!$C:$C,K13,'GS&lt;50 Normalized'!$S:$S)</f>
        <v>142972918.55406702</v>
      </c>
      <c r="Q13" s="75">
        <f t="shared" si="2"/>
        <v>7117350.454519961</v>
      </c>
      <c r="R13" s="75">
        <f t="shared" ca="1" si="3"/>
        <v>135855568.09954706</v>
      </c>
      <c r="T13" s="74">
        <f t="shared" si="14"/>
        <v>2017</v>
      </c>
      <c r="U13" s="73">
        <f>SUMIF('Monthly Data'!$B:$B,T13,'Monthly Data'!L:L)</f>
        <v>352367386.90814096</v>
      </c>
      <c r="V13" s="73">
        <f>SUMIF('Monthly Data'!$B:$B,T13,'Monthly Data'!M:M)</f>
        <v>20181030.540952146</v>
      </c>
      <c r="W13" s="73">
        <f>SUMIF('Monthly Data'!$B:$B,T13,'Monthly Data'!N:N)</f>
        <v>372548417.44909316</v>
      </c>
      <c r="X13" s="75"/>
      <c r="Y13" s="73">
        <f ca="1">SUMIF('GS&gt;50 Normalized'!$C:$C,T13,'GS&gt;50 Normalized'!$O:$O)</f>
        <v>373280082.79400939</v>
      </c>
      <c r="Z13" s="75">
        <f t="shared" si="4"/>
        <v>20181030.540952146</v>
      </c>
      <c r="AA13" s="75">
        <f t="shared" ca="1" si="5"/>
        <v>353099052.25305724</v>
      </c>
      <c r="AC13" s="74">
        <f t="shared" si="6"/>
        <v>2017</v>
      </c>
      <c r="AD13" s="75">
        <f>SUMIF('Monthly Data'!$B:$B,T13,'Monthly Data'!S:S)</f>
        <v>7471832.7229601499</v>
      </c>
      <c r="AE13" s="75">
        <f>SUMIF('Monthly Data'!$B:$B,T13,'Monthly Data'!T:T)</f>
        <v>76288.657239999986</v>
      </c>
      <c r="AF13" s="75">
        <f t="shared" si="15"/>
        <v>7548121.3802001495</v>
      </c>
      <c r="AG13" s="75">
        <f>'Customer Count'!O12</f>
        <v>9785.75</v>
      </c>
      <c r="AH13" s="87">
        <f t="shared" si="16"/>
        <v>771.33805586696462</v>
      </c>
      <c r="AI13" s="75">
        <f t="shared" si="7"/>
        <v>7548121.3802001495</v>
      </c>
      <c r="AJ13" s="75">
        <f t="shared" si="8"/>
        <v>76288.657239999986</v>
      </c>
      <c r="AK13" s="75">
        <f t="shared" si="17"/>
        <v>7471832.7229601499</v>
      </c>
      <c r="AM13" s="72">
        <f t="shared" si="22"/>
        <v>2017</v>
      </c>
      <c r="AN13" s="75">
        <f>SUMIF('Monthly Data'!$B:$B,T13,'Monthly Data'!Z:Z)</f>
        <v>412947.67552182189</v>
      </c>
      <c r="AO13" s="75">
        <f>SUMIF('Monthly Data'!$B:$B,T13,'Monthly Data'!AA:AA)</f>
        <v>11350.817999999999</v>
      </c>
      <c r="AP13" s="75">
        <f t="shared" si="18"/>
        <v>424298.49352182192</v>
      </c>
      <c r="AQ13" s="75">
        <f>'Customer Count'!S12</f>
        <v>377.5</v>
      </c>
      <c r="AR13" s="75">
        <f t="shared" si="19"/>
        <v>1123.9695192631045</v>
      </c>
      <c r="AS13" s="75">
        <f>AR13*AQ13</f>
        <v>424298.49352182198</v>
      </c>
      <c r="AT13" s="75">
        <f t="shared" si="20"/>
        <v>11350.817999999999</v>
      </c>
      <c r="AU13" s="75">
        <f t="shared" si="21"/>
        <v>412947.67552182195</v>
      </c>
      <c r="AW13" s="74">
        <f t="shared" si="23"/>
        <v>2017</v>
      </c>
      <c r="AX13" s="75">
        <f>SUMIF('Monthly Data'!$B:$B,T13,'Monthly Data'!AG:AG)</f>
        <v>1179514.8156682041</v>
      </c>
      <c r="AY13" s="75">
        <f>'Customer Count'!W12</f>
        <v>302.5</v>
      </c>
      <c r="AZ13" s="87">
        <f t="shared" si="10"/>
        <v>3899.2225311345592</v>
      </c>
      <c r="BA13" s="75">
        <f>AZ13*AY13</f>
        <v>1179514.8156682041</v>
      </c>
      <c r="BC13" s="86"/>
    </row>
    <row r="14" spans="2:55" x14ac:dyDescent="0.25">
      <c r="B14" s="74">
        <f t="shared" si="12"/>
        <v>2018</v>
      </c>
      <c r="C14" s="73">
        <f>SUMIF('Monthly Data'!$B:$B,B14,'Monthly Data'!D:D)</f>
        <v>375861349.42745566</v>
      </c>
      <c r="D14" s="73">
        <f>SUMIF('Monthly Data'!$B:$B,B14,'Monthly Data'!E:E)</f>
        <v>21174862.034084473</v>
      </c>
      <c r="E14" s="73">
        <f>SUMIF('Monthly Data'!$B:$B,B14,'Monthly Data'!F:F)</f>
        <v>397036211.4615401</v>
      </c>
      <c r="F14" s="76"/>
      <c r="G14" s="73">
        <f ca="1">SUMIF('Res Normalized'!$C:$C,B14,'Res Normalized'!$Q:$Q)</f>
        <v>380072668.22872901</v>
      </c>
      <c r="H14" s="75">
        <f>CDM!C90</f>
        <v>21174862.034084477</v>
      </c>
      <c r="I14" s="75">
        <f t="shared" ca="1" si="1"/>
        <v>358897806.19464451</v>
      </c>
      <c r="K14" s="74">
        <f t="shared" si="13"/>
        <v>2018</v>
      </c>
      <c r="L14" s="73">
        <f>SUMIF('Monthly Data'!$B:$B,K14,'Monthly Data'!H:H)</f>
        <v>138106021.99227589</v>
      </c>
      <c r="M14" s="73">
        <f>SUMIF('Monthly Data'!$B:$B,K14,'Monthly Data'!I:I)</f>
        <v>7926618.411701574</v>
      </c>
      <c r="N14" s="73">
        <f>SUMIF('Monthly Data'!$B:$B,K14,'Monthly Data'!J:J)</f>
        <v>146032640.40397751</v>
      </c>
      <c r="O14" s="76"/>
      <c r="P14" s="73">
        <f ca="1">SUMIF('GS&lt;50 Normalized'!$C:$C,K14,'GS&lt;50 Normalized'!$S:$S)</f>
        <v>142317286.50467291</v>
      </c>
      <c r="Q14" s="75">
        <f>CDM!D90</f>
        <v>7926618.4117015749</v>
      </c>
      <c r="R14" s="75">
        <f t="shared" ca="1" si="3"/>
        <v>134390668.09297132</v>
      </c>
      <c r="T14" s="74">
        <f t="shared" si="14"/>
        <v>2018</v>
      </c>
      <c r="U14" s="73">
        <f>SUMIF('Monthly Data'!$B:$B,T14,'Monthly Data'!L:L)</f>
        <v>360554579.57290572</v>
      </c>
      <c r="V14" s="73">
        <f>SUMIF('Monthly Data'!$B:$B,T14,'Monthly Data'!M:M)</f>
        <v>22085363.105153307</v>
      </c>
      <c r="W14" s="73">
        <f>SUMIF('Monthly Data'!$B:$B,T14,'Monthly Data'!N:N)</f>
        <v>382639942.67805892</v>
      </c>
      <c r="X14" s="76"/>
      <c r="Y14" s="73">
        <f ca="1">SUMIF('GS&gt;50 Normalized'!$C:$C,T14,'GS&gt;50 Normalized'!$O:$O)</f>
        <v>371152614.53851533</v>
      </c>
      <c r="Z14" s="75">
        <f>CDM!E90</f>
        <v>22085363.105153307</v>
      </c>
      <c r="AA14" s="75">
        <f t="shared" ca="1" si="5"/>
        <v>349067251.43336201</v>
      </c>
      <c r="AC14" s="74">
        <f t="shared" si="6"/>
        <v>2018</v>
      </c>
      <c r="AD14" s="75">
        <f>SUMIF('Monthly Data'!$B:$B,T14,'Monthly Data'!S:S)</f>
        <v>7471085.0094876662</v>
      </c>
      <c r="AE14" s="75">
        <f>SUMIF('Monthly Data'!$B:$B,T14,'Monthly Data'!T:T)</f>
        <v>76288.657239999986</v>
      </c>
      <c r="AF14" s="75">
        <f t="shared" si="15"/>
        <v>7547373.6667276658</v>
      </c>
      <c r="AG14" s="75">
        <f>'Customer Count'!O13</f>
        <v>9861.75</v>
      </c>
      <c r="AH14" s="87">
        <f t="shared" si="16"/>
        <v>765.317886452979</v>
      </c>
      <c r="AI14" s="75">
        <f t="shared" si="7"/>
        <v>7547373.6667276658</v>
      </c>
      <c r="AJ14" s="75">
        <f>CDM!H90</f>
        <v>76288.65724</v>
      </c>
      <c r="AK14" s="75">
        <f t="shared" si="17"/>
        <v>7471085.0094876662</v>
      </c>
      <c r="AM14" s="72">
        <f t="shared" si="22"/>
        <v>2018</v>
      </c>
      <c r="AN14" s="75">
        <f>SUMIF('Monthly Data'!$B:$B,T14,'Monthly Data'!Z:Z)</f>
        <v>403671.29981024703</v>
      </c>
      <c r="AO14" s="75">
        <f>SUMIF('Monthly Data'!$B:$B,T14,'Monthly Data'!AA:AA)</f>
        <v>11353.094000000003</v>
      </c>
      <c r="AP14" s="75">
        <f t="shared" si="18"/>
        <v>415024.39381024701</v>
      </c>
      <c r="AQ14" s="75">
        <f>'Customer Count'!S13</f>
        <v>371.5</v>
      </c>
      <c r="AR14" s="75">
        <f t="shared" si="19"/>
        <v>1117.1585297718627</v>
      </c>
      <c r="AS14" s="75">
        <f>AR14*AQ14</f>
        <v>415024.39381024701</v>
      </c>
      <c r="AT14" s="75">
        <f>CDM!G90</f>
        <v>11353.094000000001</v>
      </c>
      <c r="AU14" s="75">
        <f t="shared" si="21"/>
        <v>403671.29981024703</v>
      </c>
      <c r="AW14" s="74">
        <f t="shared" si="23"/>
        <v>2018</v>
      </c>
      <c r="AX14" s="75">
        <f>SUMIF('Monthly Data'!$B:$B,T14,'Monthly Data'!AG:AG)</f>
        <v>1134622.2146923307</v>
      </c>
      <c r="AY14" s="75">
        <f>'Customer Count'!W13</f>
        <v>292</v>
      </c>
      <c r="AZ14" s="87">
        <f t="shared" si="10"/>
        <v>3885.6925160696255</v>
      </c>
      <c r="BA14" s="75">
        <f>AZ14*AY14</f>
        <v>1134622.2146923307</v>
      </c>
      <c r="BC14" s="86"/>
    </row>
    <row r="15" spans="2:55" x14ac:dyDescent="0.25">
      <c r="B15" s="77">
        <f t="shared" si="12"/>
        <v>2019</v>
      </c>
      <c r="C15" s="77"/>
      <c r="D15" s="77"/>
      <c r="E15" s="76"/>
      <c r="F15" s="76"/>
      <c r="G15" s="76">
        <f ca="1">SUMIF('Res Normalized'!$C:$C,B15,'Res Normalized'!$Q:$Q)</f>
        <v>385316464.03901106</v>
      </c>
      <c r="H15" s="76">
        <f>CDM!C91</f>
        <v>20592045.562334999</v>
      </c>
      <c r="I15" s="76">
        <f ca="1">G15-H15</f>
        <v>364724418.47667605</v>
      </c>
      <c r="K15" s="77">
        <f t="shared" si="13"/>
        <v>2019</v>
      </c>
      <c r="L15" s="77"/>
      <c r="M15" s="77"/>
      <c r="N15" s="76"/>
      <c r="O15" s="76"/>
      <c r="P15" s="76">
        <f ca="1">SUMIF('GS&lt;50 Normalized'!$C:$C,K15,'GS&lt;50 Normalized'!$S:$S)</f>
        <v>143083766.51492971</v>
      </c>
      <c r="Q15" s="76">
        <f>CDM!D91</f>
        <v>7600522.446962175</v>
      </c>
      <c r="R15" s="76">
        <f ca="1">P15-Q15</f>
        <v>135483244.06796753</v>
      </c>
      <c r="T15" s="77">
        <f t="shared" si="14"/>
        <v>2019</v>
      </c>
      <c r="U15" s="77"/>
      <c r="V15" s="77"/>
      <c r="W15" s="76"/>
      <c r="X15" s="76"/>
      <c r="Y15" s="76">
        <f ca="1">SUMIF('GS&gt;50 Normalized'!$C:$C,T15,'GS&gt;50 Normalized'!$O:$O)</f>
        <v>369025146.28302127</v>
      </c>
      <c r="Z15" s="76">
        <f>CDM!E91</f>
        <v>21510241.809927918</v>
      </c>
      <c r="AA15" s="76">
        <f ca="1">Y15-Z15</f>
        <v>347514904.47309333</v>
      </c>
      <c r="AC15" s="77">
        <f t="shared" si="6"/>
        <v>2019</v>
      </c>
      <c r="AD15" s="76"/>
      <c r="AE15" s="76"/>
      <c r="AF15" s="76"/>
      <c r="AG15" s="76">
        <f>'Customer Count'!O14</f>
        <v>9901.2807886872033</v>
      </c>
      <c r="AH15" s="76">
        <f>TREND(AH$9:AH$14,AC$9:AC$14,AC15)</f>
        <v>754.24626330482351</v>
      </c>
      <c r="AI15" s="76">
        <f t="shared" si="7"/>
        <v>7468004.0367991589</v>
      </c>
      <c r="AJ15" s="76">
        <f>CDM!H91</f>
        <v>76288.65724</v>
      </c>
      <c r="AK15" s="76">
        <f t="shared" si="17"/>
        <v>7391715.3795591593</v>
      </c>
      <c r="AM15" s="77">
        <f t="shared" si="22"/>
        <v>2019</v>
      </c>
      <c r="AN15" s="76"/>
      <c r="AO15" s="76"/>
      <c r="AP15" s="76"/>
      <c r="AQ15" s="76">
        <f>'Customer Count'!S14</f>
        <v>364.95012883346874</v>
      </c>
      <c r="AR15" s="76">
        <f>AR14</f>
        <v>1117.1585297718627</v>
      </c>
      <c r="AS15" s="76">
        <f t="shared" ref="AS15:AS16" si="24">AR15*AQ15</f>
        <v>407707.14936764981</v>
      </c>
      <c r="AT15" s="76">
        <f>CDM!G91</f>
        <v>11353.094000000001</v>
      </c>
      <c r="AU15" s="76">
        <f t="shared" si="21"/>
        <v>396354.05536764982</v>
      </c>
      <c r="AW15" s="77">
        <f t="shared" si="23"/>
        <v>2019</v>
      </c>
      <c r="AX15" s="76"/>
      <c r="AY15" s="76">
        <f>'Customer Count'!W14</f>
        <v>287.29200146650498</v>
      </c>
      <c r="AZ15" s="76">
        <f>TREND($AZ$11:$AZ$14,$AW$11:$AW$14,AW15)</f>
        <v>3852.3394800885362</v>
      </c>
      <c r="BA15" s="76">
        <f>AZ15*AY15</f>
        <v>1106746.3195630708</v>
      </c>
    </row>
    <row r="16" spans="2:55" x14ac:dyDescent="0.25">
      <c r="B16" s="77">
        <f t="shared" si="12"/>
        <v>2020</v>
      </c>
      <c r="C16" s="72"/>
      <c r="D16" s="72"/>
      <c r="E16" s="72"/>
      <c r="F16" s="72"/>
      <c r="G16" s="76">
        <f ca="1">SUMIF('Res Normalized'!$C:$C,B16,'Res Normalized'!$Q:$Q)</f>
        <v>381885858.70127261</v>
      </c>
      <c r="H16" s="76">
        <f>CDM!C92</f>
        <v>19944116.158217028</v>
      </c>
      <c r="I16" s="76">
        <f ca="1">G16-H16</f>
        <v>361941742.54305559</v>
      </c>
      <c r="K16" s="77">
        <f t="shared" si="13"/>
        <v>2020</v>
      </c>
      <c r="L16" s="72"/>
      <c r="M16" s="72"/>
      <c r="N16" s="72"/>
      <c r="O16" s="72"/>
      <c r="P16" s="76">
        <f ca="1">SUMIF('GS&lt;50 Normalized'!$C:$C,K16,'GS&lt;50 Normalized'!$S:$S)</f>
        <v>143522984.92100063</v>
      </c>
      <c r="Q16" s="76">
        <f>CDM!D92</f>
        <v>7167712.2791601615</v>
      </c>
      <c r="R16" s="76">
        <f ca="1">P16-Q16</f>
        <v>136355272.64184046</v>
      </c>
      <c r="T16" s="77">
        <f t="shared" si="14"/>
        <v>2020</v>
      </c>
      <c r="U16" s="72"/>
      <c r="V16" s="72"/>
      <c r="W16" s="72"/>
      <c r="X16" s="72"/>
      <c r="Y16" s="76">
        <f ca="1">SUMIF('GS&gt;50 Normalized'!$C:$C,T16,'GS&gt;50 Normalized'!$O:$O)</f>
        <v>367298556.79626584</v>
      </c>
      <c r="Z16" s="76">
        <f>CDM!E92</f>
        <v>20190026.556555118</v>
      </c>
      <c r="AA16" s="76">
        <f ca="1">Y16-Z16</f>
        <v>347108530.23971075</v>
      </c>
      <c r="AC16" s="77">
        <f t="shared" si="6"/>
        <v>2020</v>
      </c>
      <c r="AD16" s="72"/>
      <c r="AE16" s="72"/>
      <c r="AF16" s="72"/>
      <c r="AG16" s="76">
        <f>'Customer Count'!O15</f>
        <v>9940.9700363958018</v>
      </c>
      <c r="AH16" s="76">
        <f>TREND(AH$9:AH$14,AC$9:AC$14,AC16)</f>
        <v>745.99647303972597</v>
      </c>
      <c r="AI16" s="76">
        <f t="shared" si="7"/>
        <v>7415928.5857448643</v>
      </c>
      <c r="AJ16" s="76">
        <f>CDM!H92</f>
        <v>73344.166960000002</v>
      </c>
      <c r="AK16" s="76">
        <f t="shared" si="17"/>
        <v>7342584.4187848642</v>
      </c>
      <c r="AM16" s="77">
        <f t="shared" si="22"/>
        <v>2020</v>
      </c>
      <c r="AN16" s="76"/>
      <c r="AO16" s="76"/>
      <c r="AP16" s="76"/>
      <c r="AQ16" s="76">
        <f>'Customer Count'!S15</f>
        <v>358.51573764620571</v>
      </c>
      <c r="AR16" s="76">
        <f t="shared" ref="AR16" si="25">AR15</f>
        <v>1117.1585297718627</v>
      </c>
      <c r="AS16" s="76">
        <f t="shared" si="24"/>
        <v>400518.91436891002</v>
      </c>
      <c r="AT16" s="76">
        <f>CDM!G92</f>
        <v>11353.094000000001</v>
      </c>
      <c r="AU16" s="76">
        <f t="shared" si="21"/>
        <v>389165.82036891003</v>
      </c>
      <c r="AW16" s="77">
        <f t="shared" si="23"/>
        <v>2020</v>
      </c>
      <c r="AX16" s="72"/>
      <c r="AY16" s="75">
        <f>'Customer Count'!W15</f>
        <v>282.65991132407635</v>
      </c>
      <c r="AZ16" s="76">
        <f>TREND($AZ$11:$AZ$14,$AW$11:$AW$14,AW16)</f>
        <v>3825.9664558334043</v>
      </c>
      <c r="BA16" s="76">
        <f>AZ16*AY16</f>
        <v>1081447.3391347607</v>
      </c>
    </row>
    <row r="17" spans="29:53" x14ac:dyDescent="0.25">
      <c r="AC17" s="77"/>
      <c r="AD17" s="72"/>
      <c r="AE17" s="72"/>
      <c r="AF17" s="72"/>
      <c r="AG17" s="76"/>
      <c r="AH17" s="76"/>
      <c r="AI17" s="76"/>
      <c r="AJ17" s="76"/>
      <c r="AK17" s="76"/>
      <c r="AM17" s="72"/>
      <c r="AN17" s="72"/>
      <c r="AO17" s="72"/>
      <c r="AP17" s="72"/>
      <c r="AQ17" s="76"/>
      <c r="AR17" s="76"/>
      <c r="AS17" s="76"/>
      <c r="AT17" s="76"/>
      <c r="AU17" s="76"/>
      <c r="AW17" s="76"/>
      <c r="AX17" s="72"/>
      <c r="AY17" s="76"/>
      <c r="AZ17" s="76"/>
      <c r="BA17" s="76"/>
    </row>
    <row r="18" spans="29:53" x14ac:dyDescent="0.25">
      <c r="AT18" s="68"/>
      <c r="AU18" s="69"/>
    </row>
    <row r="44" spans="2:27" x14ac:dyDescent="0.25">
      <c r="B44" s="141"/>
      <c r="C44" s="141"/>
      <c r="D44" s="141"/>
      <c r="E44" s="141"/>
      <c r="F44" s="141"/>
      <c r="G44" s="141"/>
      <c r="H44" s="141"/>
      <c r="I44" s="141"/>
      <c r="J44" s="45"/>
      <c r="K44" s="141"/>
      <c r="L44" s="141"/>
      <c r="M44" s="141"/>
      <c r="N44" s="141"/>
      <c r="O44" s="141"/>
      <c r="P44" s="141"/>
      <c r="Q44" s="141"/>
      <c r="R44" s="141"/>
      <c r="S44" s="45"/>
      <c r="T44" s="141"/>
      <c r="U44" s="141"/>
      <c r="V44" s="141"/>
      <c r="W44" s="141"/>
      <c r="X44" s="141"/>
      <c r="Y44" s="141"/>
      <c r="Z44" s="141"/>
      <c r="AA44" s="141"/>
    </row>
    <row r="45" spans="2:27" x14ac:dyDescent="0.25">
      <c r="B45" s="142"/>
      <c r="C45" s="142"/>
      <c r="D45" s="142"/>
      <c r="E45" s="142"/>
      <c r="F45" s="142"/>
      <c r="G45" s="143"/>
      <c r="H45" s="142"/>
      <c r="I45" s="143"/>
      <c r="J45" s="45"/>
      <c r="K45" s="142"/>
      <c r="L45" s="142"/>
      <c r="M45" s="142"/>
      <c r="N45" s="142"/>
      <c r="O45" s="142"/>
      <c r="P45" s="143"/>
      <c r="Q45" s="142"/>
      <c r="R45" s="143"/>
      <c r="S45" s="45"/>
      <c r="T45" s="142"/>
      <c r="U45" s="142"/>
      <c r="V45" s="142"/>
      <c r="W45" s="142"/>
      <c r="X45" s="142"/>
      <c r="Y45" s="143"/>
      <c r="Z45" s="142"/>
      <c r="AA45" s="143"/>
    </row>
    <row r="46" spans="2:27" x14ac:dyDescent="0.25">
      <c r="B46" s="144"/>
      <c r="C46" s="144"/>
      <c r="D46" s="144"/>
      <c r="E46" s="144"/>
      <c r="F46" s="144"/>
      <c r="G46" s="145"/>
      <c r="H46" s="145"/>
      <c r="I46" s="145"/>
      <c r="J46" s="45"/>
      <c r="K46" s="144"/>
      <c r="L46" s="144"/>
      <c r="M46" s="144"/>
      <c r="N46" s="144"/>
      <c r="O46" s="144"/>
      <c r="P46" s="145"/>
      <c r="Q46" s="145"/>
      <c r="R46" s="145"/>
      <c r="S46" s="45"/>
      <c r="T46" s="144"/>
      <c r="U46" s="144"/>
      <c r="V46" s="144"/>
      <c r="W46" s="144"/>
      <c r="X46" s="144"/>
      <c r="Y46" s="145"/>
      <c r="Z46" s="145"/>
      <c r="AA46" s="145"/>
    </row>
    <row r="47" spans="2:27" x14ac:dyDescent="0.25">
      <c r="B47" s="146"/>
      <c r="C47" s="147"/>
      <c r="D47" s="147"/>
      <c r="E47" s="147"/>
      <c r="F47" s="147"/>
      <c r="G47" s="147"/>
      <c r="H47" s="147"/>
      <c r="I47" s="147"/>
      <c r="J47" s="45"/>
      <c r="K47" s="146"/>
      <c r="L47" s="147"/>
      <c r="M47" s="147"/>
      <c r="N47" s="147"/>
      <c r="O47" s="147"/>
      <c r="P47" s="147"/>
      <c r="Q47" s="147"/>
      <c r="R47" s="147"/>
      <c r="S47" s="45"/>
      <c r="T47" s="146"/>
      <c r="U47" s="147"/>
      <c r="V47" s="147"/>
      <c r="W47" s="147"/>
      <c r="X47" s="147"/>
      <c r="Y47" s="147"/>
      <c r="Z47" s="147"/>
      <c r="AA47" s="147"/>
    </row>
    <row r="48" spans="2:27" x14ac:dyDescent="0.25">
      <c r="B48" s="146"/>
      <c r="C48" s="147"/>
      <c r="D48" s="147"/>
      <c r="E48" s="147"/>
      <c r="F48" s="147"/>
      <c r="G48" s="147"/>
      <c r="H48" s="147"/>
      <c r="I48" s="147"/>
      <c r="J48" s="45"/>
      <c r="K48" s="146"/>
      <c r="L48" s="147"/>
      <c r="M48" s="147"/>
      <c r="N48" s="147"/>
      <c r="O48" s="147"/>
      <c r="P48" s="147"/>
      <c r="Q48" s="147"/>
      <c r="R48" s="147"/>
      <c r="S48" s="45"/>
      <c r="T48" s="146"/>
      <c r="U48" s="147"/>
      <c r="V48" s="147"/>
      <c r="W48" s="147"/>
      <c r="X48" s="147"/>
      <c r="Y48" s="147"/>
      <c r="Z48" s="147"/>
      <c r="AA48" s="147"/>
    </row>
    <row r="49" spans="2:27" x14ac:dyDescent="0.25">
      <c r="B49" s="146"/>
      <c r="C49" s="147"/>
      <c r="D49" s="147"/>
      <c r="E49" s="147"/>
      <c r="F49" s="147"/>
      <c r="G49" s="147"/>
      <c r="H49" s="147"/>
      <c r="I49" s="147"/>
      <c r="J49" s="45"/>
      <c r="K49" s="146"/>
      <c r="L49" s="147"/>
      <c r="M49" s="147"/>
      <c r="N49" s="147"/>
      <c r="O49" s="147"/>
      <c r="P49" s="147"/>
      <c r="Q49" s="147"/>
      <c r="R49" s="147"/>
      <c r="S49" s="45"/>
      <c r="T49" s="146"/>
      <c r="U49" s="147"/>
      <c r="V49" s="147"/>
      <c r="W49" s="147"/>
      <c r="X49" s="147"/>
      <c r="Y49" s="147"/>
      <c r="Z49" s="147"/>
      <c r="AA49" s="147"/>
    </row>
    <row r="50" spans="2:27" x14ac:dyDescent="0.25">
      <c r="B50" s="146"/>
      <c r="C50" s="147"/>
      <c r="D50" s="147"/>
      <c r="E50" s="147"/>
      <c r="F50" s="147"/>
      <c r="G50" s="147"/>
      <c r="H50" s="147"/>
      <c r="I50" s="147"/>
      <c r="J50" s="45"/>
      <c r="K50" s="146"/>
      <c r="L50" s="147"/>
      <c r="M50" s="147"/>
      <c r="N50" s="147"/>
      <c r="O50" s="147"/>
      <c r="P50" s="147"/>
      <c r="Q50" s="147"/>
      <c r="R50" s="147"/>
      <c r="S50" s="45"/>
      <c r="T50" s="146"/>
      <c r="U50" s="147"/>
      <c r="V50" s="147"/>
      <c r="W50" s="147"/>
      <c r="X50" s="147"/>
      <c r="Y50" s="147"/>
      <c r="Z50" s="147"/>
      <c r="AA50" s="147"/>
    </row>
    <row r="51" spans="2:27" x14ac:dyDescent="0.25">
      <c r="B51" s="146"/>
      <c r="C51" s="147"/>
      <c r="D51" s="147"/>
      <c r="E51" s="147"/>
      <c r="F51" s="147"/>
      <c r="G51" s="147"/>
      <c r="H51" s="147"/>
      <c r="I51" s="147"/>
      <c r="J51" s="45"/>
      <c r="K51" s="146"/>
      <c r="L51" s="147"/>
      <c r="M51" s="147"/>
      <c r="N51" s="147"/>
      <c r="O51" s="147"/>
      <c r="P51" s="147"/>
      <c r="Q51" s="147"/>
      <c r="R51" s="147"/>
      <c r="S51" s="45"/>
      <c r="T51" s="146"/>
      <c r="U51" s="147"/>
      <c r="V51" s="147"/>
      <c r="W51" s="147"/>
      <c r="X51" s="147"/>
      <c r="Y51" s="147"/>
      <c r="Z51" s="147"/>
      <c r="AA51" s="147"/>
    </row>
    <row r="52" spans="2:27" x14ac:dyDescent="0.25">
      <c r="B52" s="146"/>
      <c r="C52" s="147"/>
      <c r="D52" s="147"/>
      <c r="E52" s="147"/>
      <c r="F52" s="147"/>
      <c r="G52" s="147"/>
      <c r="H52" s="147"/>
      <c r="I52" s="147"/>
      <c r="J52" s="45"/>
      <c r="K52" s="146"/>
      <c r="L52" s="147"/>
      <c r="M52" s="147"/>
      <c r="N52" s="147"/>
      <c r="O52" s="147"/>
      <c r="P52" s="147"/>
      <c r="Q52" s="147"/>
      <c r="R52" s="147"/>
      <c r="S52" s="45"/>
      <c r="T52" s="146"/>
      <c r="U52" s="147"/>
      <c r="V52" s="147"/>
      <c r="W52" s="147"/>
      <c r="X52" s="147"/>
      <c r="Y52" s="147"/>
      <c r="Z52" s="147"/>
      <c r="AA52" s="147"/>
    </row>
    <row r="53" spans="2:27" x14ac:dyDescent="0.25">
      <c r="B53" s="146"/>
      <c r="C53" s="147"/>
      <c r="D53" s="147"/>
      <c r="E53" s="147"/>
      <c r="F53" s="147"/>
      <c r="G53" s="147"/>
      <c r="H53" s="147"/>
      <c r="I53" s="147"/>
      <c r="J53" s="45"/>
      <c r="K53" s="146"/>
      <c r="L53" s="147"/>
      <c r="M53" s="147"/>
      <c r="N53" s="147"/>
      <c r="O53" s="147"/>
      <c r="P53" s="147"/>
      <c r="Q53" s="147"/>
      <c r="R53" s="147"/>
      <c r="S53" s="45"/>
      <c r="T53" s="146"/>
      <c r="U53" s="147"/>
      <c r="V53" s="147"/>
      <c r="W53" s="147"/>
      <c r="X53" s="147"/>
      <c r="Y53" s="147"/>
      <c r="Z53" s="147"/>
      <c r="AA53" s="147"/>
    </row>
    <row r="54" spans="2:27" x14ac:dyDescent="0.25">
      <c r="B54" s="146"/>
      <c r="C54" s="147"/>
      <c r="D54" s="147"/>
      <c r="E54" s="147"/>
      <c r="F54" s="147"/>
      <c r="G54" s="147"/>
      <c r="H54" s="147"/>
      <c r="I54" s="147"/>
      <c r="J54" s="45"/>
      <c r="K54" s="146"/>
      <c r="L54" s="147"/>
      <c r="M54" s="147"/>
      <c r="N54" s="147"/>
      <c r="O54" s="147"/>
      <c r="P54" s="147"/>
      <c r="Q54" s="147"/>
      <c r="R54" s="147"/>
      <c r="S54" s="45"/>
      <c r="T54" s="146"/>
      <c r="U54" s="147"/>
      <c r="V54" s="147"/>
      <c r="W54" s="147"/>
      <c r="X54" s="147"/>
      <c r="Y54" s="147"/>
      <c r="Z54" s="147"/>
      <c r="AA54" s="147"/>
    </row>
    <row r="55" spans="2:27" x14ac:dyDescent="0.25">
      <c r="B55" s="148"/>
      <c r="C55" s="147"/>
      <c r="D55" s="147"/>
      <c r="E55" s="147"/>
      <c r="F55" s="88"/>
      <c r="G55" s="147"/>
      <c r="H55" s="88"/>
      <c r="I55" s="88"/>
      <c r="J55" s="45"/>
      <c r="K55" s="148"/>
      <c r="L55" s="147"/>
      <c r="M55" s="147"/>
      <c r="N55" s="147"/>
      <c r="O55" s="88"/>
      <c r="P55" s="147"/>
      <c r="Q55" s="88"/>
      <c r="R55" s="88"/>
      <c r="S55" s="45"/>
      <c r="T55" s="148"/>
      <c r="U55" s="147"/>
      <c r="V55" s="147"/>
      <c r="W55" s="147"/>
      <c r="X55" s="88"/>
      <c r="Y55" s="147"/>
      <c r="Z55" s="88"/>
      <c r="AA55" s="88"/>
    </row>
    <row r="56" spans="2:27" x14ac:dyDescent="0.25">
      <c r="B56" s="148"/>
      <c r="C56" s="147"/>
      <c r="D56" s="147"/>
      <c r="E56" s="147"/>
      <c r="F56" s="149"/>
      <c r="G56" s="147"/>
      <c r="H56" s="88"/>
      <c r="I56" s="88"/>
      <c r="J56" s="45"/>
      <c r="K56" s="148"/>
      <c r="L56" s="147"/>
      <c r="M56" s="147"/>
      <c r="N56" s="147"/>
      <c r="O56" s="149"/>
      <c r="P56" s="147"/>
      <c r="Q56" s="88"/>
      <c r="R56" s="88"/>
      <c r="S56" s="45"/>
      <c r="T56" s="148"/>
      <c r="U56" s="147"/>
      <c r="V56" s="147"/>
      <c r="W56" s="147"/>
      <c r="X56" s="149"/>
      <c r="Y56" s="147"/>
      <c r="Z56" s="88"/>
      <c r="AA56" s="88"/>
    </row>
    <row r="57" spans="2:27" x14ac:dyDescent="0.25">
      <c r="B57" s="150"/>
      <c r="C57" s="150"/>
      <c r="D57" s="150"/>
      <c r="E57" s="149"/>
      <c r="F57" s="149"/>
      <c r="G57" s="149"/>
      <c r="H57" s="149"/>
      <c r="I57" s="149"/>
      <c r="J57" s="45"/>
      <c r="K57" s="150"/>
      <c r="L57" s="150"/>
      <c r="M57" s="150"/>
      <c r="N57" s="149"/>
      <c r="O57" s="149"/>
      <c r="P57" s="149"/>
      <c r="Q57" s="149"/>
      <c r="R57" s="149"/>
      <c r="S57" s="45"/>
      <c r="T57" s="150"/>
      <c r="U57" s="150"/>
      <c r="V57" s="150"/>
      <c r="W57" s="149"/>
      <c r="X57" s="149"/>
      <c r="Y57" s="149"/>
      <c r="Z57" s="149"/>
      <c r="AA57" s="149"/>
    </row>
    <row r="58" spans="2:27" x14ac:dyDescent="0.25">
      <c r="B58" s="150"/>
      <c r="C58" s="146"/>
      <c r="D58" s="146"/>
      <c r="E58" s="146"/>
      <c r="F58" s="146"/>
      <c r="G58" s="149"/>
      <c r="H58" s="149"/>
      <c r="I58" s="149"/>
      <c r="J58" s="45"/>
      <c r="K58" s="150"/>
      <c r="L58" s="146"/>
      <c r="M58" s="146"/>
      <c r="N58" s="146"/>
      <c r="O58" s="146"/>
      <c r="P58" s="149"/>
      <c r="Q58" s="149"/>
      <c r="R58" s="149"/>
      <c r="S58" s="45"/>
      <c r="T58" s="150"/>
      <c r="U58" s="146"/>
      <c r="V58" s="146"/>
      <c r="W58" s="146"/>
      <c r="X58" s="146"/>
      <c r="Y58" s="149"/>
      <c r="Z58" s="149"/>
      <c r="AA58" s="149"/>
    </row>
    <row r="59" spans="2:27" x14ac:dyDescent="0.25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</row>
  </sheetData>
  <mergeCells count="6">
    <mergeCell ref="AM2:AU2"/>
    <mergeCell ref="AW2:BA2"/>
    <mergeCell ref="B2:I2"/>
    <mergeCell ref="K2:R2"/>
    <mergeCell ref="T2:AA2"/>
    <mergeCell ref="AC2:AK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A3E1-927F-4A07-A35E-DEDE7CF38791}">
  <sheetPr codeName="Sheet19"/>
  <dimension ref="B2:X15"/>
  <sheetViews>
    <sheetView workbookViewId="0">
      <selection activeCell="F17" sqref="F17"/>
    </sheetView>
  </sheetViews>
  <sheetFormatPr defaultRowHeight="13.2" x14ac:dyDescent="0.25"/>
  <cols>
    <col min="4" max="4" width="9.6640625" bestFit="1" customWidth="1"/>
    <col min="19" max="19" width="15.109375" customWidth="1"/>
    <col min="23" max="23" width="14.44140625" customWidth="1"/>
  </cols>
  <sheetData>
    <row r="2" spans="2:24" x14ac:dyDescent="0.25">
      <c r="B2" s="260" t="s">
        <v>62</v>
      </c>
      <c r="C2" s="260"/>
      <c r="D2" s="259" t="s">
        <v>129</v>
      </c>
      <c r="E2" s="38"/>
      <c r="F2" s="260" t="s">
        <v>130</v>
      </c>
      <c r="G2" s="260"/>
      <c r="H2" s="259" t="s">
        <v>129</v>
      </c>
      <c r="I2" s="38"/>
      <c r="J2" s="260" t="s">
        <v>131</v>
      </c>
      <c r="K2" s="260"/>
      <c r="L2" s="259" t="s">
        <v>129</v>
      </c>
      <c r="M2" s="38"/>
      <c r="N2" s="38" t="s">
        <v>125</v>
      </c>
      <c r="O2" s="259" t="s">
        <v>126</v>
      </c>
      <c r="P2" s="259" t="s">
        <v>129</v>
      </c>
      <c r="Q2" s="38"/>
      <c r="R2" s="85" t="s">
        <v>133</v>
      </c>
      <c r="S2" s="259" t="s">
        <v>134</v>
      </c>
      <c r="T2" s="259" t="s">
        <v>129</v>
      </c>
      <c r="U2" s="38"/>
      <c r="V2" s="85" t="s">
        <v>65</v>
      </c>
      <c r="W2" s="259" t="s">
        <v>134</v>
      </c>
      <c r="X2" s="259" t="s">
        <v>129</v>
      </c>
    </row>
    <row r="3" spans="2:24" x14ac:dyDescent="0.25">
      <c r="B3" s="78" t="s">
        <v>0</v>
      </c>
      <c r="C3" s="78" t="s">
        <v>132</v>
      </c>
      <c r="D3" s="259"/>
      <c r="E3" s="38"/>
      <c r="F3" s="78" t="s">
        <v>0</v>
      </c>
      <c r="G3" s="78" t="s">
        <v>132</v>
      </c>
      <c r="H3" s="259"/>
      <c r="I3" s="38"/>
      <c r="J3" s="78" t="s">
        <v>0</v>
      </c>
      <c r="K3" s="78" t="s">
        <v>132</v>
      </c>
      <c r="L3" s="259"/>
      <c r="M3" s="38"/>
      <c r="N3" s="78" t="s">
        <v>0</v>
      </c>
      <c r="O3" s="259"/>
      <c r="P3" s="259"/>
      <c r="Q3" s="38"/>
      <c r="R3" s="78" t="s">
        <v>0</v>
      </c>
      <c r="S3" s="259"/>
      <c r="T3" s="259"/>
      <c r="U3" s="38"/>
      <c r="V3" s="78" t="s">
        <v>0</v>
      </c>
      <c r="W3" s="259"/>
      <c r="X3" s="259"/>
    </row>
    <row r="4" spans="2:24" x14ac:dyDescent="0.25">
      <c r="B4" s="38">
        <v>2009</v>
      </c>
      <c r="C4" s="79">
        <f>AVERAGEIF('Monthly Data'!$B:$B,B4,'Monthly Data'!G:G)</f>
        <v>41926</v>
      </c>
      <c r="D4" s="80"/>
      <c r="E4" s="81"/>
      <c r="F4" s="38">
        <v>2009</v>
      </c>
      <c r="G4" s="79">
        <f>AVERAGEIF('Monthly Data'!$B:$B,B4,'Monthly Data'!K:K)</f>
        <v>3911</v>
      </c>
      <c r="H4" s="80"/>
      <c r="I4" s="81"/>
      <c r="J4" s="38">
        <v>2009</v>
      </c>
      <c r="K4" s="79">
        <f>AVERAGEIF('Monthly Data'!$B:$B,B4,'Monthly Data'!R:R)</f>
        <v>512</v>
      </c>
      <c r="L4" s="80"/>
      <c r="M4" s="81"/>
      <c r="N4" s="38">
        <v>2009</v>
      </c>
      <c r="O4" s="79">
        <f>AVERAGEIF('Monthly Data'!$B:$B,B4,'Monthly Data'!Y:Y)</f>
        <v>9513</v>
      </c>
      <c r="P4" s="80"/>
      <c r="Q4" s="81"/>
      <c r="R4" s="38">
        <v>2009</v>
      </c>
      <c r="S4" s="79">
        <f>AVERAGEIF('Monthly Data'!$B:$B,B4,'Monthly Data'!AF:AF)</f>
        <v>436</v>
      </c>
      <c r="T4" s="80"/>
      <c r="U4" s="81"/>
      <c r="V4" s="38">
        <v>2009</v>
      </c>
      <c r="W4" s="79">
        <f>AVERAGEIF('Monthly Data'!$B:$B,B4,'Monthly Data'!AH:AH)</f>
        <v>338</v>
      </c>
      <c r="X4" s="80"/>
    </row>
    <row r="5" spans="2:24" x14ac:dyDescent="0.25">
      <c r="B5" s="38">
        <f t="shared" ref="B5:B15" si="0">B4+1</f>
        <v>2010</v>
      </c>
      <c r="C5" s="79">
        <f>AVERAGEIF('Monthly Data'!B:B,B5,'Monthly Data'!G:G)</f>
        <v>42068</v>
      </c>
      <c r="D5" s="80">
        <f t="shared" ref="D5:D12" si="1">C5/C4</f>
        <v>1.0033869198110958</v>
      </c>
      <c r="E5" s="81"/>
      <c r="F5" s="38">
        <f t="shared" ref="F5:F15" si="2">F4+1</f>
        <v>2010</v>
      </c>
      <c r="G5" s="79">
        <f>AVERAGEIF('Monthly Data'!$B:$B,B5,'Monthly Data'!K:K)</f>
        <v>3920</v>
      </c>
      <c r="H5" s="80">
        <f t="shared" ref="H5:H12" si="3">G5/G4</f>
        <v>1.0023012017386859</v>
      </c>
      <c r="I5" s="81"/>
      <c r="J5" s="38">
        <f t="shared" ref="J5:J15" si="4">J4+1</f>
        <v>2010</v>
      </c>
      <c r="K5" s="79">
        <f>AVERAGEIF('Monthly Data'!$B:$B,B5,'Monthly Data'!R:R)</f>
        <v>524</v>
      </c>
      <c r="L5" s="80">
        <f t="shared" ref="L5:L12" si="5">K5/K4</f>
        <v>1.0234375</v>
      </c>
      <c r="M5" s="81"/>
      <c r="N5" s="38">
        <f t="shared" ref="N5:N15" si="6">N4+1</f>
        <v>2010</v>
      </c>
      <c r="O5" s="79">
        <f>AVERAGEIF('Monthly Data'!$B:$B,B5,'Monthly Data'!Y:Y)</f>
        <v>9513</v>
      </c>
      <c r="P5" s="80">
        <f t="shared" ref="P5:P12" si="7">O5/O4</f>
        <v>1</v>
      </c>
      <c r="Q5" s="38"/>
      <c r="R5" s="38">
        <f t="shared" ref="R5:R15" si="8">R4+1</f>
        <v>2010</v>
      </c>
      <c r="S5" s="79">
        <f>AVERAGEIF('Monthly Data'!$B:$B,B5,'Monthly Data'!AF:AF)</f>
        <v>436</v>
      </c>
      <c r="T5" s="80">
        <f t="shared" ref="T5:T12" si="9">S5/S4</f>
        <v>1</v>
      </c>
      <c r="U5" s="38"/>
      <c r="V5" s="38">
        <f t="shared" ref="V5:V15" si="10">V4+1</f>
        <v>2010</v>
      </c>
      <c r="W5" s="79">
        <f>AVERAGEIF('Monthly Data'!$B:$B,B5,'Monthly Data'!AH:AH)</f>
        <v>338</v>
      </c>
      <c r="X5" s="80">
        <f t="shared" ref="X5:X12" si="11">W5/W4</f>
        <v>1</v>
      </c>
    </row>
    <row r="6" spans="2:24" x14ac:dyDescent="0.25">
      <c r="B6" s="38">
        <f t="shared" si="0"/>
        <v>2011</v>
      </c>
      <c r="C6" s="79">
        <f>AVERAGEIF('Monthly Data'!B:B,B6,'Monthly Data'!G:G)</f>
        <v>42279</v>
      </c>
      <c r="D6" s="80">
        <f t="shared" si="1"/>
        <v>1.0050156888846629</v>
      </c>
      <c r="E6" s="81"/>
      <c r="F6" s="38">
        <f t="shared" si="2"/>
        <v>2011</v>
      </c>
      <c r="G6" s="79">
        <f>AVERAGEIF('Monthly Data'!$B:$B,B6,'Monthly Data'!K:K)</f>
        <v>3940</v>
      </c>
      <c r="H6" s="80">
        <f t="shared" si="3"/>
        <v>1.0051020408163265</v>
      </c>
      <c r="I6" s="81"/>
      <c r="J6" s="38">
        <f t="shared" si="4"/>
        <v>2011</v>
      </c>
      <c r="K6" s="79">
        <f>AVERAGEIF('Monthly Data'!$B:$B,B6,'Monthly Data'!R:R)</f>
        <v>529</v>
      </c>
      <c r="L6" s="80">
        <f t="shared" si="5"/>
        <v>1.0095419847328244</v>
      </c>
      <c r="M6" s="81"/>
      <c r="N6" s="38">
        <f t="shared" si="6"/>
        <v>2011</v>
      </c>
      <c r="O6" s="79">
        <f>AVERAGEIF('Monthly Data'!$B:$B,B6,'Monthly Data'!Y:Y)</f>
        <v>9566</v>
      </c>
      <c r="P6" s="80">
        <f t="shared" si="7"/>
        <v>1.0055713234521182</v>
      </c>
      <c r="Q6" s="38"/>
      <c r="R6" s="38">
        <f t="shared" si="8"/>
        <v>2011</v>
      </c>
      <c r="S6" s="79">
        <f>AVERAGEIF('Monthly Data'!$B:$B,B6,'Monthly Data'!AF:AF)</f>
        <v>436</v>
      </c>
      <c r="T6" s="80">
        <f t="shared" si="9"/>
        <v>1</v>
      </c>
      <c r="U6" s="38"/>
      <c r="V6" s="38">
        <f t="shared" si="10"/>
        <v>2011</v>
      </c>
      <c r="W6" s="79">
        <f>AVERAGEIF('Monthly Data'!$B:$B,B6,'Monthly Data'!AH:AH)</f>
        <v>352</v>
      </c>
      <c r="X6" s="80">
        <f t="shared" si="11"/>
        <v>1.0414201183431953</v>
      </c>
    </row>
    <row r="7" spans="2:24" x14ac:dyDescent="0.25">
      <c r="B7" s="38">
        <f t="shared" si="0"/>
        <v>2012</v>
      </c>
      <c r="C7" s="79">
        <f>AVERAGEIF('Monthly Data'!B:B,B7,'Monthly Data'!G:G)</f>
        <v>42364.75</v>
      </c>
      <c r="D7" s="80">
        <f t="shared" si="1"/>
        <v>1.0020281936658861</v>
      </c>
      <c r="E7" s="82"/>
      <c r="F7" s="38">
        <f t="shared" si="2"/>
        <v>2012</v>
      </c>
      <c r="G7" s="79">
        <f>AVERAGEIF('Monthly Data'!$B:$B,B7,'Monthly Data'!K:K)</f>
        <v>3920.25</v>
      </c>
      <c r="H7" s="80">
        <f t="shared" si="3"/>
        <v>0.99498730964467008</v>
      </c>
      <c r="I7" s="82"/>
      <c r="J7" s="38">
        <f t="shared" si="4"/>
        <v>2012</v>
      </c>
      <c r="K7" s="79">
        <f>AVERAGEIF('Monthly Data'!$B:$B,B7,'Monthly Data'!R:R)</f>
        <v>533</v>
      </c>
      <c r="L7" s="80">
        <f t="shared" si="5"/>
        <v>1.0075614366729679</v>
      </c>
      <c r="M7" s="82"/>
      <c r="N7" s="38">
        <f t="shared" si="6"/>
        <v>2012</v>
      </c>
      <c r="O7" s="79">
        <f>AVERAGEIF('Monthly Data'!$B:$B,B7,'Monthly Data'!Y:Y)</f>
        <v>9607.5</v>
      </c>
      <c r="P7" s="80">
        <f t="shared" si="7"/>
        <v>1.0043382814133388</v>
      </c>
      <c r="Q7" s="82"/>
      <c r="R7" s="38">
        <f t="shared" si="8"/>
        <v>2012</v>
      </c>
      <c r="S7" s="79">
        <f>AVERAGEIF('Monthly Data'!$B:$B,B7,'Monthly Data'!AF:AF)</f>
        <v>428</v>
      </c>
      <c r="T7" s="80">
        <f t="shared" si="9"/>
        <v>0.98165137614678899</v>
      </c>
      <c r="U7" s="82"/>
      <c r="V7" s="38">
        <f t="shared" si="10"/>
        <v>2012</v>
      </c>
      <c r="W7" s="79">
        <f>AVERAGEIF('Monthly Data'!$B:$B,B7,'Monthly Data'!AH:AH)</f>
        <v>350</v>
      </c>
      <c r="X7" s="80">
        <f t="shared" si="11"/>
        <v>0.99431818181818177</v>
      </c>
    </row>
    <row r="8" spans="2:24" x14ac:dyDescent="0.25">
      <c r="B8" s="38">
        <f t="shared" si="0"/>
        <v>2013</v>
      </c>
      <c r="C8" s="79">
        <f>AVERAGEIF('Monthly Data'!B:B,B8,'Monthly Data'!G:G)</f>
        <v>42526</v>
      </c>
      <c r="D8" s="80">
        <f t="shared" si="1"/>
        <v>1.0038062304156168</v>
      </c>
      <c r="E8" s="82"/>
      <c r="F8" s="38">
        <f t="shared" si="2"/>
        <v>2013</v>
      </c>
      <c r="G8" s="79">
        <f>AVERAGEIF('Monthly Data'!$B:$B,B8,'Monthly Data'!K:K)</f>
        <v>3953.75</v>
      </c>
      <c r="H8" s="80">
        <f t="shared" si="3"/>
        <v>1.0085453733817997</v>
      </c>
      <c r="I8" s="82"/>
      <c r="J8" s="38">
        <f t="shared" si="4"/>
        <v>2013</v>
      </c>
      <c r="K8" s="79">
        <f>AVERAGEIF('Monthly Data'!$B:$B,B8,'Monthly Data'!R:R)</f>
        <v>513</v>
      </c>
      <c r="L8" s="80">
        <f t="shared" si="5"/>
        <v>0.96247654784240155</v>
      </c>
      <c r="M8" s="82"/>
      <c r="N8" s="38">
        <f t="shared" si="6"/>
        <v>2013</v>
      </c>
      <c r="O8" s="79">
        <f>AVERAGEIF('Monthly Data'!$B:$B,B8,'Monthly Data'!Y:Y)</f>
        <v>9689.5</v>
      </c>
      <c r="P8" s="80">
        <f t="shared" si="7"/>
        <v>1.0085349986989331</v>
      </c>
      <c r="Q8" s="82"/>
      <c r="R8" s="38">
        <f t="shared" si="8"/>
        <v>2013</v>
      </c>
      <c r="S8" s="79">
        <f>AVERAGEIF('Monthly Data'!$B:$B,B8,'Monthly Data'!AF:AF)</f>
        <v>419.5</v>
      </c>
      <c r="T8" s="80">
        <f t="shared" si="9"/>
        <v>0.98014018691588789</v>
      </c>
      <c r="U8" s="82"/>
      <c r="V8" s="38">
        <f t="shared" si="10"/>
        <v>2013</v>
      </c>
      <c r="W8" s="79">
        <f>AVERAGEIF('Monthly Data'!$B:$B,B8,'Monthly Data'!AH:AH)</f>
        <v>345.75</v>
      </c>
      <c r="X8" s="80">
        <f t="shared" si="11"/>
        <v>0.98785714285714288</v>
      </c>
    </row>
    <row r="9" spans="2:24" x14ac:dyDescent="0.25">
      <c r="B9" s="38">
        <f t="shared" si="0"/>
        <v>2014</v>
      </c>
      <c r="C9" s="79">
        <f>AVERAGEIF('Monthly Data'!B:B,B9,'Monthly Data'!G:G)</f>
        <v>42635.75</v>
      </c>
      <c r="D9" s="80">
        <f t="shared" si="1"/>
        <v>1.0025807741146593</v>
      </c>
      <c r="E9" s="82"/>
      <c r="F9" s="38">
        <f t="shared" si="2"/>
        <v>2014</v>
      </c>
      <c r="G9" s="79">
        <f>AVERAGEIF('Monthly Data'!$B:$B,B9,'Monthly Data'!K:K)</f>
        <v>3988.5</v>
      </c>
      <c r="H9" s="80">
        <f t="shared" si="3"/>
        <v>1.0087891242491305</v>
      </c>
      <c r="I9" s="82"/>
      <c r="J9" s="38">
        <f t="shared" si="4"/>
        <v>2014</v>
      </c>
      <c r="K9" s="79">
        <f>AVERAGEIF('Monthly Data'!$B:$B,B9,'Monthly Data'!R:R)</f>
        <v>508</v>
      </c>
      <c r="L9" s="80">
        <f t="shared" si="5"/>
        <v>0.99025341130604283</v>
      </c>
      <c r="M9" s="82"/>
      <c r="N9" s="38">
        <f t="shared" si="6"/>
        <v>2014</v>
      </c>
      <c r="O9" s="79">
        <f>AVERAGEIF('Monthly Data'!$B:$B,B9,'Monthly Data'!Y:Y)</f>
        <v>9736</v>
      </c>
      <c r="P9" s="80">
        <f t="shared" si="7"/>
        <v>1.0047990092368027</v>
      </c>
      <c r="Q9" s="82"/>
      <c r="R9" s="38">
        <f t="shared" si="8"/>
        <v>2014</v>
      </c>
      <c r="S9" s="79">
        <f>AVERAGEIF('Monthly Data'!$B:$B,B9,'Monthly Data'!AF:AF)</f>
        <v>410.25</v>
      </c>
      <c r="T9" s="80">
        <f t="shared" si="9"/>
        <v>0.9779499404052443</v>
      </c>
      <c r="U9" s="82"/>
      <c r="V9" s="38">
        <f t="shared" si="10"/>
        <v>2014</v>
      </c>
      <c r="W9" s="79">
        <f>AVERAGEIF('Monthly Data'!$B:$B,B9,'Monthly Data'!AH:AH)</f>
        <v>332.25</v>
      </c>
      <c r="X9" s="80">
        <f t="shared" si="11"/>
        <v>0.9609544468546638</v>
      </c>
    </row>
    <row r="10" spans="2:24" x14ac:dyDescent="0.25">
      <c r="B10" s="38">
        <f t="shared" si="0"/>
        <v>2015</v>
      </c>
      <c r="C10" s="79">
        <f>AVERAGEIF('Monthly Data'!B:B,B10,'Monthly Data'!G:G)</f>
        <v>42712</v>
      </c>
      <c r="D10" s="80">
        <f t="shared" si="1"/>
        <v>1.0017884052702251</v>
      </c>
      <c r="E10" s="82"/>
      <c r="F10" s="38">
        <f t="shared" si="2"/>
        <v>2015</v>
      </c>
      <c r="G10" s="79">
        <f>AVERAGEIF('Monthly Data'!$B:$B,B10,'Monthly Data'!K:K)</f>
        <v>4015</v>
      </c>
      <c r="H10" s="80">
        <f t="shared" si="3"/>
        <v>1.006644101792654</v>
      </c>
      <c r="I10" s="82"/>
      <c r="J10" s="38">
        <f t="shared" si="4"/>
        <v>2015</v>
      </c>
      <c r="K10" s="79">
        <f>AVERAGEIF('Monthly Data'!$B:$B,B10,'Monthly Data'!R:R)</f>
        <v>516.5</v>
      </c>
      <c r="L10" s="80">
        <f t="shared" si="5"/>
        <v>1.0167322834645669</v>
      </c>
      <c r="M10" s="82"/>
      <c r="N10" s="38">
        <f t="shared" si="6"/>
        <v>2015</v>
      </c>
      <c r="O10" s="79">
        <f>AVERAGEIF('Monthly Data'!$B:$B,B10,'Monthly Data'!Y:Y)</f>
        <v>9753.25</v>
      </c>
      <c r="P10" s="80">
        <f t="shared" si="7"/>
        <v>1.0017717748562038</v>
      </c>
      <c r="Q10" s="82"/>
      <c r="R10" s="38">
        <f t="shared" si="8"/>
        <v>2015</v>
      </c>
      <c r="S10" s="79">
        <f>AVERAGEIF('Monthly Data'!$B:$B,B10,'Monthly Data'!AF:AF)</f>
        <v>397.75</v>
      </c>
      <c r="T10" s="80">
        <f t="shared" si="9"/>
        <v>0.96953077391834253</v>
      </c>
      <c r="U10" s="82"/>
      <c r="V10" s="38">
        <f t="shared" si="10"/>
        <v>2015</v>
      </c>
      <c r="W10" s="79">
        <f>AVERAGEIF('Monthly Data'!$B:$B,B10,'Monthly Data'!AH:AH)</f>
        <v>321.75</v>
      </c>
      <c r="X10" s="80">
        <f t="shared" si="11"/>
        <v>0.96839729119638829</v>
      </c>
    </row>
    <row r="11" spans="2:24" x14ac:dyDescent="0.25">
      <c r="B11" s="38">
        <f t="shared" si="0"/>
        <v>2016</v>
      </c>
      <c r="C11" s="79">
        <f>AVERAGEIF('Monthly Data'!B:B,B11,'Monthly Data'!G:G)</f>
        <v>42797.25</v>
      </c>
      <c r="D11" s="80">
        <f t="shared" si="1"/>
        <v>1.0019959262034088</v>
      </c>
      <c r="E11" s="82"/>
      <c r="F11" s="38">
        <f t="shared" si="2"/>
        <v>2016</v>
      </c>
      <c r="G11" s="79">
        <f>AVERAGEIF('Monthly Data'!$B:$B,B11,'Monthly Data'!K:K)</f>
        <v>4050.75</v>
      </c>
      <c r="H11" s="80">
        <f t="shared" si="3"/>
        <v>1.0089041095890412</v>
      </c>
      <c r="I11" s="82"/>
      <c r="J11" s="38">
        <f t="shared" si="4"/>
        <v>2016</v>
      </c>
      <c r="K11" s="79">
        <f>AVERAGEIF('Monthly Data'!$B:$B,B11,'Monthly Data'!R:R)</f>
        <v>507.5</v>
      </c>
      <c r="L11" s="80">
        <f t="shared" si="5"/>
        <v>0.98257502420135523</v>
      </c>
      <c r="M11" s="82"/>
      <c r="N11" s="38">
        <f t="shared" si="6"/>
        <v>2016</v>
      </c>
      <c r="O11" s="79">
        <f>AVERAGEIF('Monthly Data'!$B:$B,B11,'Monthly Data'!Y:Y)</f>
        <v>9747.5</v>
      </c>
      <c r="P11" s="80">
        <f t="shared" si="7"/>
        <v>0.99941045292594777</v>
      </c>
      <c r="Q11" s="82"/>
      <c r="R11" s="38">
        <f t="shared" si="8"/>
        <v>2016</v>
      </c>
      <c r="S11" s="79">
        <f>AVERAGEIF('Monthly Data'!$B:$B,B11,'Monthly Data'!AF:AF)</f>
        <v>392.25</v>
      </c>
      <c r="T11" s="80">
        <f t="shared" si="9"/>
        <v>0.98617221873035832</v>
      </c>
      <c r="U11" s="82"/>
      <c r="V11" s="38">
        <f t="shared" si="10"/>
        <v>2016</v>
      </c>
      <c r="W11" s="79">
        <f>AVERAGEIF('Monthly Data'!$B:$B,B11,'Monthly Data'!AH:AH)</f>
        <v>311</v>
      </c>
      <c r="X11" s="80">
        <f t="shared" si="11"/>
        <v>0.96658896658896654</v>
      </c>
    </row>
    <row r="12" spans="2:24" x14ac:dyDescent="0.25">
      <c r="B12" s="38">
        <f t="shared" si="0"/>
        <v>2017</v>
      </c>
      <c r="C12" s="79">
        <f>AVERAGEIF('Monthly Data'!B:B,B12,'Monthly Data'!G:G)</f>
        <v>42818</v>
      </c>
      <c r="D12" s="80">
        <f t="shared" si="1"/>
        <v>1.0004848442364871</v>
      </c>
      <c r="E12" s="82"/>
      <c r="F12" s="38">
        <f t="shared" si="2"/>
        <v>2017</v>
      </c>
      <c r="G12" s="79">
        <f>AVERAGEIF('Monthly Data'!$B:$B,B12,'Monthly Data'!K:K)</f>
        <v>4071</v>
      </c>
      <c r="H12" s="80">
        <f t="shared" si="3"/>
        <v>1.0049990742455102</v>
      </c>
      <c r="I12" s="82"/>
      <c r="J12" s="38">
        <f t="shared" si="4"/>
        <v>2017</v>
      </c>
      <c r="K12" s="79">
        <f>AVERAGEIF('Monthly Data'!$B:$B,B12,'Monthly Data'!R:R)</f>
        <v>508.25</v>
      </c>
      <c r="L12" s="80">
        <f t="shared" si="5"/>
        <v>1.0014778325123153</v>
      </c>
      <c r="M12" s="82"/>
      <c r="N12" s="38">
        <f t="shared" si="6"/>
        <v>2017</v>
      </c>
      <c r="O12" s="79">
        <f>AVERAGEIF('Monthly Data'!$B:$B,B12,'Monthly Data'!Y:Y)</f>
        <v>9785.75</v>
      </c>
      <c r="P12" s="80">
        <f t="shared" si="7"/>
        <v>1.0039240830982303</v>
      </c>
      <c r="Q12" s="82"/>
      <c r="R12" s="38">
        <f t="shared" si="8"/>
        <v>2017</v>
      </c>
      <c r="S12" s="79">
        <f>AVERAGEIF('Monthly Data'!$B:$B,B12,'Monthly Data'!AF:AF)</f>
        <v>377.5</v>
      </c>
      <c r="T12" s="80">
        <f t="shared" si="9"/>
        <v>0.96239643084767368</v>
      </c>
      <c r="U12" s="82"/>
      <c r="V12" s="38">
        <f t="shared" si="10"/>
        <v>2017</v>
      </c>
      <c r="W12" s="79">
        <f>AVERAGEIF('Monthly Data'!$B:$B,B12,'Monthly Data'!AH:AH)</f>
        <v>302.5</v>
      </c>
      <c r="X12" s="80">
        <f t="shared" si="11"/>
        <v>0.97266881028938912</v>
      </c>
    </row>
    <row r="13" spans="2:24" x14ac:dyDescent="0.25">
      <c r="B13" s="38">
        <f t="shared" si="0"/>
        <v>2018</v>
      </c>
      <c r="C13" s="79">
        <f>AVERAGEIF('Monthly Data'!B:B,B13,'Monthly Data'!G:G)</f>
        <v>42889.75</v>
      </c>
      <c r="D13" s="80">
        <f t="shared" ref="D13" si="12">C13/C12</f>
        <v>1.0016756971367182</v>
      </c>
      <c r="E13" s="82"/>
      <c r="F13" s="38">
        <f t="shared" si="2"/>
        <v>2018</v>
      </c>
      <c r="G13" s="79">
        <f>AVERAGEIF('Monthly Data'!$B:$B,B13,'Monthly Data'!K:K)</f>
        <v>4131.75</v>
      </c>
      <c r="H13" s="80">
        <f t="shared" ref="H13" si="13">G13/G12</f>
        <v>1.0149226234340456</v>
      </c>
      <c r="I13" s="82"/>
      <c r="J13" s="38">
        <f t="shared" si="4"/>
        <v>2018</v>
      </c>
      <c r="K13" s="79">
        <f>AVERAGEIF('Monthly Data'!$B:$B,B13,'Monthly Data'!R:R)</f>
        <v>495.5</v>
      </c>
      <c r="L13" s="80">
        <f t="shared" ref="L13" si="14">K13/K12</f>
        <v>0.97491392031480573</v>
      </c>
      <c r="M13" s="82"/>
      <c r="N13" s="38">
        <f t="shared" si="6"/>
        <v>2018</v>
      </c>
      <c r="O13" s="79">
        <f>AVERAGEIF('Monthly Data'!$B:$B,B13,'Monthly Data'!Y:Y)</f>
        <v>9861.75</v>
      </c>
      <c r="P13" s="80">
        <f t="shared" ref="P13" si="15">O13/O12</f>
        <v>1.0077663950131568</v>
      </c>
      <c r="Q13" s="82"/>
      <c r="R13" s="38">
        <f t="shared" si="8"/>
        <v>2018</v>
      </c>
      <c r="S13" s="79">
        <f>AVERAGEIF('Monthly Data'!$B:$B,B13,'Monthly Data'!AF:AF)</f>
        <v>371.5</v>
      </c>
      <c r="T13" s="80">
        <f t="shared" ref="T13" si="16">S13/S12</f>
        <v>0.98410596026490071</v>
      </c>
      <c r="U13" s="82"/>
      <c r="V13" s="38">
        <f t="shared" si="10"/>
        <v>2018</v>
      </c>
      <c r="W13" s="79">
        <f>AVERAGEIF('Monthly Data'!$B:$B,B13,'Monthly Data'!AH:AH)</f>
        <v>292</v>
      </c>
      <c r="X13" s="80">
        <f t="shared" ref="X13" si="17">W13/W12</f>
        <v>0.96528925619834716</v>
      </c>
    </row>
    <row r="14" spans="2:24" x14ac:dyDescent="0.25">
      <c r="B14" s="82">
        <f t="shared" si="0"/>
        <v>2019</v>
      </c>
      <c r="C14" s="83">
        <f>C13*D14</f>
        <v>42998.191628540306</v>
      </c>
      <c r="D14" s="84">
        <f>GEOMEAN(D5:D13)</f>
        <v>1.0025283809894043</v>
      </c>
      <c r="E14" s="82"/>
      <c r="F14" s="82">
        <f t="shared" si="2"/>
        <v>2019</v>
      </c>
      <c r="G14" s="83">
        <f>G13*H14</f>
        <v>4157.034374920202</v>
      </c>
      <c r="H14" s="84">
        <f>GEOMEAN(H5:H13)</f>
        <v>1.0061195316561269</v>
      </c>
      <c r="I14" s="82"/>
      <c r="J14" s="82">
        <f t="shared" si="4"/>
        <v>2019</v>
      </c>
      <c r="K14" s="83">
        <f>K13*L14</f>
        <v>493.69980829509649</v>
      </c>
      <c r="L14" s="84">
        <f>GEOMEAN(L5:L13)</f>
        <v>0.99636691885993234</v>
      </c>
      <c r="M14" s="82"/>
      <c r="N14" s="82">
        <f t="shared" si="6"/>
        <v>2019</v>
      </c>
      <c r="O14" s="83">
        <f>O13*P14</f>
        <v>9901.2807886872033</v>
      </c>
      <c r="P14" s="84">
        <f>GEOMEAN(P5:P13)</f>
        <v>1.0040084963304894</v>
      </c>
      <c r="Q14" s="82"/>
      <c r="R14" s="82">
        <f t="shared" si="8"/>
        <v>2019</v>
      </c>
      <c r="S14" s="83">
        <f>S13*T14</f>
        <v>364.95012883346874</v>
      </c>
      <c r="T14" s="84">
        <f>GEOMEAN(T5:T13)</f>
        <v>0.98236912202817961</v>
      </c>
      <c r="U14" s="82"/>
      <c r="V14" s="82">
        <f t="shared" si="10"/>
        <v>2019</v>
      </c>
      <c r="W14" s="83">
        <f>W13*X14</f>
        <v>287.29200146650498</v>
      </c>
      <c r="X14" s="84">
        <f>GEOMEAN(X5:X13)</f>
        <v>0.98387671735104443</v>
      </c>
    </row>
    <row r="15" spans="2:24" x14ac:dyDescent="0.25">
      <c r="B15" s="82">
        <f t="shared" si="0"/>
        <v>2020</v>
      </c>
      <c r="C15" s="83">
        <f>C14*D15</f>
        <v>43106.90743883267</v>
      </c>
      <c r="D15" s="84">
        <f>D14</f>
        <v>1.0025283809894043</v>
      </c>
      <c r="E15" s="82"/>
      <c r="F15" s="82">
        <f t="shared" si="2"/>
        <v>2020</v>
      </c>
      <c r="G15" s="83">
        <f>G14*H15</f>
        <v>4182.4734783731337</v>
      </c>
      <c r="H15" s="84">
        <f>H14</f>
        <v>1.0061195316561269</v>
      </c>
      <c r="I15" s="82"/>
      <c r="J15" s="82">
        <f t="shared" si="4"/>
        <v>2020</v>
      </c>
      <c r="K15" s="83">
        <f>K14*L15</f>
        <v>491.90615683272455</v>
      </c>
      <c r="L15" s="84">
        <f>L14</f>
        <v>0.99636691885993234</v>
      </c>
      <c r="M15" s="82"/>
      <c r="N15" s="82">
        <f t="shared" si="6"/>
        <v>2020</v>
      </c>
      <c r="O15" s="83">
        <f>O14*P15</f>
        <v>9940.9700363958018</v>
      </c>
      <c r="P15" s="84">
        <f>P14</f>
        <v>1.0040084963304894</v>
      </c>
      <c r="Q15" s="82"/>
      <c r="R15" s="82">
        <f t="shared" si="8"/>
        <v>2020</v>
      </c>
      <c r="S15" s="83">
        <f>S14*T15</f>
        <v>358.51573764620571</v>
      </c>
      <c r="T15" s="84">
        <f>T14</f>
        <v>0.98236912202817961</v>
      </c>
      <c r="U15" s="82"/>
      <c r="V15" s="82">
        <f t="shared" si="10"/>
        <v>2020</v>
      </c>
      <c r="W15" s="83">
        <f>W14*X15</f>
        <v>282.65991132407635</v>
      </c>
      <c r="X15" s="84">
        <f>X14</f>
        <v>0.98387671735104443</v>
      </c>
    </row>
  </sheetData>
  <mergeCells count="12">
    <mergeCell ref="X2:X3"/>
    <mergeCell ref="B2:C2"/>
    <mergeCell ref="D2:D3"/>
    <mergeCell ref="F2:G2"/>
    <mergeCell ref="H2:H3"/>
    <mergeCell ref="J2:K2"/>
    <mergeCell ref="L2:L3"/>
    <mergeCell ref="O2:O3"/>
    <mergeCell ref="P2:P3"/>
    <mergeCell ref="S2:S3"/>
    <mergeCell ref="T2:T3"/>
    <mergeCell ref="W2: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2CA5-F989-47A6-8B2B-686E9A801F4D}">
  <sheetPr codeName="Sheet2"/>
  <dimension ref="A1:S145"/>
  <sheetViews>
    <sheetView workbookViewId="0">
      <selection activeCell="G73" sqref="G73"/>
    </sheetView>
  </sheetViews>
  <sheetFormatPr defaultRowHeight="13.2" x14ac:dyDescent="0.25"/>
  <cols>
    <col min="3" max="4" width="9.44140625" style="32" bestFit="1" customWidth="1"/>
    <col min="5" max="5" width="11.33203125" style="32" bestFit="1" customWidth="1"/>
    <col min="6" max="6" width="9" style="32" bestFit="1" customWidth="1"/>
    <col min="7" max="7" width="11.109375" style="32" bestFit="1" customWidth="1"/>
    <col min="8" max="8" width="15" style="32" bestFit="1" customWidth="1"/>
    <col min="9" max="9" width="14.109375" style="32" bestFit="1" customWidth="1"/>
    <col min="13" max="13" width="14.44140625" customWidth="1"/>
    <col min="14" max="14" width="13.33203125" bestFit="1" customWidth="1"/>
    <col min="15" max="15" width="12.77734375" bestFit="1" customWidth="1"/>
    <col min="16" max="16" width="11.6640625" bestFit="1" customWidth="1"/>
    <col min="17" max="17" width="12.109375" customWidth="1"/>
  </cols>
  <sheetData>
    <row r="1" spans="1:19" x14ac:dyDescent="0.25">
      <c r="A1" t="s">
        <v>14</v>
      </c>
      <c r="C1" s="32" t="s">
        <v>47</v>
      </c>
      <c r="D1" s="32" t="s">
        <v>48</v>
      </c>
      <c r="E1" s="32" t="s">
        <v>51</v>
      </c>
      <c r="F1" s="32" t="s">
        <v>49</v>
      </c>
      <c r="G1" s="32" t="s">
        <v>50</v>
      </c>
      <c r="H1" s="32" t="s">
        <v>53</v>
      </c>
      <c r="I1" s="32" t="s">
        <v>52</v>
      </c>
    </row>
    <row r="2" spans="1:19" x14ac:dyDescent="0.25">
      <c r="A2" s="29">
        <v>39814</v>
      </c>
      <c r="B2" s="31">
        <f>YEAR(A2)</f>
        <v>2009</v>
      </c>
      <c r="C2" s="32">
        <v>6506.5</v>
      </c>
      <c r="D2" s="32">
        <v>83.9</v>
      </c>
      <c r="E2" s="32">
        <v>251</v>
      </c>
      <c r="F2" s="32">
        <v>591636.5</v>
      </c>
      <c r="G2" s="32">
        <v>4636.8</v>
      </c>
      <c r="H2" s="32">
        <v>6541.6</v>
      </c>
      <c r="I2" s="32">
        <v>83.9</v>
      </c>
      <c r="K2" s="33"/>
      <c r="L2" s="33"/>
    </row>
    <row r="3" spans="1:19" x14ac:dyDescent="0.25">
      <c r="A3" s="29">
        <v>39845</v>
      </c>
      <c r="B3" s="31">
        <f t="shared" ref="B3:B66" si="0">YEAR(A3)</f>
        <v>2009</v>
      </c>
      <c r="C3" s="32">
        <v>6436.2</v>
      </c>
      <c r="D3" s="32">
        <v>81.900000000000006</v>
      </c>
      <c r="E3" s="32">
        <v>251</v>
      </c>
      <c r="F3" s="32">
        <v>591636.5</v>
      </c>
      <c r="G3" s="32">
        <v>4636.8</v>
      </c>
      <c r="H3" s="32">
        <v>6506</v>
      </c>
      <c r="I3" s="32">
        <v>83.5</v>
      </c>
      <c r="K3" s="33"/>
      <c r="L3" s="34" t="s">
        <v>54</v>
      </c>
      <c r="M3" s="34" t="s">
        <v>55</v>
      </c>
      <c r="N3" s="34" t="s">
        <v>56</v>
      </c>
      <c r="O3" s="34" t="s">
        <v>57</v>
      </c>
      <c r="P3" s="34" t="s">
        <v>58</v>
      </c>
      <c r="Q3" s="34" t="s">
        <v>286</v>
      </c>
      <c r="R3" s="34" t="s">
        <v>59</v>
      </c>
    </row>
    <row r="4" spans="1:19" x14ac:dyDescent="0.25">
      <c r="A4" s="29">
        <v>39873</v>
      </c>
      <c r="B4" s="31">
        <f t="shared" si="0"/>
        <v>2009</v>
      </c>
      <c r="C4" s="32">
        <v>6363.8</v>
      </c>
      <c r="D4" s="32">
        <v>81.099999999999994</v>
      </c>
      <c r="E4" s="32">
        <v>251</v>
      </c>
      <c r="F4" s="32">
        <v>591636.5</v>
      </c>
      <c r="G4" s="32">
        <v>4636.8</v>
      </c>
      <c r="H4" s="32">
        <v>6466.8</v>
      </c>
      <c r="I4" s="32">
        <v>83.1</v>
      </c>
      <c r="K4" s="33"/>
      <c r="L4" s="34" t="s">
        <v>60</v>
      </c>
      <c r="M4" s="35">
        <v>43651</v>
      </c>
      <c r="N4" s="35">
        <v>43633</v>
      </c>
      <c r="O4" s="35">
        <v>43623</v>
      </c>
      <c r="P4" s="35">
        <v>43623</v>
      </c>
      <c r="Q4" s="35">
        <v>43654</v>
      </c>
      <c r="R4" s="36"/>
    </row>
    <row r="5" spans="1:19" x14ac:dyDescent="0.25">
      <c r="A5" s="29">
        <v>39904</v>
      </c>
      <c r="B5" s="31">
        <f t="shared" si="0"/>
        <v>2009</v>
      </c>
      <c r="C5" s="32">
        <v>6359.6</v>
      </c>
      <c r="D5" s="32">
        <v>79.8</v>
      </c>
      <c r="E5" s="32">
        <v>251</v>
      </c>
      <c r="F5" s="32">
        <v>591636.5</v>
      </c>
      <c r="G5" s="32">
        <v>4636.8</v>
      </c>
      <c r="H5" s="32">
        <v>6445.5</v>
      </c>
      <c r="I5" s="32">
        <v>81.900000000000006</v>
      </c>
      <c r="K5" s="33"/>
      <c r="L5" s="34">
        <v>2019</v>
      </c>
      <c r="M5" s="37">
        <v>2.4E-2</v>
      </c>
      <c r="N5" s="37">
        <v>2.5999999999999999E-2</v>
      </c>
      <c r="O5" s="37">
        <v>2.4E-2</v>
      </c>
      <c r="P5" s="37">
        <v>2.1999999999999999E-2</v>
      </c>
      <c r="Q5" s="153">
        <v>2.5999999999999999E-2</v>
      </c>
      <c r="R5" s="37">
        <f>AVERAGE(M5:Q5)</f>
        <v>2.4399999999999998E-2</v>
      </c>
    </row>
    <row r="6" spans="1:19" x14ac:dyDescent="0.25">
      <c r="A6" s="29">
        <v>39934</v>
      </c>
      <c r="B6" s="31">
        <f t="shared" si="0"/>
        <v>2009</v>
      </c>
      <c r="C6" s="32">
        <v>6382.1</v>
      </c>
      <c r="D6" s="32">
        <v>81</v>
      </c>
      <c r="E6" s="32">
        <v>251</v>
      </c>
      <c r="F6" s="32">
        <v>591636.5</v>
      </c>
      <c r="G6" s="32">
        <v>4636.8</v>
      </c>
      <c r="H6" s="32">
        <v>6420.3</v>
      </c>
      <c r="I6" s="32">
        <v>81.7</v>
      </c>
      <c r="K6" s="33"/>
      <c r="L6" s="34">
        <v>2020</v>
      </c>
      <c r="M6" s="153">
        <v>1.7999999999999999E-2</v>
      </c>
      <c r="N6" s="37">
        <v>8.0000000000000002E-3</v>
      </c>
      <c r="O6" s="153">
        <v>1.2E-2</v>
      </c>
      <c r="P6" s="153">
        <v>7.0000000000000001E-3</v>
      </c>
      <c r="Q6" s="153">
        <v>7.0000000000000001E-3</v>
      </c>
      <c r="R6" s="37">
        <f>AVERAGE(M6:Q6)</f>
        <v>1.04E-2</v>
      </c>
    </row>
    <row r="7" spans="1:19" x14ac:dyDescent="0.25">
      <c r="A7" s="29">
        <v>39965</v>
      </c>
      <c r="B7" s="31">
        <f t="shared" si="0"/>
        <v>2009</v>
      </c>
      <c r="C7" s="32">
        <v>6429.4</v>
      </c>
      <c r="D7" s="32">
        <v>81.099999999999994</v>
      </c>
      <c r="E7" s="32">
        <v>251</v>
      </c>
      <c r="F7" s="32">
        <v>591636.5</v>
      </c>
      <c r="G7" s="32">
        <v>4636.8</v>
      </c>
      <c r="H7" s="32">
        <v>6393.2</v>
      </c>
      <c r="I7" s="32">
        <v>80.599999999999994</v>
      </c>
      <c r="K7" s="33"/>
    </row>
    <row r="8" spans="1:19" x14ac:dyDescent="0.25">
      <c r="A8" s="29">
        <v>39995</v>
      </c>
      <c r="B8" s="31">
        <f t="shared" si="0"/>
        <v>2009</v>
      </c>
      <c r="C8" s="32">
        <v>6467</v>
      </c>
      <c r="D8" s="32">
        <v>81.099999999999994</v>
      </c>
      <c r="E8" s="32">
        <v>251</v>
      </c>
      <c r="F8" s="32">
        <v>591636.5</v>
      </c>
      <c r="G8" s="32">
        <v>4636.8</v>
      </c>
      <c r="H8" s="32">
        <v>6390.2</v>
      </c>
      <c r="I8" s="32">
        <v>79.8</v>
      </c>
      <c r="K8" s="33"/>
      <c r="L8" s="34" t="s">
        <v>49</v>
      </c>
      <c r="M8" s="34"/>
      <c r="N8" s="34"/>
      <c r="O8" s="34"/>
      <c r="P8" s="34"/>
      <c r="Q8" s="34"/>
      <c r="R8" s="34"/>
      <c r="S8" s="30"/>
    </row>
    <row r="9" spans="1:19" x14ac:dyDescent="0.25">
      <c r="A9" s="29">
        <v>40026</v>
      </c>
      <c r="B9" s="31">
        <f t="shared" si="0"/>
        <v>2009</v>
      </c>
      <c r="C9" s="32">
        <v>6487.6</v>
      </c>
      <c r="D9" s="32">
        <v>80.5</v>
      </c>
      <c r="E9" s="32">
        <v>251</v>
      </c>
      <c r="F9" s="32">
        <v>591636.5</v>
      </c>
      <c r="G9" s="32">
        <v>4636.8</v>
      </c>
      <c r="H9" s="32">
        <v>6401</v>
      </c>
      <c r="I9" s="32">
        <v>78.599999999999994</v>
      </c>
      <c r="K9" s="33"/>
      <c r="L9" s="34">
        <v>2019</v>
      </c>
      <c r="M9" s="153">
        <v>1.6E-2</v>
      </c>
      <c r="N9" s="37">
        <v>1.2999999999999999E-2</v>
      </c>
      <c r="O9" s="37">
        <v>1.6E-2</v>
      </c>
      <c r="P9" s="37">
        <v>1.9E-2</v>
      </c>
      <c r="Q9" s="37">
        <v>1.7000000000000001E-2</v>
      </c>
      <c r="R9" s="37">
        <f>AVERAGE(M9:Q9)</f>
        <v>1.6199999999999999E-2</v>
      </c>
    </row>
    <row r="10" spans="1:19" x14ac:dyDescent="0.25">
      <c r="A10" s="29">
        <v>40057</v>
      </c>
      <c r="B10" s="31">
        <f t="shared" si="0"/>
        <v>2009</v>
      </c>
      <c r="C10" s="32">
        <v>6470.2</v>
      </c>
      <c r="D10" s="32">
        <v>79.2</v>
      </c>
      <c r="E10" s="32">
        <v>251</v>
      </c>
      <c r="F10" s="32">
        <v>591636.5</v>
      </c>
      <c r="G10" s="32">
        <v>4636.8</v>
      </c>
      <c r="H10" s="32">
        <v>6421.2</v>
      </c>
      <c r="I10" s="32">
        <v>78</v>
      </c>
      <c r="K10" s="33"/>
      <c r="L10" s="34">
        <v>2020</v>
      </c>
      <c r="M10" s="153">
        <v>1.7000000000000001E-2</v>
      </c>
      <c r="N10" s="37">
        <v>1.4E-2</v>
      </c>
      <c r="O10" s="37">
        <v>1.7000000000000001E-2</v>
      </c>
      <c r="P10" s="153">
        <v>1.6E-2</v>
      </c>
      <c r="Q10" s="153">
        <v>1.2999999999999999E-2</v>
      </c>
      <c r="R10" s="37">
        <f>AVERAGE(M10:Q10)</f>
        <v>1.54E-2</v>
      </c>
    </row>
    <row r="11" spans="1:19" x14ac:dyDescent="0.25">
      <c r="A11" s="29">
        <v>40087</v>
      </c>
      <c r="B11" s="31">
        <f t="shared" si="0"/>
        <v>2009</v>
      </c>
      <c r="C11" s="32">
        <v>6472.1</v>
      </c>
      <c r="D11" s="32">
        <v>78.7</v>
      </c>
      <c r="E11" s="32">
        <v>251</v>
      </c>
      <c r="F11" s="32">
        <v>591636.5</v>
      </c>
      <c r="G11" s="32">
        <v>4636.8</v>
      </c>
      <c r="H11" s="32">
        <v>6438.2</v>
      </c>
      <c r="I11" s="32">
        <v>77.5</v>
      </c>
      <c r="K11" s="33"/>
    </row>
    <row r="12" spans="1:19" x14ac:dyDescent="0.25">
      <c r="A12" s="29">
        <v>40118</v>
      </c>
      <c r="B12" s="31">
        <f t="shared" si="0"/>
        <v>2009</v>
      </c>
      <c r="C12" s="32">
        <v>6465.6</v>
      </c>
      <c r="D12" s="32">
        <v>77.8</v>
      </c>
      <c r="E12" s="32">
        <v>251</v>
      </c>
      <c r="F12" s="32">
        <v>591636.5</v>
      </c>
      <c r="G12" s="32">
        <v>4636.8</v>
      </c>
      <c r="H12" s="32">
        <v>6454</v>
      </c>
      <c r="I12" s="32">
        <v>77.2</v>
      </c>
      <c r="K12" s="33"/>
      <c r="S12" s="30"/>
    </row>
    <row r="13" spans="1:19" x14ac:dyDescent="0.25">
      <c r="A13" s="29">
        <v>40148</v>
      </c>
      <c r="B13" s="31">
        <f t="shared" si="0"/>
        <v>2009</v>
      </c>
      <c r="C13" s="32">
        <v>6467.5</v>
      </c>
      <c r="D13" s="32">
        <v>77.8</v>
      </c>
      <c r="E13" s="32">
        <v>251</v>
      </c>
      <c r="F13" s="32">
        <v>591636.5</v>
      </c>
      <c r="G13" s="32">
        <v>4636.8</v>
      </c>
      <c r="H13" s="32">
        <v>6458.5</v>
      </c>
      <c r="I13" s="32">
        <v>77.2</v>
      </c>
      <c r="K13" s="33"/>
      <c r="L13" s="38"/>
      <c r="M13" s="38" t="s">
        <v>201</v>
      </c>
      <c r="N13" s="38"/>
      <c r="O13" s="38"/>
      <c r="P13" s="38"/>
      <c r="Q13" s="38"/>
      <c r="R13" s="37"/>
    </row>
    <row r="14" spans="1:19" x14ac:dyDescent="0.25">
      <c r="A14" s="29">
        <v>40179</v>
      </c>
      <c r="B14" s="31">
        <f t="shared" si="0"/>
        <v>2010</v>
      </c>
      <c r="C14" s="32">
        <v>6434.5</v>
      </c>
      <c r="D14" s="32">
        <v>77</v>
      </c>
      <c r="E14" s="32">
        <v>254</v>
      </c>
      <c r="F14" s="32">
        <v>609770.30000000005</v>
      </c>
      <c r="G14" s="32">
        <v>4912.2</v>
      </c>
      <c r="H14" s="32">
        <v>6466.9</v>
      </c>
      <c r="I14" s="32">
        <v>77.3</v>
      </c>
      <c r="K14" s="33"/>
      <c r="L14" s="38"/>
      <c r="M14" s="38"/>
      <c r="N14" s="38"/>
      <c r="O14" s="38"/>
      <c r="P14" s="38"/>
      <c r="Q14" s="38"/>
      <c r="R14" s="38"/>
    </row>
    <row r="15" spans="1:19" x14ac:dyDescent="0.25">
      <c r="A15" s="29">
        <v>40210</v>
      </c>
      <c r="B15" s="31">
        <f t="shared" si="0"/>
        <v>2010</v>
      </c>
      <c r="C15" s="32">
        <v>6404.1</v>
      </c>
      <c r="D15" s="32">
        <v>75.7</v>
      </c>
      <c r="E15" s="32">
        <v>254</v>
      </c>
      <c r="F15" s="32">
        <v>609770.30000000005</v>
      </c>
      <c r="G15" s="32">
        <v>4912.2</v>
      </c>
      <c r="H15" s="32">
        <v>6471</v>
      </c>
      <c r="I15" s="32">
        <v>77.3</v>
      </c>
      <c r="K15" s="33"/>
      <c r="L15" s="38"/>
      <c r="N15" s="38"/>
      <c r="O15" s="38"/>
      <c r="P15" s="38"/>
      <c r="Q15" s="38"/>
      <c r="R15" s="38"/>
    </row>
    <row r="16" spans="1:19" x14ac:dyDescent="0.25">
      <c r="A16" s="29">
        <v>40238</v>
      </c>
      <c r="B16" s="31">
        <f t="shared" si="0"/>
        <v>2010</v>
      </c>
      <c r="C16" s="32">
        <v>6377.2</v>
      </c>
      <c r="D16" s="32">
        <v>75.5</v>
      </c>
      <c r="E16" s="32">
        <v>254</v>
      </c>
      <c r="F16" s="32">
        <v>609770.30000000005</v>
      </c>
      <c r="G16" s="32">
        <v>4912.2</v>
      </c>
      <c r="H16" s="32">
        <v>6477.5</v>
      </c>
      <c r="I16" s="32">
        <v>77.7</v>
      </c>
      <c r="K16" s="33"/>
      <c r="L16" s="33"/>
      <c r="M16" s="30"/>
      <c r="N16" s="30"/>
    </row>
    <row r="17" spans="1:14" x14ac:dyDescent="0.25">
      <c r="A17" s="29">
        <v>40269</v>
      </c>
      <c r="B17" s="31">
        <f t="shared" si="0"/>
        <v>2010</v>
      </c>
      <c r="C17" s="32">
        <v>6401.7</v>
      </c>
      <c r="D17" s="32">
        <v>76.8</v>
      </c>
      <c r="E17" s="32">
        <v>254</v>
      </c>
      <c r="F17" s="32">
        <v>609770.30000000005</v>
      </c>
      <c r="G17" s="32">
        <v>4912.2</v>
      </c>
      <c r="H17" s="32">
        <v>6485</v>
      </c>
      <c r="I17" s="32">
        <v>78.8</v>
      </c>
      <c r="K17" s="33"/>
      <c r="L17" s="33"/>
      <c r="M17" s="30"/>
      <c r="N17" s="30"/>
    </row>
    <row r="18" spans="1:14" x14ac:dyDescent="0.25">
      <c r="A18" s="29">
        <v>40299</v>
      </c>
      <c r="B18" s="31">
        <f t="shared" si="0"/>
        <v>2010</v>
      </c>
      <c r="C18" s="32">
        <v>6468.9</v>
      </c>
      <c r="D18" s="32">
        <v>79.7</v>
      </c>
      <c r="E18" s="32">
        <v>254</v>
      </c>
      <c r="F18" s="32">
        <v>609770.30000000005</v>
      </c>
      <c r="G18" s="32">
        <v>4912.2</v>
      </c>
      <c r="H18" s="32">
        <v>6506.8</v>
      </c>
      <c r="I18" s="32">
        <v>80.3</v>
      </c>
      <c r="K18" s="33"/>
      <c r="L18" s="33"/>
      <c r="M18" s="30"/>
      <c r="N18" s="30"/>
    </row>
    <row r="19" spans="1:14" x14ac:dyDescent="0.25">
      <c r="A19" s="29">
        <v>40330</v>
      </c>
      <c r="B19" s="31">
        <f t="shared" si="0"/>
        <v>2010</v>
      </c>
      <c r="C19" s="32">
        <v>6578.9</v>
      </c>
      <c r="D19" s="32">
        <v>82.7</v>
      </c>
      <c r="E19" s="32">
        <v>254</v>
      </c>
      <c r="F19" s="32">
        <v>609770.30000000005</v>
      </c>
      <c r="G19" s="32">
        <v>4912.2</v>
      </c>
      <c r="H19" s="32">
        <v>6540.8</v>
      </c>
      <c r="I19" s="32">
        <v>81.900000000000006</v>
      </c>
      <c r="K19" s="33"/>
      <c r="L19" s="33"/>
      <c r="M19" s="30"/>
      <c r="N19" s="30"/>
    </row>
    <row r="20" spans="1:14" x14ac:dyDescent="0.25">
      <c r="A20" s="29">
        <v>40360</v>
      </c>
      <c r="B20" s="31">
        <f t="shared" si="0"/>
        <v>2010</v>
      </c>
      <c r="C20" s="32">
        <v>6640.9</v>
      </c>
      <c r="D20" s="32">
        <v>83.8</v>
      </c>
      <c r="E20" s="32">
        <v>254</v>
      </c>
      <c r="F20" s="32">
        <v>609770.30000000005</v>
      </c>
      <c r="G20" s="32">
        <v>4912.2</v>
      </c>
      <c r="H20" s="32">
        <v>6561</v>
      </c>
      <c r="I20" s="32">
        <v>82.3</v>
      </c>
      <c r="K20" s="33"/>
      <c r="L20" s="33"/>
    </row>
    <row r="21" spans="1:14" x14ac:dyDescent="0.25">
      <c r="A21" s="29">
        <v>40391</v>
      </c>
      <c r="B21" s="31">
        <f t="shared" si="0"/>
        <v>2010</v>
      </c>
      <c r="C21" s="32">
        <v>6662.6</v>
      </c>
      <c r="D21" s="32">
        <v>83.1</v>
      </c>
      <c r="E21" s="32">
        <v>254</v>
      </c>
      <c r="F21" s="32">
        <v>609770.30000000005</v>
      </c>
      <c r="G21" s="32">
        <v>4912.2</v>
      </c>
      <c r="H21" s="32">
        <v>6568.9</v>
      </c>
      <c r="I21" s="32">
        <v>82.3</v>
      </c>
      <c r="K21" s="33"/>
      <c r="L21" s="33"/>
    </row>
    <row r="22" spans="1:14" x14ac:dyDescent="0.25">
      <c r="A22" s="29">
        <v>40422</v>
      </c>
      <c r="B22" s="31">
        <f t="shared" si="0"/>
        <v>2010</v>
      </c>
      <c r="C22" s="32">
        <v>6611.2</v>
      </c>
      <c r="D22" s="32">
        <v>82.7</v>
      </c>
      <c r="E22" s="32">
        <v>254</v>
      </c>
      <c r="F22" s="32">
        <v>609770.30000000005</v>
      </c>
      <c r="G22" s="32">
        <v>4912.2</v>
      </c>
      <c r="H22" s="32">
        <v>6556</v>
      </c>
      <c r="I22" s="32">
        <v>82.8</v>
      </c>
      <c r="K22" s="33"/>
      <c r="L22" s="33"/>
    </row>
    <row r="23" spans="1:14" x14ac:dyDescent="0.25">
      <c r="A23" s="29">
        <v>40452</v>
      </c>
      <c r="B23" s="31">
        <f t="shared" si="0"/>
        <v>2010</v>
      </c>
      <c r="C23" s="32">
        <v>6587.1</v>
      </c>
      <c r="D23" s="32">
        <v>82.6</v>
      </c>
      <c r="E23" s="32">
        <v>254</v>
      </c>
      <c r="F23" s="32">
        <v>609770.30000000005</v>
      </c>
      <c r="G23" s="32">
        <v>4912.2</v>
      </c>
      <c r="H23" s="32">
        <v>6551.6</v>
      </c>
      <c r="I23" s="32">
        <v>82.8</v>
      </c>
      <c r="K23" s="33"/>
      <c r="L23" s="33"/>
    </row>
    <row r="24" spans="1:14" x14ac:dyDescent="0.25">
      <c r="A24" s="29">
        <v>40483</v>
      </c>
      <c r="B24" s="31">
        <f t="shared" si="0"/>
        <v>2010</v>
      </c>
      <c r="C24" s="32">
        <v>6566.6</v>
      </c>
      <c r="D24" s="32">
        <v>83.1</v>
      </c>
      <c r="E24" s="32">
        <v>254</v>
      </c>
      <c r="F24" s="32">
        <v>609770.30000000005</v>
      </c>
      <c r="G24" s="32">
        <v>4912.2</v>
      </c>
      <c r="H24" s="32">
        <v>6555.7</v>
      </c>
      <c r="I24" s="32">
        <v>82.7</v>
      </c>
      <c r="K24" s="33"/>
      <c r="L24" s="33"/>
    </row>
    <row r="25" spans="1:14" x14ac:dyDescent="0.25">
      <c r="A25" s="29">
        <v>40513</v>
      </c>
      <c r="B25" s="31">
        <f t="shared" si="0"/>
        <v>2010</v>
      </c>
      <c r="C25" s="32">
        <v>6584.1</v>
      </c>
      <c r="D25" s="32">
        <v>82</v>
      </c>
      <c r="E25" s="32">
        <v>254</v>
      </c>
      <c r="F25" s="32">
        <v>609770.30000000005</v>
      </c>
      <c r="G25" s="32">
        <v>4912.2</v>
      </c>
      <c r="H25" s="32">
        <v>6578.3</v>
      </c>
      <c r="I25" s="32">
        <v>81.5</v>
      </c>
      <c r="K25" s="33"/>
      <c r="L25" s="33"/>
    </row>
    <row r="26" spans="1:14" x14ac:dyDescent="0.25">
      <c r="A26" s="29">
        <v>40544</v>
      </c>
      <c r="B26" s="31">
        <f t="shared" si="0"/>
        <v>2011</v>
      </c>
      <c r="C26" s="32">
        <v>6571.2</v>
      </c>
      <c r="D26" s="32">
        <v>81.3</v>
      </c>
      <c r="E26" s="32">
        <v>261</v>
      </c>
      <c r="F26" s="32">
        <v>625936.9</v>
      </c>
      <c r="G26" s="32">
        <v>6200.4</v>
      </c>
      <c r="H26" s="32">
        <v>6606.3</v>
      </c>
      <c r="I26" s="32">
        <v>81.7</v>
      </c>
      <c r="K26" s="33"/>
      <c r="L26" s="33"/>
    </row>
    <row r="27" spans="1:14" x14ac:dyDescent="0.25">
      <c r="A27" s="29">
        <v>40575</v>
      </c>
      <c r="B27" s="31">
        <f t="shared" si="0"/>
        <v>2011</v>
      </c>
      <c r="C27" s="32">
        <v>6548.1</v>
      </c>
      <c r="D27" s="32">
        <v>80.400000000000006</v>
      </c>
      <c r="E27" s="32">
        <v>261</v>
      </c>
      <c r="F27" s="32">
        <v>625936.9</v>
      </c>
      <c r="G27" s="32">
        <v>6200.4</v>
      </c>
      <c r="H27" s="32">
        <v>6619.5</v>
      </c>
      <c r="I27" s="32">
        <v>82.1</v>
      </c>
      <c r="K27" s="33"/>
      <c r="L27" s="33"/>
    </row>
    <row r="28" spans="1:14" x14ac:dyDescent="0.25">
      <c r="A28" s="29">
        <v>40603</v>
      </c>
      <c r="B28" s="31">
        <f t="shared" si="0"/>
        <v>2011</v>
      </c>
      <c r="C28" s="32">
        <v>6523.7</v>
      </c>
      <c r="D28" s="32">
        <v>79.7</v>
      </c>
      <c r="E28" s="32">
        <v>261</v>
      </c>
      <c r="F28" s="32">
        <v>625936.9</v>
      </c>
      <c r="G28" s="32">
        <v>6200.4</v>
      </c>
      <c r="H28" s="32">
        <v>6628.6</v>
      </c>
      <c r="I28" s="32">
        <v>82</v>
      </c>
      <c r="K28" s="33"/>
      <c r="L28" s="33"/>
    </row>
    <row r="29" spans="1:14" x14ac:dyDescent="0.25">
      <c r="A29" s="29">
        <v>40634</v>
      </c>
      <c r="B29" s="31">
        <f t="shared" si="0"/>
        <v>2011</v>
      </c>
      <c r="C29" s="32">
        <v>6550</v>
      </c>
      <c r="D29" s="32">
        <v>79.7</v>
      </c>
      <c r="E29" s="32">
        <v>261</v>
      </c>
      <c r="F29" s="32">
        <v>625936.9</v>
      </c>
      <c r="G29" s="32">
        <v>6200.4</v>
      </c>
      <c r="H29" s="32">
        <v>6635.5</v>
      </c>
      <c r="I29" s="32">
        <v>81.599999999999994</v>
      </c>
      <c r="K29" s="33"/>
      <c r="L29" s="33"/>
    </row>
    <row r="30" spans="1:14" x14ac:dyDescent="0.25">
      <c r="A30" s="29">
        <v>40664</v>
      </c>
      <c r="B30" s="31">
        <f t="shared" si="0"/>
        <v>2011</v>
      </c>
      <c r="C30" s="32">
        <v>6612</v>
      </c>
      <c r="D30" s="32">
        <v>80.599999999999994</v>
      </c>
      <c r="E30" s="32">
        <v>261</v>
      </c>
      <c r="F30" s="32">
        <v>625936.9</v>
      </c>
      <c r="G30" s="32">
        <v>6200.4</v>
      </c>
      <c r="H30" s="32">
        <v>6645.8</v>
      </c>
      <c r="I30" s="32">
        <v>80.8</v>
      </c>
      <c r="K30" s="33"/>
      <c r="L30" s="33"/>
    </row>
    <row r="31" spans="1:14" x14ac:dyDescent="0.25">
      <c r="A31" s="29">
        <v>40695</v>
      </c>
      <c r="B31" s="31">
        <f t="shared" si="0"/>
        <v>2011</v>
      </c>
      <c r="C31" s="32">
        <v>6706.8</v>
      </c>
      <c r="D31" s="32">
        <v>82.1</v>
      </c>
      <c r="E31" s="32">
        <v>261</v>
      </c>
      <c r="F31" s="32">
        <v>625936.9</v>
      </c>
      <c r="G31" s="32">
        <v>6200.4</v>
      </c>
      <c r="H31" s="32">
        <v>6662</v>
      </c>
      <c r="I31" s="32">
        <v>81</v>
      </c>
      <c r="K31" s="33"/>
      <c r="L31" s="33"/>
    </row>
    <row r="32" spans="1:14" x14ac:dyDescent="0.25">
      <c r="A32" s="29">
        <v>40725</v>
      </c>
      <c r="B32" s="31">
        <f t="shared" si="0"/>
        <v>2011</v>
      </c>
      <c r="C32" s="32">
        <v>6755.3</v>
      </c>
      <c r="D32" s="32">
        <v>83.4</v>
      </c>
      <c r="E32" s="32">
        <v>261</v>
      </c>
      <c r="F32" s="32">
        <v>625936.9</v>
      </c>
      <c r="G32" s="32">
        <v>6200.4</v>
      </c>
      <c r="H32" s="32">
        <v>6665.8</v>
      </c>
      <c r="I32" s="32">
        <v>81.5</v>
      </c>
      <c r="K32" s="33"/>
      <c r="L32" s="33"/>
    </row>
    <row r="33" spans="1:12" x14ac:dyDescent="0.25">
      <c r="A33" s="29">
        <v>40756</v>
      </c>
      <c r="B33" s="31">
        <f t="shared" si="0"/>
        <v>2011</v>
      </c>
      <c r="C33" s="32">
        <v>6778</v>
      </c>
      <c r="D33" s="32">
        <v>84.1</v>
      </c>
      <c r="E33" s="32">
        <v>261</v>
      </c>
      <c r="F33" s="32">
        <v>625936.9</v>
      </c>
      <c r="G33" s="32">
        <v>6200.4</v>
      </c>
      <c r="H33" s="32">
        <v>6677.5</v>
      </c>
      <c r="I33" s="32">
        <v>83.2</v>
      </c>
      <c r="K33" s="33"/>
      <c r="L33" s="33"/>
    </row>
    <row r="34" spans="1:12" x14ac:dyDescent="0.25">
      <c r="A34" s="29">
        <v>40787</v>
      </c>
      <c r="B34" s="31">
        <f t="shared" si="0"/>
        <v>2011</v>
      </c>
      <c r="C34" s="32">
        <v>6734.6</v>
      </c>
      <c r="D34" s="32">
        <v>84</v>
      </c>
      <c r="E34" s="32">
        <v>261</v>
      </c>
      <c r="F34" s="32">
        <v>625936.9</v>
      </c>
      <c r="G34" s="32">
        <v>6200.4</v>
      </c>
      <c r="H34" s="32">
        <v>6674.4</v>
      </c>
      <c r="I34" s="32">
        <v>83.9</v>
      </c>
      <c r="K34" s="33"/>
      <c r="L34" s="33"/>
    </row>
    <row r="35" spans="1:12" x14ac:dyDescent="0.25">
      <c r="A35" s="29">
        <v>40817</v>
      </c>
      <c r="B35" s="31">
        <f t="shared" si="0"/>
        <v>2011</v>
      </c>
      <c r="C35" s="32">
        <v>6702.2</v>
      </c>
      <c r="D35" s="32">
        <v>84</v>
      </c>
      <c r="E35" s="32">
        <v>261</v>
      </c>
      <c r="F35" s="32">
        <v>625936.9</v>
      </c>
      <c r="G35" s="32">
        <v>6200.4</v>
      </c>
      <c r="H35" s="32">
        <v>6668.1</v>
      </c>
      <c r="I35" s="32">
        <v>84.2</v>
      </c>
      <c r="K35" s="33"/>
      <c r="L35" s="33"/>
    </row>
    <row r="36" spans="1:12" x14ac:dyDescent="0.25">
      <c r="A36" s="29">
        <v>40848</v>
      </c>
      <c r="B36" s="31">
        <f t="shared" si="0"/>
        <v>2011</v>
      </c>
      <c r="C36" s="32">
        <v>6669.4</v>
      </c>
      <c r="D36" s="32">
        <v>83</v>
      </c>
      <c r="E36" s="32">
        <v>261</v>
      </c>
      <c r="F36" s="32">
        <v>625936.9</v>
      </c>
      <c r="G36" s="32">
        <v>6200.4</v>
      </c>
      <c r="H36" s="32">
        <v>6662.8</v>
      </c>
      <c r="I36" s="32">
        <v>82.8</v>
      </c>
      <c r="K36" s="33"/>
      <c r="L36" s="33"/>
    </row>
    <row r="37" spans="1:12" x14ac:dyDescent="0.25">
      <c r="A37" s="29">
        <v>40878</v>
      </c>
      <c r="B37" s="31">
        <f t="shared" si="0"/>
        <v>2011</v>
      </c>
      <c r="C37" s="32">
        <v>6668.3</v>
      </c>
      <c r="D37" s="32">
        <v>82.4</v>
      </c>
      <c r="E37" s="32">
        <v>261</v>
      </c>
      <c r="F37" s="32">
        <v>625936.9</v>
      </c>
      <c r="G37" s="32">
        <v>6200.4</v>
      </c>
      <c r="H37" s="32">
        <v>6667.5</v>
      </c>
      <c r="I37" s="32">
        <v>81.900000000000006</v>
      </c>
      <c r="K37" s="33"/>
      <c r="L37" s="33"/>
    </row>
    <row r="38" spans="1:12" x14ac:dyDescent="0.25">
      <c r="A38" s="29">
        <v>40909</v>
      </c>
      <c r="B38" s="31">
        <f t="shared" si="0"/>
        <v>2012</v>
      </c>
      <c r="C38" s="32">
        <v>6635.9</v>
      </c>
      <c r="D38" s="32">
        <v>80.5</v>
      </c>
      <c r="E38" s="32">
        <v>255</v>
      </c>
      <c r="F38" s="32">
        <v>634944.30000000005</v>
      </c>
      <c r="G38" s="32">
        <v>5688.4</v>
      </c>
      <c r="H38" s="32">
        <v>6673.6</v>
      </c>
      <c r="I38" s="32">
        <v>80.900000000000006</v>
      </c>
      <c r="K38" s="33"/>
      <c r="L38" s="33"/>
    </row>
    <row r="39" spans="1:12" x14ac:dyDescent="0.25">
      <c r="A39" s="29">
        <v>40940</v>
      </c>
      <c r="B39" s="31">
        <f t="shared" si="0"/>
        <v>2012</v>
      </c>
      <c r="C39" s="32">
        <v>6598</v>
      </c>
      <c r="D39" s="32">
        <v>79.8</v>
      </c>
      <c r="E39" s="32">
        <v>255</v>
      </c>
      <c r="F39" s="32">
        <v>634944.30000000005</v>
      </c>
      <c r="G39" s="32">
        <v>5688.4</v>
      </c>
      <c r="H39" s="32">
        <v>6670.7</v>
      </c>
      <c r="I39" s="32">
        <v>81.2</v>
      </c>
      <c r="K39" s="33"/>
      <c r="L39" s="33"/>
    </row>
    <row r="40" spans="1:12" x14ac:dyDescent="0.25">
      <c r="A40" s="29">
        <v>40969</v>
      </c>
      <c r="B40" s="31">
        <f t="shared" si="0"/>
        <v>2012</v>
      </c>
      <c r="C40" s="32">
        <v>6569.8</v>
      </c>
      <c r="D40" s="32">
        <v>79.099999999999994</v>
      </c>
      <c r="E40" s="32">
        <v>255</v>
      </c>
      <c r="F40" s="32">
        <v>634944.30000000005</v>
      </c>
      <c r="G40" s="32">
        <v>5688.4</v>
      </c>
      <c r="H40" s="32">
        <v>6674</v>
      </c>
      <c r="I40" s="32">
        <v>81.2</v>
      </c>
      <c r="K40" s="33"/>
      <c r="L40" s="33"/>
    </row>
    <row r="41" spans="1:12" x14ac:dyDescent="0.25">
      <c r="A41" s="29">
        <v>41000</v>
      </c>
      <c r="B41" s="31">
        <f t="shared" si="0"/>
        <v>2012</v>
      </c>
      <c r="C41" s="32">
        <v>6603.3</v>
      </c>
      <c r="D41" s="32">
        <v>80.2</v>
      </c>
      <c r="E41" s="32">
        <v>255</v>
      </c>
      <c r="F41" s="32">
        <v>634944.30000000005</v>
      </c>
      <c r="G41" s="32">
        <v>5688.4</v>
      </c>
      <c r="H41" s="32">
        <v>6685.8</v>
      </c>
      <c r="I41" s="32">
        <v>81.7</v>
      </c>
      <c r="K41" s="33"/>
      <c r="L41" s="33"/>
    </row>
    <row r="42" spans="1:12" x14ac:dyDescent="0.25">
      <c r="A42" s="29">
        <v>41030</v>
      </c>
      <c r="B42" s="31">
        <f t="shared" si="0"/>
        <v>2012</v>
      </c>
      <c r="C42" s="32">
        <v>6658.1</v>
      </c>
      <c r="D42" s="32">
        <v>81.900000000000006</v>
      </c>
      <c r="E42" s="32">
        <v>255</v>
      </c>
      <c r="F42" s="32">
        <v>634944.30000000005</v>
      </c>
      <c r="G42" s="32">
        <v>5688.4</v>
      </c>
      <c r="H42" s="32">
        <v>6690.1</v>
      </c>
      <c r="I42" s="32">
        <v>81.8</v>
      </c>
      <c r="K42" s="33"/>
      <c r="L42" s="33"/>
    </row>
    <row r="43" spans="1:12" x14ac:dyDescent="0.25">
      <c r="A43" s="29">
        <v>41061</v>
      </c>
      <c r="B43" s="31">
        <f t="shared" si="0"/>
        <v>2012</v>
      </c>
      <c r="C43" s="32">
        <v>6737.2</v>
      </c>
      <c r="D43" s="32">
        <v>82.9</v>
      </c>
      <c r="E43" s="32">
        <v>255</v>
      </c>
      <c r="F43" s="32">
        <v>634944.30000000005</v>
      </c>
      <c r="G43" s="32">
        <v>5688.4</v>
      </c>
      <c r="H43" s="32">
        <v>6693.3</v>
      </c>
      <c r="I43" s="32">
        <v>81.8</v>
      </c>
      <c r="K43" s="33"/>
      <c r="L43" s="33"/>
    </row>
    <row r="44" spans="1:12" x14ac:dyDescent="0.25">
      <c r="A44" s="29">
        <v>41091</v>
      </c>
      <c r="B44" s="31">
        <f t="shared" si="0"/>
        <v>2012</v>
      </c>
      <c r="C44" s="32">
        <v>6778.6</v>
      </c>
      <c r="D44" s="32">
        <v>83</v>
      </c>
      <c r="E44" s="32">
        <v>255</v>
      </c>
      <c r="F44" s="32">
        <v>634944.30000000005</v>
      </c>
      <c r="G44" s="32">
        <v>5688.4</v>
      </c>
      <c r="H44" s="32">
        <v>6694.6</v>
      </c>
      <c r="I44" s="32">
        <v>81.3</v>
      </c>
      <c r="K44" s="33"/>
      <c r="L44" s="33"/>
    </row>
    <row r="45" spans="1:12" x14ac:dyDescent="0.25">
      <c r="A45" s="29">
        <v>41122</v>
      </c>
      <c r="B45" s="31">
        <f t="shared" si="0"/>
        <v>2012</v>
      </c>
      <c r="C45" s="32">
        <v>6797.9</v>
      </c>
      <c r="D45" s="32">
        <v>81.2</v>
      </c>
      <c r="E45" s="32">
        <v>255</v>
      </c>
      <c r="F45" s="32">
        <v>634944.30000000005</v>
      </c>
      <c r="G45" s="32">
        <v>5688.4</v>
      </c>
      <c r="H45" s="32">
        <v>6703.3</v>
      </c>
      <c r="I45" s="32">
        <v>80</v>
      </c>
      <c r="K45" s="33"/>
      <c r="L45" s="33"/>
    </row>
    <row r="46" spans="1:12" x14ac:dyDescent="0.25">
      <c r="A46" s="29">
        <v>41153</v>
      </c>
      <c r="B46" s="31">
        <f t="shared" si="0"/>
        <v>2012</v>
      </c>
      <c r="C46" s="32">
        <v>6763.1</v>
      </c>
      <c r="D46" s="32">
        <v>79.5</v>
      </c>
      <c r="E46" s="32">
        <v>255</v>
      </c>
      <c r="F46" s="32">
        <v>634944.30000000005</v>
      </c>
      <c r="G46" s="32">
        <v>5688.4</v>
      </c>
      <c r="H46" s="32">
        <v>6707.4</v>
      </c>
      <c r="I46" s="32">
        <v>79.3</v>
      </c>
      <c r="K46" s="33"/>
      <c r="L46" s="33"/>
    </row>
    <row r="47" spans="1:12" x14ac:dyDescent="0.25">
      <c r="A47" s="29">
        <v>41183</v>
      </c>
      <c r="B47" s="31">
        <f t="shared" si="0"/>
        <v>2012</v>
      </c>
      <c r="C47" s="32">
        <v>6740.9</v>
      </c>
      <c r="D47" s="32">
        <v>78.599999999999994</v>
      </c>
      <c r="E47" s="32">
        <v>255</v>
      </c>
      <c r="F47" s="32">
        <v>634944.30000000005</v>
      </c>
      <c r="G47" s="32">
        <v>5688.4</v>
      </c>
      <c r="H47" s="32">
        <v>6710</v>
      </c>
      <c r="I47" s="32">
        <v>79</v>
      </c>
      <c r="K47" s="33"/>
      <c r="L47" s="33"/>
    </row>
    <row r="48" spans="1:12" x14ac:dyDescent="0.25">
      <c r="A48" s="29">
        <v>41214</v>
      </c>
      <c r="B48" s="31">
        <f t="shared" si="0"/>
        <v>2012</v>
      </c>
      <c r="C48" s="32">
        <v>6727.4</v>
      </c>
      <c r="D48" s="32">
        <v>79.7</v>
      </c>
      <c r="E48" s="32">
        <v>255</v>
      </c>
      <c r="F48" s="32">
        <v>634944.30000000005</v>
      </c>
      <c r="G48" s="32">
        <v>5688.4</v>
      </c>
      <c r="H48" s="32">
        <v>6722.4</v>
      </c>
      <c r="I48" s="32">
        <v>80</v>
      </c>
      <c r="K48" s="33"/>
      <c r="L48" s="33"/>
    </row>
    <row r="49" spans="1:12" x14ac:dyDescent="0.25">
      <c r="A49" s="29">
        <v>41244</v>
      </c>
      <c r="B49" s="31">
        <f t="shared" si="0"/>
        <v>2012</v>
      </c>
      <c r="C49" s="32">
        <v>6740.2</v>
      </c>
      <c r="D49" s="32">
        <v>81.7</v>
      </c>
      <c r="E49" s="32">
        <v>255</v>
      </c>
      <c r="F49" s="32">
        <v>634944.30000000005</v>
      </c>
      <c r="G49" s="32">
        <v>5688.4</v>
      </c>
      <c r="H49" s="32">
        <v>6740.6</v>
      </c>
      <c r="I49" s="32">
        <v>81</v>
      </c>
      <c r="K49" s="33"/>
      <c r="L49" s="33"/>
    </row>
    <row r="50" spans="1:12" x14ac:dyDescent="0.25">
      <c r="A50" s="29">
        <v>41275</v>
      </c>
      <c r="B50" s="31">
        <f t="shared" si="0"/>
        <v>2013</v>
      </c>
      <c r="C50" s="32">
        <v>6721.7</v>
      </c>
      <c r="D50" s="32">
        <v>82.1</v>
      </c>
      <c r="E50" s="32">
        <v>254</v>
      </c>
      <c r="F50" s="32">
        <v>643937</v>
      </c>
      <c r="G50" s="32">
        <v>6789.2</v>
      </c>
      <c r="H50" s="32">
        <v>6758.8</v>
      </c>
      <c r="I50" s="32">
        <v>81.900000000000006</v>
      </c>
      <c r="K50" s="33"/>
      <c r="L50" s="33"/>
    </row>
    <row r="51" spans="1:12" x14ac:dyDescent="0.25">
      <c r="A51" s="29">
        <v>41306</v>
      </c>
      <c r="B51" s="31">
        <f t="shared" si="0"/>
        <v>2013</v>
      </c>
      <c r="C51" s="32">
        <v>6702</v>
      </c>
      <c r="D51" s="32">
        <v>81.7</v>
      </c>
      <c r="E51" s="32">
        <v>254</v>
      </c>
      <c r="F51" s="32">
        <v>643937</v>
      </c>
      <c r="G51" s="32">
        <v>6789.2</v>
      </c>
      <c r="H51" s="32">
        <v>6775.5</v>
      </c>
      <c r="I51" s="32">
        <v>82.4</v>
      </c>
      <c r="K51" s="33"/>
      <c r="L51" s="33"/>
    </row>
    <row r="52" spans="1:12" x14ac:dyDescent="0.25">
      <c r="A52" s="29">
        <v>41334</v>
      </c>
      <c r="B52" s="31">
        <f t="shared" si="0"/>
        <v>2013</v>
      </c>
      <c r="C52" s="32">
        <v>6675.8</v>
      </c>
      <c r="D52" s="32">
        <v>81.5</v>
      </c>
      <c r="E52" s="32">
        <v>254</v>
      </c>
      <c r="F52" s="32">
        <v>643937</v>
      </c>
      <c r="G52" s="32">
        <v>6789.2</v>
      </c>
      <c r="H52" s="32">
        <v>6781.1</v>
      </c>
      <c r="I52" s="32">
        <v>83</v>
      </c>
      <c r="K52" s="33"/>
      <c r="L52" s="33"/>
    </row>
    <row r="53" spans="1:12" x14ac:dyDescent="0.25">
      <c r="A53" s="29">
        <v>41365</v>
      </c>
      <c r="B53" s="31">
        <f t="shared" si="0"/>
        <v>2013</v>
      </c>
      <c r="C53" s="32">
        <v>6703.7</v>
      </c>
      <c r="D53" s="32">
        <v>82.3</v>
      </c>
      <c r="E53" s="32">
        <v>254</v>
      </c>
      <c r="F53" s="32">
        <v>643937</v>
      </c>
      <c r="G53" s="32">
        <v>6789.2</v>
      </c>
      <c r="H53" s="32">
        <v>6788.9</v>
      </c>
      <c r="I53" s="32">
        <v>83.3</v>
      </c>
      <c r="K53" s="33"/>
      <c r="L53" s="33"/>
    </row>
    <row r="54" spans="1:12" x14ac:dyDescent="0.25">
      <c r="A54" s="29">
        <v>41395</v>
      </c>
      <c r="B54" s="31">
        <f t="shared" si="0"/>
        <v>2013</v>
      </c>
      <c r="C54" s="32">
        <v>6770.3</v>
      </c>
      <c r="D54" s="32">
        <v>83.5</v>
      </c>
      <c r="E54" s="32">
        <v>254</v>
      </c>
      <c r="F54" s="32">
        <v>643937</v>
      </c>
      <c r="G54" s="32">
        <v>6789.2</v>
      </c>
      <c r="H54" s="32">
        <v>6801.1</v>
      </c>
      <c r="I54" s="32">
        <v>83.4</v>
      </c>
      <c r="K54" s="33"/>
      <c r="L54" s="33"/>
    </row>
    <row r="55" spans="1:12" x14ac:dyDescent="0.25">
      <c r="A55" s="29">
        <v>41426</v>
      </c>
      <c r="B55" s="31">
        <f t="shared" si="0"/>
        <v>2013</v>
      </c>
      <c r="C55" s="32">
        <v>6861.8</v>
      </c>
      <c r="D55" s="32">
        <v>83.8</v>
      </c>
      <c r="E55" s="32">
        <v>254</v>
      </c>
      <c r="F55" s="32">
        <v>643937</v>
      </c>
      <c r="G55" s="32">
        <v>6789.2</v>
      </c>
      <c r="H55" s="32">
        <v>6815.2</v>
      </c>
      <c r="I55" s="32">
        <v>83.1</v>
      </c>
      <c r="K55" s="33"/>
      <c r="L55" s="33"/>
    </row>
    <row r="56" spans="1:12" x14ac:dyDescent="0.25">
      <c r="A56" s="29">
        <v>41456</v>
      </c>
      <c r="B56" s="31">
        <f t="shared" si="0"/>
        <v>2013</v>
      </c>
      <c r="C56" s="32">
        <v>6917.1</v>
      </c>
      <c r="D56" s="32">
        <v>83.6</v>
      </c>
      <c r="E56" s="32">
        <v>254</v>
      </c>
      <c r="F56" s="32">
        <v>643937</v>
      </c>
      <c r="G56" s="32">
        <v>6789.2</v>
      </c>
      <c r="H56" s="32">
        <v>6826.2</v>
      </c>
      <c r="I56" s="32">
        <v>82.4</v>
      </c>
      <c r="K56" s="33"/>
      <c r="L56" s="33"/>
    </row>
    <row r="57" spans="1:12" x14ac:dyDescent="0.25">
      <c r="A57" s="29">
        <v>41487</v>
      </c>
      <c r="B57" s="31">
        <f t="shared" si="0"/>
        <v>2013</v>
      </c>
      <c r="C57" s="32">
        <v>6934.7</v>
      </c>
      <c r="D57" s="32">
        <v>83.8</v>
      </c>
      <c r="E57" s="32">
        <v>254</v>
      </c>
      <c r="F57" s="32">
        <v>643937</v>
      </c>
      <c r="G57" s="32">
        <v>6789.2</v>
      </c>
      <c r="H57" s="32">
        <v>6833.9</v>
      </c>
      <c r="I57" s="32">
        <v>82.8</v>
      </c>
    </row>
    <row r="58" spans="1:12" x14ac:dyDescent="0.25">
      <c r="A58" s="29">
        <v>41518</v>
      </c>
      <c r="B58" s="31">
        <f t="shared" si="0"/>
        <v>2013</v>
      </c>
      <c r="C58" s="32">
        <v>6906.9</v>
      </c>
      <c r="D58" s="32">
        <v>83.9</v>
      </c>
      <c r="E58" s="32">
        <v>254</v>
      </c>
      <c r="F58" s="32">
        <v>643937</v>
      </c>
      <c r="G58" s="32">
        <v>6789.2</v>
      </c>
      <c r="H58" s="32">
        <v>6843.3</v>
      </c>
      <c r="I58" s="32">
        <v>83.1</v>
      </c>
    </row>
    <row r="59" spans="1:12" x14ac:dyDescent="0.25">
      <c r="A59" s="29">
        <v>41548</v>
      </c>
      <c r="B59" s="31">
        <f t="shared" si="0"/>
        <v>2013</v>
      </c>
      <c r="C59" s="32">
        <v>6889</v>
      </c>
      <c r="D59" s="32">
        <v>84.4</v>
      </c>
      <c r="E59" s="32">
        <v>254</v>
      </c>
      <c r="F59" s="32">
        <v>643937</v>
      </c>
      <c r="G59" s="32">
        <v>6789.2</v>
      </c>
      <c r="H59" s="32">
        <v>6850.3</v>
      </c>
      <c r="I59" s="32">
        <v>84</v>
      </c>
    </row>
    <row r="60" spans="1:12" x14ac:dyDescent="0.25">
      <c r="A60" s="29">
        <v>41579</v>
      </c>
      <c r="B60" s="31">
        <f t="shared" si="0"/>
        <v>2013</v>
      </c>
      <c r="C60" s="32">
        <v>6863.8</v>
      </c>
      <c r="D60" s="32">
        <v>84.4</v>
      </c>
      <c r="E60" s="32">
        <v>254</v>
      </c>
      <c r="F60" s="32">
        <v>643937</v>
      </c>
      <c r="G60" s="32">
        <v>6789.2</v>
      </c>
      <c r="H60" s="32">
        <v>6854</v>
      </c>
      <c r="I60" s="32">
        <v>83.9</v>
      </c>
    </row>
    <row r="61" spans="1:12" x14ac:dyDescent="0.25">
      <c r="A61" s="29">
        <v>41609</v>
      </c>
      <c r="B61" s="31">
        <f t="shared" si="0"/>
        <v>2013</v>
      </c>
      <c r="C61" s="32">
        <v>6849.3</v>
      </c>
      <c r="D61" s="32">
        <v>84.2</v>
      </c>
      <c r="E61" s="32">
        <v>254</v>
      </c>
      <c r="F61" s="32">
        <v>643937</v>
      </c>
      <c r="G61" s="32">
        <v>6789.2</v>
      </c>
      <c r="H61" s="32">
        <v>6850.4</v>
      </c>
      <c r="I61" s="32">
        <v>83.6</v>
      </c>
    </row>
    <row r="62" spans="1:12" x14ac:dyDescent="0.25">
      <c r="A62" s="29">
        <v>41640</v>
      </c>
      <c r="B62" s="31">
        <f t="shared" si="0"/>
        <v>2014</v>
      </c>
      <c r="C62" s="32">
        <v>6806.1</v>
      </c>
      <c r="D62" s="32">
        <v>83.4</v>
      </c>
      <c r="E62" s="32">
        <v>257</v>
      </c>
      <c r="F62" s="32">
        <v>659861.19999999995</v>
      </c>
      <c r="G62" s="32">
        <v>7012.4</v>
      </c>
      <c r="H62" s="32">
        <v>6848.3</v>
      </c>
      <c r="I62" s="32">
        <v>83.5</v>
      </c>
    </row>
    <row r="63" spans="1:12" x14ac:dyDescent="0.25">
      <c r="A63" s="29">
        <v>41671</v>
      </c>
      <c r="B63" s="31">
        <f t="shared" si="0"/>
        <v>2014</v>
      </c>
      <c r="C63" s="32">
        <v>6772.3</v>
      </c>
      <c r="D63" s="32">
        <v>82.3</v>
      </c>
      <c r="E63" s="32">
        <v>257</v>
      </c>
      <c r="F63" s="32">
        <v>659861.19999999995</v>
      </c>
      <c r="G63" s="32">
        <v>7012.4</v>
      </c>
      <c r="H63" s="32">
        <v>6850</v>
      </c>
      <c r="I63" s="32">
        <v>83.4</v>
      </c>
    </row>
    <row r="64" spans="1:12" x14ac:dyDescent="0.25">
      <c r="A64" s="29">
        <v>41699</v>
      </c>
      <c r="B64" s="31">
        <f t="shared" si="0"/>
        <v>2014</v>
      </c>
      <c r="C64" s="32">
        <v>6751.3</v>
      </c>
      <c r="D64" s="32">
        <v>81.099999999999994</v>
      </c>
      <c r="E64" s="32">
        <v>257</v>
      </c>
      <c r="F64" s="32">
        <v>659861.19999999995</v>
      </c>
      <c r="G64" s="32">
        <v>7012.4</v>
      </c>
      <c r="H64" s="32">
        <v>6856.4</v>
      </c>
      <c r="I64" s="32">
        <v>82.5</v>
      </c>
    </row>
    <row r="65" spans="1:9" x14ac:dyDescent="0.25">
      <c r="A65" s="29">
        <v>41730</v>
      </c>
      <c r="B65" s="31">
        <f t="shared" si="0"/>
        <v>2014</v>
      </c>
      <c r="C65" s="32">
        <v>6785</v>
      </c>
      <c r="D65" s="32">
        <v>80.900000000000006</v>
      </c>
      <c r="E65" s="32">
        <v>257</v>
      </c>
      <c r="F65" s="32">
        <v>659861.19999999995</v>
      </c>
      <c r="G65" s="32">
        <v>7012.4</v>
      </c>
      <c r="H65" s="32">
        <v>6869.6</v>
      </c>
      <c r="I65" s="32">
        <v>81.900000000000006</v>
      </c>
    </row>
    <row r="66" spans="1:9" x14ac:dyDescent="0.25">
      <c r="A66" s="29">
        <v>41760</v>
      </c>
      <c r="B66" s="31">
        <f t="shared" si="0"/>
        <v>2014</v>
      </c>
      <c r="C66" s="32">
        <v>6842.6</v>
      </c>
      <c r="D66" s="32">
        <v>81.5</v>
      </c>
      <c r="E66" s="32">
        <v>257</v>
      </c>
      <c r="F66" s="32">
        <v>659861.19999999995</v>
      </c>
      <c r="G66" s="32">
        <v>7012.4</v>
      </c>
      <c r="H66" s="32">
        <v>6870.6</v>
      </c>
      <c r="I66" s="32">
        <v>81.599999999999994</v>
      </c>
    </row>
    <row r="67" spans="1:9" x14ac:dyDescent="0.25">
      <c r="A67" s="29">
        <v>41791</v>
      </c>
      <c r="B67" s="31">
        <f t="shared" ref="B67:B130" si="1">YEAR(A67)</f>
        <v>2014</v>
      </c>
      <c r="C67" s="32">
        <v>6912.9</v>
      </c>
      <c r="D67" s="32">
        <v>82.6</v>
      </c>
      <c r="E67" s="32">
        <v>257</v>
      </c>
      <c r="F67" s="32">
        <v>659861.19999999995</v>
      </c>
      <c r="G67" s="32">
        <v>7012.4</v>
      </c>
      <c r="H67" s="32">
        <v>6865.4</v>
      </c>
      <c r="I67" s="32">
        <v>81.7</v>
      </c>
    </row>
    <row r="68" spans="1:9" x14ac:dyDescent="0.25">
      <c r="A68" s="29">
        <v>41821</v>
      </c>
      <c r="B68" s="31">
        <f t="shared" si="1"/>
        <v>2014</v>
      </c>
      <c r="C68" s="32">
        <v>6957.8</v>
      </c>
      <c r="D68" s="32">
        <v>83.6</v>
      </c>
      <c r="E68" s="32">
        <v>257</v>
      </c>
      <c r="F68" s="32">
        <v>659861.19999999995</v>
      </c>
      <c r="G68" s="32">
        <v>7012.4</v>
      </c>
      <c r="H68" s="32">
        <v>6864.4</v>
      </c>
      <c r="I68" s="32">
        <v>82.1</v>
      </c>
    </row>
    <row r="69" spans="1:9" x14ac:dyDescent="0.25">
      <c r="A69" s="29">
        <v>41852</v>
      </c>
      <c r="B69" s="31">
        <f t="shared" si="1"/>
        <v>2014</v>
      </c>
      <c r="C69" s="32">
        <v>6969.7</v>
      </c>
      <c r="D69" s="32">
        <v>83.9</v>
      </c>
      <c r="E69" s="32">
        <v>257</v>
      </c>
      <c r="F69" s="32">
        <v>659861.19999999995</v>
      </c>
      <c r="G69" s="32">
        <v>7012.4</v>
      </c>
      <c r="H69" s="32">
        <v>6869.9</v>
      </c>
      <c r="I69" s="32">
        <v>82.2</v>
      </c>
    </row>
    <row r="70" spans="1:9" x14ac:dyDescent="0.25">
      <c r="A70" s="29">
        <v>41883</v>
      </c>
      <c r="B70" s="31">
        <f t="shared" si="1"/>
        <v>2014</v>
      </c>
      <c r="C70" s="32">
        <v>6944.1</v>
      </c>
      <c r="D70" s="32">
        <v>83.6</v>
      </c>
      <c r="E70" s="32">
        <v>257</v>
      </c>
      <c r="F70" s="32">
        <v>659861.19999999995</v>
      </c>
      <c r="G70" s="32">
        <v>7012.4</v>
      </c>
      <c r="H70" s="32">
        <v>6884.5</v>
      </c>
      <c r="I70" s="32">
        <v>82.6</v>
      </c>
    </row>
    <row r="71" spans="1:9" x14ac:dyDescent="0.25">
      <c r="A71" s="29">
        <v>41913</v>
      </c>
      <c r="B71" s="31">
        <f t="shared" si="1"/>
        <v>2014</v>
      </c>
      <c r="C71" s="32">
        <v>6936.6</v>
      </c>
      <c r="D71" s="32">
        <v>83.6</v>
      </c>
      <c r="E71" s="32">
        <v>257</v>
      </c>
      <c r="F71" s="32">
        <v>659861.19999999995</v>
      </c>
      <c r="G71" s="32">
        <v>7012.4</v>
      </c>
      <c r="H71" s="32">
        <v>6901.5</v>
      </c>
      <c r="I71" s="32">
        <v>82.9</v>
      </c>
    </row>
    <row r="72" spans="1:9" x14ac:dyDescent="0.25">
      <c r="A72" s="29">
        <v>41944</v>
      </c>
      <c r="B72" s="31">
        <f t="shared" si="1"/>
        <v>2014</v>
      </c>
      <c r="C72" s="32">
        <v>6914.3</v>
      </c>
      <c r="D72" s="32">
        <v>84.1</v>
      </c>
      <c r="E72" s="32">
        <v>257</v>
      </c>
      <c r="F72" s="32">
        <v>659861.19999999995</v>
      </c>
      <c r="G72" s="32">
        <v>7012.4</v>
      </c>
      <c r="H72" s="32">
        <v>6907.5</v>
      </c>
      <c r="I72" s="32">
        <v>83.6</v>
      </c>
    </row>
    <row r="73" spans="1:9" x14ac:dyDescent="0.25">
      <c r="A73" s="29">
        <v>41974</v>
      </c>
      <c r="B73" s="31">
        <f t="shared" si="1"/>
        <v>2014</v>
      </c>
      <c r="C73" s="32">
        <v>6903.2</v>
      </c>
      <c r="D73" s="32">
        <v>85.2</v>
      </c>
      <c r="E73" s="32">
        <v>257</v>
      </c>
      <c r="F73" s="32">
        <v>659861.19999999995</v>
      </c>
      <c r="G73" s="32">
        <v>7012.4</v>
      </c>
      <c r="H73" s="32">
        <v>6903.1</v>
      </c>
      <c r="I73" s="32">
        <v>84.4</v>
      </c>
    </row>
    <row r="74" spans="1:9" x14ac:dyDescent="0.25">
      <c r="A74" s="29">
        <v>42005</v>
      </c>
      <c r="B74" s="31">
        <f t="shared" si="1"/>
        <v>2015</v>
      </c>
      <c r="C74" s="32">
        <v>6845.1</v>
      </c>
      <c r="D74" s="32">
        <v>84.7</v>
      </c>
      <c r="E74" s="32">
        <v>248</v>
      </c>
      <c r="F74" s="32">
        <v>677384</v>
      </c>
      <c r="G74" s="32">
        <v>6865.2</v>
      </c>
      <c r="H74" s="32">
        <v>6885.7</v>
      </c>
      <c r="I74" s="32">
        <v>84.8</v>
      </c>
    </row>
    <row r="75" spans="1:9" x14ac:dyDescent="0.25">
      <c r="A75" s="29">
        <v>42036</v>
      </c>
      <c r="B75" s="31">
        <f t="shared" si="1"/>
        <v>2015</v>
      </c>
      <c r="C75" s="32">
        <v>6810.3</v>
      </c>
      <c r="D75" s="32">
        <v>83.2</v>
      </c>
      <c r="E75" s="32">
        <v>248</v>
      </c>
      <c r="F75" s="32">
        <v>677384</v>
      </c>
      <c r="G75" s="32">
        <v>6865.2</v>
      </c>
      <c r="H75" s="32">
        <v>6885.3</v>
      </c>
      <c r="I75" s="32">
        <v>84.5</v>
      </c>
    </row>
    <row r="76" spans="1:9" x14ac:dyDescent="0.25">
      <c r="A76" s="29">
        <v>42064</v>
      </c>
      <c r="B76" s="31">
        <f t="shared" si="1"/>
        <v>2015</v>
      </c>
      <c r="C76" s="32">
        <v>6783.7</v>
      </c>
      <c r="D76" s="32">
        <v>82.3</v>
      </c>
      <c r="E76" s="32">
        <v>248</v>
      </c>
      <c r="F76" s="32">
        <v>677384</v>
      </c>
      <c r="G76" s="32">
        <v>6865.2</v>
      </c>
      <c r="H76" s="32">
        <v>6892.1</v>
      </c>
      <c r="I76" s="32">
        <v>84.4</v>
      </c>
    </row>
    <row r="77" spans="1:9" x14ac:dyDescent="0.25">
      <c r="A77" s="29">
        <v>42095</v>
      </c>
      <c r="B77" s="31">
        <f t="shared" si="1"/>
        <v>2015</v>
      </c>
      <c r="C77" s="32">
        <v>6805.6</v>
      </c>
      <c r="D77" s="32">
        <v>82.5</v>
      </c>
      <c r="E77" s="32">
        <v>248</v>
      </c>
      <c r="F77" s="32">
        <v>677384</v>
      </c>
      <c r="G77" s="32">
        <v>6865.2</v>
      </c>
      <c r="H77" s="32">
        <v>6897.3</v>
      </c>
      <c r="I77" s="32">
        <v>84.4</v>
      </c>
    </row>
    <row r="78" spans="1:9" x14ac:dyDescent="0.25">
      <c r="A78" s="29">
        <v>42125</v>
      </c>
      <c r="B78" s="31">
        <f t="shared" si="1"/>
        <v>2015</v>
      </c>
      <c r="C78" s="32">
        <v>6870.9</v>
      </c>
      <c r="D78" s="32">
        <v>83.4</v>
      </c>
      <c r="E78" s="32">
        <v>248</v>
      </c>
      <c r="F78" s="32">
        <v>677384</v>
      </c>
      <c r="G78" s="32">
        <v>6865.2</v>
      </c>
      <c r="H78" s="32">
        <v>6906.5</v>
      </c>
      <c r="I78" s="32">
        <v>84.4</v>
      </c>
    </row>
    <row r="79" spans="1:9" x14ac:dyDescent="0.25">
      <c r="A79" s="29">
        <v>42156</v>
      </c>
      <c r="B79" s="31">
        <f t="shared" si="1"/>
        <v>2015</v>
      </c>
      <c r="C79" s="32">
        <v>6965.8</v>
      </c>
      <c r="D79" s="32">
        <v>84.9</v>
      </c>
      <c r="E79" s="32">
        <v>248</v>
      </c>
      <c r="F79" s="32">
        <v>677384</v>
      </c>
      <c r="G79" s="32">
        <v>6865.2</v>
      </c>
      <c r="H79" s="32">
        <v>6921.3</v>
      </c>
      <c r="I79" s="32">
        <v>84.4</v>
      </c>
    </row>
    <row r="80" spans="1:9" x14ac:dyDescent="0.25">
      <c r="A80" s="29">
        <v>42186</v>
      </c>
      <c r="B80" s="31">
        <f t="shared" si="1"/>
        <v>2015</v>
      </c>
      <c r="C80" s="32">
        <v>7032.3</v>
      </c>
      <c r="D80" s="32">
        <v>84.7</v>
      </c>
      <c r="E80" s="32">
        <v>248</v>
      </c>
      <c r="F80" s="32">
        <v>677384</v>
      </c>
      <c r="G80" s="32">
        <v>6865.2</v>
      </c>
      <c r="H80" s="32">
        <v>6941.2</v>
      </c>
      <c r="I80" s="32">
        <v>83.4</v>
      </c>
    </row>
    <row r="81" spans="1:9" x14ac:dyDescent="0.25">
      <c r="A81" s="29">
        <v>42217</v>
      </c>
      <c r="B81" s="31">
        <f t="shared" si="1"/>
        <v>2015</v>
      </c>
      <c r="C81" s="32">
        <v>7045.7</v>
      </c>
      <c r="D81" s="32">
        <v>84.4</v>
      </c>
      <c r="E81" s="32">
        <v>248</v>
      </c>
      <c r="F81" s="32">
        <v>677384</v>
      </c>
      <c r="G81" s="32">
        <v>6865.2</v>
      </c>
      <c r="H81" s="32">
        <v>6949.2</v>
      </c>
      <c r="I81" s="32">
        <v>82.3</v>
      </c>
    </row>
    <row r="82" spans="1:9" x14ac:dyDescent="0.25">
      <c r="A82" s="29">
        <v>42248</v>
      </c>
      <c r="B82" s="31">
        <f t="shared" si="1"/>
        <v>2015</v>
      </c>
      <c r="C82" s="32">
        <v>6994.9</v>
      </c>
      <c r="D82" s="32">
        <v>82.3</v>
      </c>
      <c r="E82" s="32">
        <v>248</v>
      </c>
      <c r="F82" s="32">
        <v>677384</v>
      </c>
      <c r="G82" s="32">
        <v>6865.2</v>
      </c>
      <c r="H82" s="32">
        <v>6941.1</v>
      </c>
      <c r="I82" s="32">
        <v>81</v>
      </c>
    </row>
    <row r="83" spans="1:9" x14ac:dyDescent="0.25">
      <c r="A83" s="29">
        <v>42278</v>
      </c>
      <c r="B83" s="31">
        <f t="shared" si="1"/>
        <v>2015</v>
      </c>
      <c r="C83" s="32">
        <v>6969</v>
      </c>
      <c r="D83" s="32">
        <v>81.5</v>
      </c>
      <c r="E83" s="32">
        <v>248</v>
      </c>
      <c r="F83" s="32">
        <v>677384</v>
      </c>
      <c r="G83" s="32">
        <v>6865.2</v>
      </c>
      <c r="H83" s="32">
        <v>6934.8</v>
      </c>
      <c r="I83" s="32">
        <v>80.2</v>
      </c>
    </row>
    <row r="84" spans="1:9" x14ac:dyDescent="0.25">
      <c r="A84" s="29">
        <v>42309</v>
      </c>
      <c r="B84" s="31">
        <f t="shared" si="1"/>
        <v>2015</v>
      </c>
      <c r="C84" s="32">
        <v>6936.9</v>
      </c>
      <c r="D84" s="32">
        <v>80.3</v>
      </c>
      <c r="E84" s="32">
        <v>248</v>
      </c>
      <c r="F84" s="32">
        <v>677384</v>
      </c>
      <c r="G84" s="32">
        <v>6865.2</v>
      </c>
      <c r="H84" s="32">
        <v>6928.3</v>
      </c>
      <c r="I84" s="32">
        <v>79.3</v>
      </c>
    </row>
    <row r="85" spans="1:9" x14ac:dyDescent="0.25">
      <c r="A85" s="29">
        <v>42339</v>
      </c>
      <c r="B85" s="31">
        <f t="shared" si="1"/>
        <v>2015</v>
      </c>
      <c r="C85" s="32">
        <v>6948.2</v>
      </c>
      <c r="D85" s="32">
        <v>79.8</v>
      </c>
      <c r="E85" s="32">
        <v>248</v>
      </c>
      <c r="F85" s="32">
        <v>677384</v>
      </c>
      <c r="G85" s="32">
        <v>6865.2</v>
      </c>
      <c r="H85" s="32">
        <v>6942.8</v>
      </c>
      <c r="I85" s="32">
        <v>79</v>
      </c>
    </row>
    <row r="86" spans="1:9" x14ac:dyDescent="0.25">
      <c r="A86" s="29">
        <v>42370</v>
      </c>
      <c r="B86" s="31">
        <f t="shared" si="1"/>
        <v>2016</v>
      </c>
      <c r="C86" s="32">
        <v>6919.2</v>
      </c>
      <c r="D86" s="32">
        <v>78.599999999999994</v>
      </c>
      <c r="E86" s="32">
        <v>248</v>
      </c>
      <c r="F86" s="32">
        <v>693900.4</v>
      </c>
      <c r="G86" s="32">
        <v>6762.7</v>
      </c>
      <c r="H86" s="32">
        <v>6957.7</v>
      </c>
      <c r="I86" s="32">
        <v>79</v>
      </c>
    </row>
    <row r="87" spans="1:9" x14ac:dyDescent="0.25">
      <c r="A87" s="29">
        <v>42401</v>
      </c>
      <c r="B87" s="31">
        <f t="shared" si="1"/>
        <v>2016</v>
      </c>
      <c r="C87" s="32">
        <v>6896.8</v>
      </c>
      <c r="D87" s="32">
        <v>78.599999999999994</v>
      </c>
      <c r="E87" s="32">
        <v>248</v>
      </c>
      <c r="F87" s="32">
        <v>693900.4</v>
      </c>
      <c r="G87" s="32">
        <v>6762.7</v>
      </c>
      <c r="H87" s="32">
        <v>6970.6</v>
      </c>
      <c r="I87" s="32">
        <v>79.900000000000006</v>
      </c>
    </row>
    <row r="88" spans="1:9" x14ac:dyDescent="0.25">
      <c r="A88" s="29">
        <v>42430</v>
      </c>
      <c r="B88" s="31">
        <f t="shared" si="1"/>
        <v>2016</v>
      </c>
      <c r="C88" s="32">
        <v>6872.4</v>
      </c>
      <c r="D88" s="32">
        <v>78.8</v>
      </c>
      <c r="E88" s="32">
        <v>248</v>
      </c>
      <c r="F88" s="32">
        <v>693900.4</v>
      </c>
      <c r="G88" s="32">
        <v>6762.7</v>
      </c>
      <c r="H88" s="32">
        <v>6978.1</v>
      </c>
      <c r="I88" s="32">
        <v>80.7</v>
      </c>
    </row>
    <row r="89" spans="1:9" x14ac:dyDescent="0.25">
      <c r="A89" s="29">
        <v>42461</v>
      </c>
      <c r="B89" s="31">
        <f t="shared" si="1"/>
        <v>2016</v>
      </c>
      <c r="C89" s="32">
        <v>6890.3</v>
      </c>
      <c r="D89" s="32">
        <v>79.599999999999994</v>
      </c>
      <c r="E89" s="32">
        <v>248</v>
      </c>
      <c r="F89" s="32">
        <v>693900.4</v>
      </c>
      <c r="G89" s="32">
        <v>6762.7</v>
      </c>
      <c r="H89" s="32">
        <v>6981.8</v>
      </c>
      <c r="I89" s="32">
        <v>81.5</v>
      </c>
    </row>
    <row r="90" spans="1:9" x14ac:dyDescent="0.25">
      <c r="A90" s="29">
        <v>42491</v>
      </c>
      <c r="B90" s="31">
        <f t="shared" si="1"/>
        <v>2016</v>
      </c>
      <c r="C90" s="32">
        <v>6962.5</v>
      </c>
      <c r="D90" s="32">
        <v>80.099999999999994</v>
      </c>
      <c r="E90" s="32">
        <v>248</v>
      </c>
      <c r="F90" s="32">
        <v>693900.4</v>
      </c>
      <c r="G90" s="32">
        <v>6762.7</v>
      </c>
      <c r="H90" s="32">
        <v>6994.4</v>
      </c>
      <c r="I90" s="32">
        <v>81.400000000000006</v>
      </c>
    </row>
    <row r="91" spans="1:9" x14ac:dyDescent="0.25">
      <c r="A91" s="29">
        <v>42522</v>
      </c>
      <c r="B91" s="31">
        <f t="shared" si="1"/>
        <v>2016</v>
      </c>
      <c r="C91" s="32">
        <v>7047.3</v>
      </c>
      <c r="D91" s="32">
        <v>81.5</v>
      </c>
      <c r="E91" s="32">
        <v>248</v>
      </c>
      <c r="F91" s="32">
        <v>693900.4</v>
      </c>
      <c r="G91" s="32">
        <v>6762.7</v>
      </c>
      <c r="H91" s="32">
        <v>7001.9</v>
      </c>
      <c r="I91" s="32">
        <v>81.3</v>
      </c>
    </row>
    <row r="92" spans="1:9" x14ac:dyDescent="0.25">
      <c r="A92" s="29">
        <v>42552</v>
      </c>
      <c r="B92" s="31">
        <f t="shared" si="1"/>
        <v>2016</v>
      </c>
      <c r="C92" s="32">
        <v>7090.8</v>
      </c>
      <c r="D92" s="32">
        <v>83.2</v>
      </c>
      <c r="E92" s="32">
        <v>248</v>
      </c>
      <c r="F92" s="32">
        <v>693900.4</v>
      </c>
      <c r="G92" s="32">
        <v>6762.7</v>
      </c>
      <c r="H92" s="32">
        <v>6995.7</v>
      </c>
      <c r="I92" s="32">
        <v>81.8</v>
      </c>
    </row>
    <row r="93" spans="1:9" x14ac:dyDescent="0.25">
      <c r="A93" s="29">
        <v>42583</v>
      </c>
      <c r="B93" s="31">
        <f t="shared" si="1"/>
        <v>2016</v>
      </c>
      <c r="C93" s="32">
        <v>7083.3</v>
      </c>
      <c r="D93" s="32">
        <v>83.8</v>
      </c>
      <c r="E93" s="32">
        <v>248</v>
      </c>
      <c r="F93" s="32">
        <v>693900.4</v>
      </c>
      <c r="G93" s="32">
        <v>6762.7</v>
      </c>
      <c r="H93" s="32">
        <v>6990.6</v>
      </c>
      <c r="I93" s="32">
        <v>82.6</v>
      </c>
    </row>
    <row r="94" spans="1:9" x14ac:dyDescent="0.25">
      <c r="A94" s="29">
        <v>42614</v>
      </c>
      <c r="B94" s="31">
        <f t="shared" si="1"/>
        <v>2016</v>
      </c>
      <c r="C94" s="32">
        <v>7037</v>
      </c>
      <c r="D94" s="32">
        <v>83.4</v>
      </c>
      <c r="E94" s="32">
        <v>248</v>
      </c>
      <c r="F94" s="32">
        <v>693900.4</v>
      </c>
      <c r="G94" s="32">
        <v>6762.7</v>
      </c>
      <c r="H94" s="32">
        <v>6988.9</v>
      </c>
      <c r="I94" s="32">
        <v>82.9</v>
      </c>
    </row>
    <row r="95" spans="1:9" x14ac:dyDescent="0.25">
      <c r="A95" s="29">
        <v>42644</v>
      </c>
      <c r="B95" s="31">
        <f t="shared" si="1"/>
        <v>2016</v>
      </c>
      <c r="C95" s="32">
        <v>7033.4</v>
      </c>
      <c r="D95" s="32">
        <v>83.6</v>
      </c>
      <c r="E95" s="32">
        <v>248</v>
      </c>
      <c r="F95" s="32">
        <v>693900.4</v>
      </c>
      <c r="G95" s="32">
        <v>6762.7</v>
      </c>
      <c r="H95" s="32">
        <v>7006.2</v>
      </c>
      <c r="I95" s="32">
        <v>82.9</v>
      </c>
    </row>
    <row r="96" spans="1:9" x14ac:dyDescent="0.25">
      <c r="A96" s="29">
        <v>42675</v>
      </c>
      <c r="B96" s="31">
        <f t="shared" si="1"/>
        <v>2016</v>
      </c>
      <c r="C96" s="32">
        <v>7026.9</v>
      </c>
      <c r="D96" s="32">
        <v>83.9</v>
      </c>
      <c r="E96" s="32">
        <v>248</v>
      </c>
      <c r="F96" s="32">
        <v>693900.4</v>
      </c>
      <c r="G96" s="32">
        <v>6762.7</v>
      </c>
      <c r="H96" s="32">
        <v>7018.5</v>
      </c>
      <c r="I96" s="32">
        <v>82.6</v>
      </c>
    </row>
    <row r="97" spans="1:9" x14ac:dyDescent="0.25">
      <c r="A97" s="29">
        <v>42705</v>
      </c>
      <c r="B97" s="31">
        <f t="shared" si="1"/>
        <v>2016</v>
      </c>
      <c r="C97" s="32">
        <v>7041.6</v>
      </c>
      <c r="D97" s="32">
        <v>83.1</v>
      </c>
      <c r="E97" s="32">
        <v>248</v>
      </c>
      <c r="F97" s="32">
        <v>693900.4</v>
      </c>
      <c r="G97" s="32">
        <v>6762.7</v>
      </c>
      <c r="H97" s="32">
        <v>7028.8</v>
      </c>
      <c r="I97" s="32">
        <v>82.1</v>
      </c>
    </row>
    <row r="98" spans="1:9" x14ac:dyDescent="0.25">
      <c r="A98" s="29">
        <v>42736</v>
      </c>
      <c r="B98" s="31">
        <f t="shared" si="1"/>
        <v>2017</v>
      </c>
      <c r="C98" s="32">
        <v>7018.6</v>
      </c>
      <c r="D98" s="32">
        <v>81.5</v>
      </c>
      <c r="E98" s="32">
        <v>250</v>
      </c>
      <c r="F98" s="32">
        <v>712984.3</v>
      </c>
      <c r="G98" s="32">
        <v>6594.4</v>
      </c>
      <c r="H98" s="32">
        <v>7045.3</v>
      </c>
      <c r="I98" s="32">
        <v>81.8</v>
      </c>
    </row>
    <row r="99" spans="1:9" x14ac:dyDescent="0.25">
      <c r="A99" s="29">
        <v>42767</v>
      </c>
      <c r="B99" s="31">
        <f t="shared" si="1"/>
        <v>2017</v>
      </c>
      <c r="C99" s="32">
        <v>6996</v>
      </c>
      <c r="D99" s="32">
        <v>80.3</v>
      </c>
      <c r="E99" s="32">
        <v>250</v>
      </c>
      <c r="F99" s="32">
        <v>712984.3</v>
      </c>
      <c r="G99" s="32">
        <v>6594.4</v>
      </c>
      <c r="H99" s="32">
        <v>7061.7</v>
      </c>
      <c r="I99" s="32">
        <v>81.599999999999994</v>
      </c>
    </row>
    <row r="100" spans="1:9" x14ac:dyDescent="0.25">
      <c r="A100" s="29">
        <v>42795</v>
      </c>
      <c r="B100" s="31">
        <f t="shared" si="1"/>
        <v>2017</v>
      </c>
      <c r="C100" s="32">
        <v>6972</v>
      </c>
      <c r="D100" s="32">
        <v>79.099999999999994</v>
      </c>
      <c r="E100" s="32">
        <v>250</v>
      </c>
      <c r="F100" s="32">
        <v>712984.3</v>
      </c>
      <c r="G100" s="32">
        <v>6594.4</v>
      </c>
      <c r="H100" s="32">
        <v>7073.8</v>
      </c>
      <c r="I100" s="32">
        <v>81</v>
      </c>
    </row>
    <row r="101" spans="1:9" x14ac:dyDescent="0.25">
      <c r="A101" s="29">
        <v>42826</v>
      </c>
      <c r="B101" s="31">
        <f t="shared" si="1"/>
        <v>2017</v>
      </c>
      <c r="C101" s="32">
        <v>6982.8</v>
      </c>
      <c r="D101" s="32">
        <v>78.3</v>
      </c>
      <c r="E101" s="32">
        <v>250</v>
      </c>
      <c r="F101" s="32">
        <v>712984.3</v>
      </c>
      <c r="G101" s="32">
        <v>6594.4</v>
      </c>
      <c r="H101" s="32">
        <v>7075.3</v>
      </c>
      <c r="I101" s="32">
        <v>80.400000000000006</v>
      </c>
    </row>
    <row r="102" spans="1:9" x14ac:dyDescent="0.25">
      <c r="A102" s="29">
        <v>42856</v>
      </c>
      <c r="B102" s="31">
        <f t="shared" si="1"/>
        <v>2017</v>
      </c>
      <c r="C102" s="32">
        <v>7047.4</v>
      </c>
      <c r="D102" s="32">
        <v>78.599999999999994</v>
      </c>
      <c r="E102" s="32">
        <v>250</v>
      </c>
      <c r="F102" s="32">
        <v>712984.3</v>
      </c>
      <c r="G102" s="32">
        <v>6594.4</v>
      </c>
      <c r="H102" s="32">
        <v>7081.1</v>
      </c>
      <c r="I102" s="32">
        <v>80.3</v>
      </c>
    </row>
    <row r="103" spans="1:9" x14ac:dyDescent="0.25">
      <c r="A103" s="29">
        <v>42887</v>
      </c>
      <c r="B103" s="31">
        <f t="shared" si="1"/>
        <v>2017</v>
      </c>
      <c r="C103" s="32">
        <v>7129.6</v>
      </c>
      <c r="D103" s="32">
        <v>81</v>
      </c>
      <c r="E103" s="32">
        <v>250</v>
      </c>
      <c r="F103" s="32">
        <v>712984.3</v>
      </c>
      <c r="G103" s="32">
        <v>6594.4</v>
      </c>
      <c r="H103" s="32">
        <v>7086.4</v>
      </c>
      <c r="I103" s="32">
        <v>81</v>
      </c>
    </row>
    <row r="104" spans="1:9" x14ac:dyDescent="0.25">
      <c r="A104" s="29">
        <v>42917</v>
      </c>
      <c r="B104" s="31">
        <f t="shared" si="1"/>
        <v>2017</v>
      </c>
      <c r="C104" s="32">
        <v>7195</v>
      </c>
      <c r="D104" s="32">
        <v>82.8</v>
      </c>
      <c r="E104" s="32">
        <v>250</v>
      </c>
      <c r="F104" s="32">
        <v>712984.3</v>
      </c>
      <c r="G104" s="32">
        <v>6594.4</v>
      </c>
      <c r="H104" s="32">
        <v>7098.9</v>
      </c>
      <c r="I104" s="32">
        <v>81.5</v>
      </c>
    </row>
    <row r="105" spans="1:9" x14ac:dyDescent="0.25">
      <c r="A105" s="29">
        <v>42948</v>
      </c>
      <c r="B105" s="31">
        <f t="shared" si="1"/>
        <v>2017</v>
      </c>
      <c r="C105" s="32">
        <v>7213.7</v>
      </c>
      <c r="D105" s="32">
        <v>82.9</v>
      </c>
      <c r="E105" s="32">
        <v>250</v>
      </c>
      <c r="F105" s="32">
        <v>712984.3</v>
      </c>
      <c r="G105" s="32">
        <v>6594.4</v>
      </c>
      <c r="H105" s="32">
        <v>7118.7</v>
      </c>
      <c r="I105" s="32">
        <v>81.5</v>
      </c>
    </row>
    <row r="106" spans="1:9" x14ac:dyDescent="0.25">
      <c r="A106" s="29">
        <v>42979</v>
      </c>
      <c r="B106" s="31">
        <f t="shared" si="1"/>
        <v>2017</v>
      </c>
      <c r="C106" s="32">
        <v>7197</v>
      </c>
      <c r="D106" s="32">
        <v>82.2</v>
      </c>
      <c r="E106" s="32">
        <v>250</v>
      </c>
      <c r="F106" s="32">
        <v>712984.3</v>
      </c>
      <c r="G106" s="32">
        <v>6594.4</v>
      </c>
      <c r="H106" s="32">
        <v>7149.1</v>
      </c>
      <c r="I106" s="32">
        <v>81.400000000000006</v>
      </c>
    </row>
    <row r="107" spans="1:9" x14ac:dyDescent="0.25">
      <c r="A107" s="29">
        <v>43009</v>
      </c>
      <c r="B107" s="31">
        <f t="shared" si="1"/>
        <v>2017</v>
      </c>
      <c r="C107" s="32">
        <v>7193.7</v>
      </c>
      <c r="D107" s="32">
        <v>82.6</v>
      </c>
      <c r="E107" s="32">
        <v>250</v>
      </c>
      <c r="F107" s="32">
        <v>712984.3</v>
      </c>
      <c r="G107" s="32">
        <v>6594.4</v>
      </c>
      <c r="H107" s="32">
        <v>7170.3</v>
      </c>
      <c r="I107" s="32">
        <v>81.5</v>
      </c>
    </row>
    <row r="108" spans="1:9" x14ac:dyDescent="0.25">
      <c r="A108" s="29">
        <v>43040</v>
      </c>
      <c r="B108" s="31">
        <f t="shared" si="1"/>
        <v>2017</v>
      </c>
      <c r="C108" s="32">
        <v>7194.2</v>
      </c>
      <c r="D108" s="32">
        <v>83.3</v>
      </c>
      <c r="E108" s="32">
        <v>250</v>
      </c>
      <c r="F108" s="32">
        <v>712984.3</v>
      </c>
      <c r="G108" s="32">
        <v>6594.4</v>
      </c>
      <c r="H108" s="32">
        <v>7188.4</v>
      </c>
      <c r="I108" s="32">
        <v>81.599999999999994</v>
      </c>
    </row>
    <row r="109" spans="1:9" x14ac:dyDescent="0.25">
      <c r="A109" s="29">
        <v>43070</v>
      </c>
      <c r="B109" s="31">
        <f t="shared" si="1"/>
        <v>2017</v>
      </c>
      <c r="C109" s="32">
        <v>7213.4</v>
      </c>
      <c r="D109" s="32">
        <v>82.1</v>
      </c>
      <c r="E109" s="32">
        <v>250</v>
      </c>
      <c r="F109" s="32">
        <v>712984.3</v>
      </c>
      <c r="G109" s="32">
        <v>6594.4</v>
      </c>
      <c r="H109" s="32">
        <v>7198.9</v>
      </c>
      <c r="I109" s="32">
        <v>80.900000000000006</v>
      </c>
    </row>
    <row r="110" spans="1:9" x14ac:dyDescent="0.25">
      <c r="A110" s="29">
        <v>43101</v>
      </c>
      <c r="B110" s="31">
        <f t="shared" si="1"/>
        <v>2018</v>
      </c>
      <c r="C110" s="32">
        <v>7172.6</v>
      </c>
      <c r="D110" s="32">
        <v>79.8</v>
      </c>
      <c r="E110" s="32">
        <v>250</v>
      </c>
      <c r="F110" s="32">
        <v>728363.7</v>
      </c>
      <c r="G110" s="32">
        <v>6247.2</v>
      </c>
      <c r="H110" s="32">
        <v>7196.2</v>
      </c>
      <c r="I110" s="32">
        <v>80.2</v>
      </c>
    </row>
    <row r="111" spans="1:9" x14ac:dyDescent="0.25">
      <c r="A111" s="29">
        <v>43132</v>
      </c>
      <c r="B111" s="31">
        <f t="shared" si="1"/>
        <v>2018</v>
      </c>
      <c r="C111" s="32">
        <v>7125.8</v>
      </c>
      <c r="D111" s="32">
        <v>78.099999999999994</v>
      </c>
      <c r="E111" s="32">
        <v>250</v>
      </c>
      <c r="F111" s="32">
        <v>728363.7</v>
      </c>
      <c r="G111" s="32">
        <v>6247.2</v>
      </c>
      <c r="H111" s="32">
        <v>7189.1</v>
      </c>
      <c r="I111" s="32">
        <v>79.5</v>
      </c>
    </row>
    <row r="112" spans="1:9" x14ac:dyDescent="0.25">
      <c r="A112" s="29">
        <v>43160</v>
      </c>
      <c r="B112" s="31">
        <f t="shared" si="1"/>
        <v>2018</v>
      </c>
      <c r="C112" s="32">
        <v>7082.3</v>
      </c>
      <c r="D112" s="32">
        <v>78</v>
      </c>
      <c r="E112" s="32">
        <v>250</v>
      </c>
      <c r="F112" s="32">
        <v>728363.7</v>
      </c>
      <c r="G112" s="32">
        <v>6247.2</v>
      </c>
      <c r="H112" s="32">
        <v>7184.5</v>
      </c>
      <c r="I112" s="32">
        <v>80</v>
      </c>
    </row>
    <row r="113" spans="1:9" x14ac:dyDescent="0.25">
      <c r="A113" s="29">
        <v>43191</v>
      </c>
      <c r="B113" s="31">
        <f t="shared" si="1"/>
        <v>2018</v>
      </c>
      <c r="C113" s="32">
        <v>7108.4</v>
      </c>
      <c r="D113" s="32">
        <v>78.3</v>
      </c>
      <c r="E113" s="32">
        <v>250</v>
      </c>
      <c r="F113" s="32">
        <v>728363.7</v>
      </c>
      <c r="G113" s="32">
        <v>6247.2</v>
      </c>
      <c r="H113" s="32">
        <v>7198.1</v>
      </c>
      <c r="I113" s="32">
        <v>80.2</v>
      </c>
    </row>
    <row r="114" spans="1:9" x14ac:dyDescent="0.25">
      <c r="A114" s="29">
        <v>43221</v>
      </c>
      <c r="B114" s="31">
        <f t="shared" si="1"/>
        <v>2018</v>
      </c>
      <c r="C114" s="32">
        <v>7174.7</v>
      </c>
      <c r="D114" s="32">
        <v>79</v>
      </c>
      <c r="E114" s="32">
        <v>250</v>
      </c>
      <c r="F114" s="32">
        <v>728363.7</v>
      </c>
      <c r="G114" s="32">
        <v>6247.2</v>
      </c>
      <c r="H114" s="32">
        <v>7207.7</v>
      </c>
      <c r="I114" s="32">
        <v>80.5</v>
      </c>
    </row>
    <row r="115" spans="1:9" x14ac:dyDescent="0.25">
      <c r="A115" s="29">
        <v>43252</v>
      </c>
      <c r="B115" s="31">
        <f t="shared" si="1"/>
        <v>2018</v>
      </c>
      <c r="C115" s="32">
        <v>7269.2</v>
      </c>
      <c r="D115" s="32">
        <v>80.8</v>
      </c>
      <c r="E115" s="32">
        <v>250</v>
      </c>
      <c r="F115" s="32">
        <v>728363.7</v>
      </c>
      <c r="G115" s="32">
        <v>6247.2</v>
      </c>
      <c r="H115" s="32">
        <v>7224.9</v>
      </c>
      <c r="I115" s="32">
        <v>80.599999999999994</v>
      </c>
    </row>
    <row r="116" spans="1:9" x14ac:dyDescent="0.25">
      <c r="A116" s="29">
        <v>43282</v>
      </c>
      <c r="B116" s="31">
        <f t="shared" si="1"/>
        <v>2018</v>
      </c>
      <c r="C116" s="32">
        <v>7352.5</v>
      </c>
      <c r="D116" s="32">
        <v>81.8</v>
      </c>
      <c r="E116" s="32">
        <v>250</v>
      </c>
      <c r="F116" s="32">
        <v>728363.7</v>
      </c>
      <c r="G116" s="32">
        <v>6247.2</v>
      </c>
      <c r="H116" s="32">
        <v>7255</v>
      </c>
      <c r="I116" s="32">
        <v>80.7</v>
      </c>
    </row>
    <row r="117" spans="1:9" x14ac:dyDescent="0.25">
      <c r="A117" s="29">
        <v>43313</v>
      </c>
      <c r="B117" s="31">
        <f t="shared" si="1"/>
        <v>2018</v>
      </c>
      <c r="C117" s="32">
        <v>7356</v>
      </c>
      <c r="D117" s="32">
        <v>82.1</v>
      </c>
      <c r="E117" s="32">
        <v>250</v>
      </c>
      <c r="F117" s="32">
        <v>728363.7</v>
      </c>
      <c r="G117" s="32">
        <v>6247.2</v>
      </c>
      <c r="H117" s="32">
        <v>7259.2</v>
      </c>
      <c r="I117" s="32">
        <v>80.8</v>
      </c>
    </row>
    <row r="118" spans="1:9" x14ac:dyDescent="0.25">
      <c r="A118" s="29">
        <v>43344</v>
      </c>
      <c r="B118" s="31">
        <f t="shared" si="1"/>
        <v>2018</v>
      </c>
      <c r="C118" s="32">
        <v>7315.2</v>
      </c>
      <c r="D118" s="32">
        <v>82.2</v>
      </c>
      <c r="E118" s="32">
        <v>250</v>
      </c>
      <c r="F118" s="32">
        <v>728363.7</v>
      </c>
      <c r="G118" s="32">
        <v>6247.2</v>
      </c>
      <c r="H118" s="32">
        <v>7265.8</v>
      </c>
      <c r="I118" s="32">
        <v>81.400000000000006</v>
      </c>
    </row>
    <row r="119" spans="1:9" x14ac:dyDescent="0.25">
      <c r="A119" s="29">
        <v>43374</v>
      </c>
      <c r="B119" s="31">
        <f t="shared" si="1"/>
        <v>2018</v>
      </c>
      <c r="C119" s="32">
        <v>7274.4</v>
      </c>
      <c r="D119" s="32">
        <v>83.6</v>
      </c>
      <c r="E119" s="32">
        <v>250</v>
      </c>
      <c r="F119" s="32">
        <v>728363.7</v>
      </c>
      <c r="G119" s="32">
        <v>6247.2</v>
      </c>
      <c r="H119" s="32">
        <v>7254.1</v>
      </c>
      <c r="I119" s="32">
        <v>82.1</v>
      </c>
    </row>
    <row r="120" spans="1:9" x14ac:dyDescent="0.25">
      <c r="A120" s="29">
        <v>43405</v>
      </c>
      <c r="B120" s="31">
        <f t="shared" si="1"/>
        <v>2018</v>
      </c>
      <c r="C120" s="32">
        <v>7279</v>
      </c>
      <c r="D120" s="32">
        <v>84.6</v>
      </c>
      <c r="E120" s="32">
        <v>250</v>
      </c>
      <c r="F120" s="32">
        <v>728363.7</v>
      </c>
      <c r="G120" s="32">
        <v>6247.2</v>
      </c>
      <c r="H120" s="32">
        <v>7272.8</v>
      </c>
      <c r="I120" s="32">
        <v>82.7</v>
      </c>
    </row>
    <row r="121" spans="1:9" x14ac:dyDescent="0.25">
      <c r="A121" s="29">
        <v>43435</v>
      </c>
      <c r="B121" s="31">
        <f t="shared" si="1"/>
        <v>2018</v>
      </c>
      <c r="C121" s="32">
        <v>7302.7</v>
      </c>
      <c r="D121" s="32">
        <v>84.6</v>
      </c>
      <c r="E121" s="32">
        <v>250</v>
      </c>
      <c r="F121" s="32">
        <v>728363.7</v>
      </c>
      <c r="G121" s="32">
        <v>6247.2</v>
      </c>
      <c r="H121" s="32">
        <v>7284.2</v>
      </c>
      <c r="I121" s="32">
        <v>83.2</v>
      </c>
    </row>
    <row r="122" spans="1:9" x14ac:dyDescent="0.25">
      <c r="A122" s="39">
        <v>43466</v>
      </c>
      <c r="B122" s="40">
        <f t="shared" si="1"/>
        <v>2019</v>
      </c>
      <c r="C122" s="41">
        <f t="shared" ref="C122:E133" si="2">C110*(1+$R$5)</f>
        <v>7347.6114400000006</v>
      </c>
      <c r="D122" s="41">
        <f t="shared" si="2"/>
        <v>81.747119999999995</v>
      </c>
      <c r="E122" s="41">
        <f t="shared" si="2"/>
        <v>256.10000000000002</v>
      </c>
      <c r="F122" s="41">
        <f t="shared" ref="F122:G133" si="3">F110*(1+$R$9)</f>
        <v>740163.19193999993</v>
      </c>
      <c r="G122" s="41">
        <f t="shared" si="3"/>
        <v>6348.4046399999997</v>
      </c>
      <c r="H122" s="41">
        <f t="shared" ref="H122:I133" si="4">H110*(1+$R$5)</f>
        <v>7371.7872799999996</v>
      </c>
      <c r="I122" s="41">
        <f t="shared" si="4"/>
        <v>82.156880000000001</v>
      </c>
    </row>
    <row r="123" spans="1:9" x14ac:dyDescent="0.25">
      <c r="A123" s="39">
        <v>43497</v>
      </c>
      <c r="B123" s="40">
        <f t="shared" si="1"/>
        <v>2019</v>
      </c>
      <c r="C123" s="41">
        <f t="shared" si="2"/>
        <v>7299.6695200000004</v>
      </c>
      <c r="D123" s="41">
        <f t="shared" si="2"/>
        <v>80.005639999999985</v>
      </c>
      <c r="E123" s="41">
        <f t="shared" si="2"/>
        <v>256.10000000000002</v>
      </c>
      <c r="F123" s="41">
        <f t="shared" si="3"/>
        <v>740163.19193999993</v>
      </c>
      <c r="G123" s="41">
        <f t="shared" si="3"/>
        <v>6348.4046399999997</v>
      </c>
      <c r="H123" s="41">
        <f t="shared" si="4"/>
        <v>7364.51404</v>
      </c>
      <c r="I123" s="41">
        <f t="shared" si="4"/>
        <v>81.439799999999991</v>
      </c>
    </row>
    <row r="124" spans="1:9" x14ac:dyDescent="0.25">
      <c r="A124" s="39">
        <v>43525</v>
      </c>
      <c r="B124" s="40">
        <f t="shared" si="1"/>
        <v>2019</v>
      </c>
      <c r="C124" s="41">
        <f t="shared" si="2"/>
        <v>7255.1081199999999</v>
      </c>
      <c r="D124" s="41">
        <f t="shared" si="2"/>
        <v>79.903199999999998</v>
      </c>
      <c r="E124" s="41">
        <f t="shared" si="2"/>
        <v>256.10000000000002</v>
      </c>
      <c r="F124" s="41">
        <f t="shared" si="3"/>
        <v>740163.19193999993</v>
      </c>
      <c r="G124" s="41">
        <f t="shared" si="3"/>
        <v>6348.4046399999997</v>
      </c>
      <c r="H124" s="41">
        <f t="shared" si="4"/>
        <v>7359.8018000000002</v>
      </c>
      <c r="I124" s="41">
        <f t="shared" si="4"/>
        <v>81.951999999999998</v>
      </c>
    </row>
    <row r="125" spans="1:9" x14ac:dyDescent="0.25">
      <c r="A125" s="39">
        <v>43556</v>
      </c>
      <c r="B125" s="40">
        <f t="shared" si="1"/>
        <v>2019</v>
      </c>
      <c r="C125" s="41">
        <f t="shared" si="2"/>
        <v>7281.8449599999994</v>
      </c>
      <c r="D125" s="41">
        <f t="shared" si="2"/>
        <v>80.210519999999988</v>
      </c>
      <c r="E125" s="41">
        <f t="shared" si="2"/>
        <v>256.10000000000002</v>
      </c>
      <c r="F125" s="41">
        <f t="shared" si="3"/>
        <v>740163.19193999993</v>
      </c>
      <c r="G125" s="41">
        <f t="shared" si="3"/>
        <v>6348.4046399999997</v>
      </c>
      <c r="H125" s="41">
        <f t="shared" si="4"/>
        <v>7373.7336400000004</v>
      </c>
      <c r="I125" s="41">
        <f t="shared" si="4"/>
        <v>82.156880000000001</v>
      </c>
    </row>
    <row r="126" spans="1:9" x14ac:dyDescent="0.25">
      <c r="A126" s="39">
        <v>43586</v>
      </c>
      <c r="B126" s="40">
        <f t="shared" si="1"/>
        <v>2019</v>
      </c>
      <c r="C126" s="41">
        <f t="shared" si="2"/>
        <v>7349.7626799999998</v>
      </c>
      <c r="D126" s="41">
        <f t="shared" si="2"/>
        <v>80.927599999999998</v>
      </c>
      <c r="E126" s="41">
        <f t="shared" si="2"/>
        <v>256.10000000000002</v>
      </c>
      <c r="F126" s="41">
        <f t="shared" si="3"/>
        <v>740163.19193999993</v>
      </c>
      <c r="G126" s="41">
        <f t="shared" si="3"/>
        <v>6348.4046399999997</v>
      </c>
      <c r="H126" s="41">
        <f t="shared" si="4"/>
        <v>7383.5678799999996</v>
      </c>
      <c r="I126" s="41">
        <f t="shared" si="4"/>
        <v>82.464200000000005</v>
      </c>
    </row>
    <row r="127" spans="1:9" x14ac:dyDescent="0.25">
      <c r="A127" s="39">
        <v>43617</v>
      </c>
      <c r="B127" s="40">
        <f t="shared" si="1"/>
        <v>2019</v>
      </c>
      <c r="C127" s="41">
        <f t="shared" si="2"/>
        <v>7446.5684799999999</v>
      </c>
      <c r="D127" s="41">
        <f t="shared" si="2"/>
        <v>82.771519999999995</v>
      </c>
      <c r="E127" s="41">
        <f t="shared" si="2"/>
        <v>256.10000000000002</v>
      </c>
      <c r="F127" s="41">
        <f t="shared" si="3"/>
        <v>740163.19193999993</v>
      </c>
      <c r="G127" s="41">
        <f t="shared" si="3"/>
        <v>6348.4046399999997</v>
      </c>
      <c r="H127" s="41">
        <f t="shared" si="4"/>
        <v>7401.1875599999994</v>
      </c>
      <c r="I127" s="41">
        <f t="shared" si="4"/>
        <v>82.566639999999992</v>
      </c>
    </row>
    <row r="128" spans="1:9" x14ac:dyDescent="0.25">
      <c r="A128" s="39">
        <v>43647</v>
      </c>
      <c r="B128" s="40">
        <f t="shared" si="1"/>
        <v>2019</v>
      </c>
      <c r="C128" s="41">
        <f t="shared" si="2"/>
        <v>7531.9009999999998</v>
      </c>
      <c r="D128" s="41">
        <f t="shared" si="2"/>
        <v>83.795919999999995</v>
      </c>
      <c r="E128" s="41">
        <f t="shared" si="2"/>
        <v>256.10000000000002</v>
      </c>
      <c r="F128" s="41">
        <f t="shared" si="3"/>
        <v>740163.19193999993</v>
      </c>
      <c r="G128" s="41">
        <f t="shared" si="3"/>
        <v>6348.4046399999997</v>
      </c>
      <c r="H128" s="41">
        <f t="shared" si="4"/>
        <v>7432.0219999999999</v>
      </c>
      <c r="I128" s="41">
        <f t="shared" si="4"/>
        <v>82.669080000000008</v>
      </c>
    </row>
    <row r="129" spans="1:9" x14ac:dyDescent="0.25">
      <c r="A129" s="39">
        <v>43678</v>
      </c>
      <c r="B129" s="40">
        <f t="shared" si="1"/>
        <v>2019</v>
      </c>
      <c r="C129" s="41">
        <f t="shared" si="2"/>
        <v>7535.4863999999998</v>
      </c>
      <c r="D129" s="41">
        <f t="shared" si="2"/>
        <v>84.103239999999985</v>
      </c>
      <c r="E129" s="41">
        <f t="shared" si="2"/>
        <v>256.10000000000002</v>
      </c>
      <c r="F129" s="41">
        <f t="shared" si="3"/>
        <v>740163.19193999993</v>
      </c>
      <c r="G129" s="41">
        <f t="shared" si="3"/>
        <v>6348.4046399999997</v>
      </c>
      <c r="H129" s="41">
        <f t="shared" si="4"/>
        <v>7436.3244799999993</v>
      </c>
      <c r="I129" s="41">
        <f t="shared" si="4"/>
        <v>82.771519999999995</v>
      </c>
    </row>
    <row r="130" spans="1:9" x14ac:dyDescent="0.25">
      <c r="A130" s="39">
        <v>43709</v>
      </c>
      <c r="B130" s="40">
        <f t="shared" si="1"/>
        <v>2019</v>
      </c>
      <c r="C130" s="41">
        <f t="shared" si="2"/>
        <v>7493.6908799999992</v>
      </c>
      <c r="D130" s="41">
        <f t="shared" si="2"/>
        <v>84.205680000000001</v>
      </c>
      <c r="E130" s="41">
        <f t="shared" si="2"/>
        <v>256.10000000000002</v>
      </c>
      <c r="F130" s="41">
        <f t="shared" si="3"/>
        <v>740163.19193999993</v>
      </c>
      <c r="G130" s="41">
        <f t="shared" si="3"/>
        <v>6348.4046399999997</v>
      </c>
      <c r="H130" s="41">
        <f t="shared" si="4"/>
        <v>7443.0855199999996</v>
      </c>
      <c r="I130" s="41">
        <f t="shared" si="4"/>
        <v>83.386160000000004</v>
      </c>
    </row>
    <row r="131" spans="1:9" x14ac:dyDescent="0.25">
      <c r="A131" s="39">
        <v>43739</v>
      </c>
      <c r="B131" s="40">
        <f t="shared" ref="B131:B145" si="5">YEAR(A131)</f>
        <v>2019</v>
      </c>
      <c r="C131" s="41">
        <f t="shared" si="2"/>
        <v>7451.8953599999995</v>
      </c>
      <c r="D131" s="41">
        <f t="shared" si="2"/>
        <v>85.639839999999992</v>
      </c>
      <c r="E131" s="41">
        <f t="shared" si="2"/>
        <v>256.10000000000002</v>
      </c>
      <c r="F131" s="41">
        <f t="shared" si="3"/>
        <v>740163.19193999993</v>
      </c>
      <c r="G131" s="41">
        <f t="shared" si="3"/>
        <v>6348.4046399999997</v>
      </c>
      <c r="H131" s="41">
        <f t="shared" si="4"/>
        <v>7431.1000400000003</v>
      </c>
      <c r="I131" s="41">
        <f t="shared" si="4"/>
        <v>84.103239999999985</v>
      </c>
    </row>
    <row r="132" spans="1:9" x14ac:dyDescent="0.25">
      <c r="A132" s="39">
        <v>43770</v>
      </c>
      <c r="B132" s="40">
        <f t="shared" si="5"/>
        <v>2019</v>
      </c>
      <c r="C132" s="41">
        <f t="shared" si="2"/>
        <v>7456.6076000000003</v>
      </c>
      <c r="D132" s="41">
        <f t="shared" si="2"/>
        <v>86.664239999999992</v>
      </c>
      <c r="E132" s="41">
        <f t="shared" si="2"/>
        <v>256.10000000000002</v>
      </c>
      <c r="F132" s="41">
        <f t="shared" si="3"/>
        <v>740163.19193999993</v>
      </c>
      <c r="G132" s="41">
        <f t="shared" si="3"/>
        <v>6348.4046399999997</v>
      </c>
      <c r="H132" s="41">
        <f t="shared" si="4"/>
        <v>7450.2563200000004</v>
      </c>
      <c r="I132" s="41">
        <f t="shared" si="4"/>
        <v>84.717880000000008</v>
      </c>
    </row>
    <row r="133" spans="1:9" x14ac:dyDescent="0.25">
      <c r="A133" s="39">
        <v>43800</v>
      </c>
      <c r="B133" s="40">
        <f t="shared" si="5"/>
        <v>2019</v>
      </c>
      <c r="C133" s="41">
        <f t="shared" si="2"/>
        <v>7480.8858799999998</v>
      </c>
      <c r="D133" s="41">
        <f t="shared" si="2"/>
        <v>86.664239999999992</v>
      </c>
      <c r="E133" s="41">
        <f t="shared" si="2"/>
        <v>256.10000000000002</v>
      </c>
      <c r="F133" s="41">
        <f t="shared" si="3"/>
        <v>740163.19193999993</v>
      </c>
      <c r="G133" s="41">
        <f t="shared" si="3"/>
        <v>6348.4046399999997</v>
      </c>
      <c r="H133" s="41">
        <f t="shared" si="4"/>
        <v>7461.9344799999999</v>
      </c>
      <c r="I133" s="41">
        <f t="shared" si="4"/>
        <v>85.230080000000001</v>
      </c>
    </row>
    <row r="134" spans="1:9" x14ac:dyDescent="0.25">
      <c r="A134" s="39">
        <v>43831</v>
      </c>
      <c r="B134" s="40">
        <f t="shared" si="5"/>
        <v>2020</v>
      </c>
      <c r="C134" s="41">
        <f t="shared" ref="C134:E145" si="6">C122*(1+$R$6)</f>
        <v>7424.0265989760001</v>
      </c>
      <c r="D134" s="41">
        <f t="shared" si="6"/>
        <v>82.597290047999991</v>
      </c>
      <c r="E134" s="41">
        <f t="shared" si="6"/>
        <v>258.76344</v>
      </c>
      <c r="F134" s="41">
        <f t="shared" ref="F134:G145" si="7">F122*(1+$R$10)</f>
        <v>751561.70509587601</v>
      </c>
      <c r="G134" s="41">
        <f t="shared" si="7"/>
        <v>6446.1700714560002</v>
      </c>
      <c r="H134" s="41">
        <f t="shared" ref="H134:I145" si="8">H122*(1+$R$6)</f>
        <v>7448.453867711999</v>
      </c>
      <c r="I134" s="41">
        <f t="shared" si="8"/>
        <v>83.011311551999995</v>
      </c>
    </row>
    <row r="135" spans="1:9" x14ac:dyDescent="0.25">
      <c r="A135" s="39">
        <v>43862</v>
      </c>
      <c r="B135" s="40">
        <f t="shared" si="5"/>
        <v>2020</v>
      </c>
      <c r="C135" s="41">
        <f t="shared" si="6"/>
        <v>7375.5860830080001</v>
      </c>
      <c r="D135" s="41">
        <f t="shared" si="6"/>
        <v>80.837698655999986</v>
      </c>
      <c r="E135" s="41">
        <f t="shared" si="6"/>
        <v>258.76344</v>
      </c>
      <c r="F135" s="41">
        <f t="shared" si="7"/>
        <v>751561.70509587601</v>
      </c>
      <c r="G135" s="41">
        <f t="shared" si="7"/>
        <v>6446.1700714560002</v>
      </c>
      <c r="H135" s="41">
        <f t="shared" si="8"/>
        <v>7441.1049860160001</v>
      </c>
      <c r="I135" s="41">
        <f t="shared" si="8"/>
        <v>82.286773919999987</v>
      </c>
    </row>
    <row r="136" spans="1:9" x14ac:dyDescent="0.25">
      <c r="A136" s="39">
        <v>43891</v>
      </c>
      <c r="B136" s="40">
        <f t="shared" si="5"/>
        <v>2020</v>
      </c>
      <c r="C136" s="41">
        <f t="shared" si="6"/>
        <v>7330.5612444479993</v>
      </c>
      <c r="D136" s="41">
        <f t="shared" si="6"/>
        <v>80.73419328</v>
      </c>
      <c r="E136" s="41">
        <f t="shared" si="6"/>
        <v>258.76344</v>
      </c>
      <c r="F136" s="41">
        <f t="shared" si="7"/>
        <v>751561.70509587601</v>
      </c>
      <c r="G136" s="41">
        <f t="shared" si="7"/>
        <v>6446.1700714560002</v>
      </c>
      <c r="H136" s="41">
        <f t="shared" si="8"/>
        <v>7436.3437387200001</v>
      </c>
      <c r="I136" s="41">
        <f t="shared" si="8"/>
        <v>82.804300799999993</v>
      </c>
    </row>
    <row r="137" spans="1:9" x14ac:dyDescent="0.25">
      <c r="A137" s="39">
        <v>43922</v>
      </c>
      <c r="B137" s="40">
        <f t="shared" si="5"/>
        <v>2020</v>
      </c>
      <c r="C137" s="41">
        <f t="shared" si="6"/>
        <v>7357.576147583999</v>
      </c>
      <c r="D137" s="41">
        <f t="shared" si="6"/>
        <v>81.044709407999989</v>
      </c>
      <c r="E137" s="41">
        <f t="shared" si="6"/>
        <v>258.76344</v>
      </c>
      <c r="F137" s="41">
        <f t="shared" si="7"/>
        <v>751561.70509587601</v>
      </c>
      <c r="G137" s="41">
        <f t="shared" si="7"/>
        <v>6446.1700714560002</v>
      </c>
      <c r="H137" s="41">
        <f t="shared" si="8"/>
        <v>7450.4204698559997</v>
      </c>
      <c r="I137" s="41">
        <f t="shared" si="8"/>
        <v>83.011311551999995</v>
      </c>
    </row>
    <row r="138" spans="1:9" x14ac:dyDescent="0.25">
      <c r="A138" s="39">
        <v>43952</v>
      </c>
      <c r="B138" s="40">
        <f t="shared" si="5"/>
        <v>2020</v>
      </c>
      <c r="C138" s="41">
        <f t="shared" si="6"/>
        <v>7426.2002118719993</v>
      </c>
      <c r="D138" s="41">
        <f t="shared" si="6"/>
        <v>81.769247039999996</v>
      </c>
      <c r="E138" s="41">
        <f t="shared" si="6"/>
        <v>258.76344</v>
      </c>
      <c r="F138" s="41">
        <f t="shared" si="7"/>
        <v>751561.70509587601</v>
      </c>
      <c r="G138" s="41">
        <f t="shared" si="7"/>
        <v>6446.1700714560002</v>
      </c>
      <c r="H138" s="41">
        <f t="shared" si="8"/>
        <v>7460.3569859519994</v>
      </c>
      <c r="I138" s="41">
        <f t="shared" si="8"/>
        <v>83.321827679999998</v>
      </c>
    </row>
    <row r="139" spans="1:9" x14ac:dyDescent="0.25">
      <c r="A139" s="39">
        <v>43983</v>
      </c>
      <c r="B139" s="40">
        <f t="shared" si="5"/>
        <v>2020</v>
      </c>
      <c r="C139" s="41">
        <f t="shared" si="6"/>
        <v>7524.0127921919993</v>
      </c>
      <c r="D139" s="41">
        <f t="shared" si="6"/>
        <v>83.632343807999987</v>
      </c>
      <c r="E139" s="41">
        <f t="shared" si="6"/>
        <v>258.76344</v>
      </c>
      <c r="F139" s="41">
        <f t="shared" si="7"/>
        <v>751561.70509587601</v>
      </c>
      <c r="G139" s="41">
        <f t="shared" si="7"/>
        <v>6446.1700714560002</v>
      </c>
      <c r="H139" s="41">
        <f t="shared" si="8"/>
        <v>7478.1599106239992</v>
      </c>
      <c r="I139" s="41">
        <f t="shared" si="8"/>
        <v>83.425333055999985</v>
      </c>
    </row>
    <row r="140" spans="1:9" x14ac:dyDescent="0.25">
      <c r="A140" s="39">
        <v>44013</v>
      </c>
      <c r="B140" s="40">
        <f t="shared" si="5"/>
        <v>2020</v>
      </c>
      <c r="C140" s="41">
        <f t="shared" si="6"/>
        <v>7610.2327703999999</v>
      </c>
      <c r="D140" s="41">
        <f t="shared" si="6"/>
        <v>84.667397567999998</v>
      </c>
      <c r="E140" s="41">
        <f t="shared" si="6"/>
        <v>258.76344</v>
      </c>
      <c r="F140" s="41">
        <f t="shared" si="7"/>
        <v>751561.70509587601</v>
      </c>
      <c r="G140" s="41">
        <f t="shared" si="7"/>
        <v>6446.1700714560002</v>
      </c>
      <c r="H140" s="41">
        <f t="shared" si="8"/>
        <v>7509.3150287999997</v>
      </c>
      <c r="I140" s="41">
        <f t="shared" si="8"/>
        <v>83.528838432000001</v>
      </c>
    </row>
    <row r="141" spans="1:9" x14ac:dyDescent="0.25">
      <c r="A141" s="39">
        <v>44044</v>
      </c>
      <c r="B141" s="40">
        <f t="shared" si="5"/>
        <v>2020</v>
      </c>
      <c r="C141" s="41">
        <f t="shared" si="6"/>
        <v>7613.8554585599995</v>
      </c>
      <c r="D141" s="41">
        <f t="shared" si="6"/>
        <v>84.977913695999987</v>
      </c>
      <c r="E141" s="41">
        <f t="shared" si="6"/>
        <v>258.76344</v>
      </c>
      <c r="F141" s="41">
        <f t="shared" si="7"/>
        <v>751561.70509587601</v>
      </c>
      <c r="G141" s="41">
        <f t="shared" si="7"/>
        <v>6446.1700714560002</v>
      </c>
      <c r="H141" s="41">
        <f t="shared" si="8"/>
        <v>7513.662254591999</v>
      </c>
      <c r="I141" s="41">
        <f t="shared" si="8"/>
        <v>83.632343807999987</v>
      </c>
    </row>
    <row r="142" spans="1:9" x14ac:dyDescent="0.25">
      <c r="A142" s="39">
        <v>44075</v>
      </c>
      <c r="B142" s="40">
        <f t="shared" si="5"/>
        <v>2020</v>
      </c>
      <c r="C142" s="41">
        <f t="shared" si="6"/>
        <v>7571.625265151999</v>
      </c>
      <c r="D142" s="41">
        <f t="shared" si="6"/>
        <v>85.081419072000003</v>
      </c>
      <c r="E142" s="41">
        <f t="shared" si="6"/>
        <v>258.76344</v>
      </c>
      <c r="F142" s="41">
        <f t="shared" si="7"/>
        <v>751561.70509587601</v>
      </c>
      <c r="G142" s="41">
        <f t="shared" si="7"/>
        <v>6446.1700714560002</v>
      </c>
      <c r="H142" s="41">
        <f t="shared" si="8"/>
        <v>7520.4936094079994</v>
      </c>
      <c r="I142" s="41">
        <f t="shared" si="8"/>
        <v>84.253376063999994</v>
      </c>
    </row>
    <row r="143" spans="1:9" x14ac:dyDescent="0.25">
      <c r="A143" s="39">
        <v>44105</v>
      </c>
      <c r="B143" s="40">
        <f t="shared" si="5"/>
        <v>2020</v>
      </c>
      <c r="C143" s="41">
        <f t="shared" si="6"/>
        <v>7529.3950717439993</v>
      </c>
      <c r="D143" s="41">
        <f t="shared" si="6"/>
        <v>86.53049433599999</v>
      </c>
      <c r="E143" s="41">
        <f t="shared" si="6"/>
        <v>258.76344</v>
      </c>
      <c r="F143" s="41">
        <f t="shared" si="7"/>
        <v>751561.70509587601</v>
      </c>
      <c r="G143" s="41">
        <f t="shared" si="7"/>
        <v>6446.1700714560002</v>
      </c>
      <c r="H143" s="41">
        <f t="shared" si="8"/>
        <v>7508.3834804159997</v>
      </c>
      <c r="I143" s="41">
        <f t="shared" si="8"/>
        <v>84.977913695999987</v>
      </c>
    </row>
    <row r="144" spans="1:9" x14ac:dyDescent="0.25">
      <c r="A144" s="39">
        <v>44136</v>
      </c>
      <c r="B144" s="40">
        <f t="shared" si="5"/>
        <v>2020</v>
      </c>
      <c r="C144" s="41">
        <f t="shared" si="6"/>
        <v>7534.1563190400002</v>
      </c>
      <c r="D144" s="41">
        <f t="shared" si="6"/>
        <v>87.565548095999986</v>
      </c>
      <c r="E144" s="41">
        <f t="shared" si="6"/>
        <v>258.76344</v>
      </c>
      <c r="F144" s="41">
        <f t="shared" si="7"/>
        <v>751561.70509587601</v>
      </c>
      <c r="G144" s="41">
        <f t="shared" si="7"/>
        <v>6446.1700714560002</v>
      </c>
      <c r="H144" s="41">
        <f t="shared" si="8"/>
        <v>7527.7389857280004</v>
      </c>
      <c r="I144" s="41">
        <f t="shared" si="8"/>
        <v>85.598945952000008</v>
      </c>
    </row>
    <row r="145" spans="1:9" x14ac:dyDescent="0.25">
      <c r="A145" s="39">
        <v>44166</v>
      </c>
      <c r="B145" s="40">
        <f t="shared" si="5"/>
        <v>2020</v>
      </c>
      <c r="C145" s="41">
        <f t="shared" si="6"/>
        <v>7558.6870931519998</v>
      </c>
      <c r="D145" s="41">
        <f t="shared" si="6"/>
        <v>87.565548095999986</v>
      </c>
      <c r="E145" s="41">
        <f t="shared" si="6"/>
        <v>258.76344</v>
      </c>
      <c r="F145" s="41">
        <f t="shared" si="7"/>
        <v>751561.70509587601</v>
      </c>
      <c r="G145" s="41">
        <f t="shared" si="7"/>
        <v>6446.1700714560002</v>
      </c>
      <c r="H145" s="41">
        <f t="shared" si="8"/>
        <v>7539.5385985919993</v>
      </c>
      <c r="I145" s="41">
        <f t="shared" si="8"/>
        <v>86.116472831999999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B2A-5345-433C-83C1-73AA9198F933}">
  <sheetPr codeName="Sheet20"/>
  <dimension ref="A2:R23"/>
  <sheetViews>
    <sheetView workbookViewId="0">
      <selection activeCell="D9" sqref="D9"/>
    </sheetView>
  </sheetViews>
  <sheetFormatPr defaultRowHeight="13.2" x14ac:dyDescent="0.25"/>
  <cols>
    <col min="1" max="1" width="5" customWidth="1"/>
    <col min="3" max="3" width="13" bestFit="1" customWidth="1"/>
    <col min="4" max="4" width="10.44140625" customWidth="1"/>
    <col min="5" max="5" width="14.6640625" customWidth="1"/>
    <col min="9" max="9" width="10.6640625" bestFit="1" customWidth="1"/>
    <col min="10" max="10" width="12" bestFit="1" customWidth="1"/>
    <col min="11" max="11" width="12.6640625" customWidth="1"/>
    <col min="17" max="17" width="11.33203125" customWidth="1"/>
  </cols>
  <sheetData>
    <row r="2" spans="1:18" x14ac:dyDescent="0.25">
      <c r="C2" s="246" t="s">
        <v>131</v>
      </c>
      <c r="D2" s="246"/>
      <c r="E2" s="246"/>
      <c r="I2" s="246" t="s">
        <v>148</v>
      </c>
      <c r="J2" s="246"/>
      <c r="K2" s="246"/>
      <c r="O2" s="246" t="s">
        <v>148</v>
      </c>
      <c r="P2" s="246"/>
      <c r="Q2" s="246"/>
    </row>
    <row r="3" spans="1:18" x14ac:dyDescent="0.25">
      <c r="A3" s="89"/>
      <c r="B3" s="89"/>
      <c r="C3" s="85" t="s">
        <v>68</v>
      </c>
      <c r="D3" s="85" t="s">
        <v>69</v>
      </c>
      <c r="E3" s="89"/>
      <c r="H3" s="89"/>
      <c r="I3" s="85" t="s">
        <v>68</v>
      </c>
      <c r="J3" s="85" t="s">
        <v>69</v>
      </c>
      <c r="K3" s="89"/>
      <c r="N3" s="89"/>
      <c r="O3" s="85" t="s">
        <v>68</v>
      </c>
      <c r="P3" s="85" t="s">
        <v>69</v>
      </c>
      <c r="Q3" s="89"/>
    </row>
    <row r="4" spans="1:18" x14ac:dyDescent="0.25">
      <c r="A4" s="34"/>
      <c r="B4" s="34">
        <v>2009</v>
      </c>
      <c r="C4" s="90">
        <f>SUMIF('Monthly Data'!B:B,B4,'Monthly Data'!L:L)</f>
        <v>389924100.93977886</v>
      </c>
      <c r="D4" s="90">
        <f>SUMIF('Monthly Data'!B:B,B4,'Monthly Data'!O:O)</f>
        <v>967553</v>
      </c>
      <c r="E4" s="91">
        <f t="shared" ref="E4:E13" si="0">D4/C4</f>
        <v>2.4813880385132492E-3</v>
      </c>
      <c r="H4" s="34">
        <v>2009</v>
      </c>
      <c r="I4" s="90">
        <f>SUMIF('Monthly Data'!$B:$B,H4,'Monthly Data'!S:S)</f>
        <v>8601957.3432599995</v>
      </c>
      <c r="J4" s="90">
        <f>SUMIF('Monthly Data'!$B:$B,H4,'Monthly Data'!V:V)</f>
        <v>24038.003000000001</v>
      </c>
      <c r="K4" s="91">
        <f t="shared" ref="K4:K13" si="1">J4/I4</f>
        <v>2.7944806095597302E-3</v>
      </c>
      <c r="N4" s="34">
        <v>2009</v>
      </c>
      <c r="O4" s="90">
        <f>SUMIF('Monthly Data'!$B:$B,N4,'Monthly Data'!Z:Z)</f>
        <v>523174.88000000006</v>
      </c>
      <c r="P4" s="90">
        <f>SUMIF('Monthly Data'!$B:$B,N4,'Monthly Data'!AC:AC)</f>
        <v>1255</v>
      </c>
      <c r="Q4" s="91">
        <f t="shared" ref="Q4:Q13" si="2">P4/O4</f>
        <v>2.3988154782966643E-3</v>
      </c>
    </row>
    <row r="5" spans="1:18" x14ac:dyDescent="0.25">
      <c r="A5" s="34"/>
      <c r="B5" s="34">
        <f t="shared" ref="B5:B13" si="3">B4+1</f>
        <v>2010</v>
      </c>
      <c r="C5" s="90">
        <f>SUMIF('Monthly Data'!B:B,B5,'Monthly Data'!L:L)</f>
        <v>382334752.90652823</v>
      </c>
      <c r="D5" s="90">
        <f>SUMIF('Monthly Data'!B:B,B5,'Monthly Data'!O:O)</f>
        <v>965342.00000000012</v>
      </c>
      <c r="E5" s="91">
        <f t="shared" si="0"/>
        <v>2.5248607212957261E-3</v>
      </c>
      <c r="H5" s="34">
        <f t="shared" ref="H5:H13" si="4">H4+1</f>
        <v>2010</v>
      </c>
      <c r="I5" s="90">
        <f>SUMIF('Monthly Data'!$B:$B,H5,'Monthly Data'!S:S)</f>
        <v>8626792.4641500004</v>
      </c>
      <c r="J5" s="90">
        <f>SUMIF('Monthly Data'!$B:$B,H5,'Monthly Data'!V:V)</f>
        <v>24111</v>
      </c>
      <c r="K5" s="91">
        <f t="shared" si="1"/>
        <v>2.7948974198923958E-3</v>
      </c>
      <c r="N5" s="34">
        <f t="shared" ref="N5:N13" si="5">N4+1</f>
        <v>2010</v>
      </c>
      <c r="O5" s="90">
        <f>SUMIF('Monthly Data'!$B:$B,N5,'Monthly Data'!Z:Z)</f>
        <v>476532</v>
      </c>
      <c r="P5" s="90">
        <f>SUMIF('Monthly Data'!$B:$B,N5,'Monthly Data'!AC:AC)</f>
        <v>1153</v>
      </c>
      <c r="Q5" s="91">
        <f t="shared" si="2"/>
        <v>2.4195646882056191E-3</v>
      </c>
    </row>
    <row r="6" spans="1:18" x14ac:dyDescent="0.25">
      <c r="A6" s="34"/>
      <c r="B6" s="34">
        <f t="shared" si="3"/>
        <v>2011</v>
      </c>
      <c r="C6" s="90">
        <f>SUMIF('Monthly Data'!B:B,B6,'Monthly Data'!L:L)</f>
        <v>382967078.18877745</v>
      </c>
      <c r="D6" s="90">
        <f>SUMIF('Monthly Data'!B:B,B6,'Monthly Data'!O:O)</f>
        <v>957194.99899999972</v>
      </c>
      <c r="E6" s="91">
        <f t="shared" si="0"/>
        <v>2.4994184970859711E-3</v>
      </c>
      <c r="F6" s="47">
        <f>AVERAGE(E4:E6)</f>
        <v>2.5018890856316491E-3</v>
      </c>
      <c r="H6" s="34">
        <f t="shared" si="4"/>
        <v>2011</v>
      </c>
      <c r="I6" s="90">
        <f>SUMIF('Monthly Data'!$B:$B,H6,'Monthly Data'!S:S)</f>
        <v>8647174.0556740109</v>
      </c>
      <c r="J6" s="90">
        <f>SUMIF('Monthly Data'!$B:$B,H6,'Monthly Data'!V:V)</f>
        <v>24154.999999999996</v>
      </c>
      <c r="K6" s="91">
        <f t="shared" si="1"/>
        <v>2.7933981488611559E-3</v>
      </c>
      <c r="L6" s="47">
        <f>AVERAGE(K4:K6)</f>
        <v>2.7942587261044274E-3</v>
      </c>
      <c r="M6" s="47"/>
      <c r="N6" s="34">
        <f t="shared" si="5"/>
        <v>2011</v>
      </c>
      <c r="O6" s="90">
        <f>SUMIF('Monthly Data'!$B:$B,N6,'Monthly Data'!Z:Z)</f>
        <v>467078.51</v>
      </c>
      <c r="P6" s="90">
        <f>SUMIF('Monthly Data'!$B:$B,N6,'Monthly Data'!AC:AC)</f>
        <v>1287</v>
      </c>
      <c r="Q6" s="91">
        <f t="shared" si="2"/>
        <v>2.755425420878387E-3</v>
      </c>
      <c r="R6" s="47">
        <f>AVERAGE(Q4:Q6)</f>
        <v>2.524601862460223E-3</v>
      </c>
    </row>
    <row r="7" spans="1:18" x14ac:dyDescent="0.25">
      <c r="A7" s="34"/>
      <c r="B7" s="34">
        <f t="shared" si="3"/>
        <v>2012</v>
      </c>
      <c r="C7" s="90">
        <f>SUMIF('Monthly Data'!B:B,B7,'Monthly Data'!L:L)</f>
        <v>373916819.09500802</v>
      </c>
      <c r="D7" s="90">
        <f>SUMIF('Monthly Data'!B:B,B7,'Monthly Data'!O:O)</f>
        <v>913518</v>
      </c>
      <c r="E7" s="91">
        <f t="shared" si="0"/>
        <v>2.4431048654376935E-3</v>
      </c>
      <c r="F7" s="47">
        <f t="shared" ref="F7:F13" si="6">AVERAGE(E5:E7)</f>
        <v>2.4891280279397969E-3</v>
      </c>
      <c r="H7" s="34">
        <f t="shared" si="4"/>
        <v>2012</v>
      </c>
      <c r="I7" s="90">
        <f>SUMIF('Monthly Data'!$B:$B,H7,'Monthly Data'!S:S)</f>
        <v>8579757.4003795069</v>
      </c>
      <c r="J7" s="90">
        <f>SUMIF('Monthly Data'!$B:$B,H7,'Monthly Data'!V:V)</f>
        <v>23955.999999999996</v>
      </c>
      <c r="K7" s="91">
        <f t="shared" si="1"/>
        <v>2.7921535402551539E-3</v>
      </c>
      <c r="L7" s="47">
        <f t="shared" ref="L7:L13" si="7">AVERAGE(K5:K7)</f>
        <v>2.7934830363362351E-3</v>
      </c>
      <c r="M7" s="47"/>
      <c r="N7" s="34">
        <f t="shared" si="5"/>
        <v>2012</v>
      </c>
      <c r="O7" s="90">
        <f>SUMIF('Monthly Data'!$B:$B,N7,'Monthly Data'!Z:Z)</f>
        <v>457020.95825426903</v>
      </c>
      <c r="P7" s="90">
        <f>SUMIF('Monthly Data'!$B:$B,N7,'Monthly Data'!AC:AC)</f>
        <v>1261</v>
      </c>
      <c r="Q7" s="91">
        <f t="shared" si="2"/>
        <v>2.7591732440822281E-3</v>
      </c>
      <c r="R7" s="47">
        <f t="shared" ref="R7:R13" si="8">AVERAGE(Q5:Q7)</f>
        <v>2.6447211177220782E-3</v>
      </c>
    </row>
    <row r="8" spans="1:18" x14ac:dyDescent="0.25">
      <c r="A8" s="34"/>
      <c r="B8" s="34">
        <f t="shared" si="3"/>
        <v>2013</v>
      </c>
      <c r="C8" s="90">
        <f>SUMIF('Monthly Data'!B:B,B8,'Monthly Data'!L:L)</f>
        <v>371933646.20603001</v>
      </c>
      <c r="D8" s="90">
        <f>SUMIF('Monthly Data'!B:B,B8,'Monthly Data'!O:O)</f>
        <v>930008.00000000012</v>
      </c>
      <c r="E8" s="91">
        <f t="shared" si="0"/>
        <v>2.5004675148018979E-3</v>
      </c>
      <c r="F8" s="47">
        <f t="shared" si="6"/>
        <v>2.480996959108521E-3</v>
      </c>
      <c r="H8" s="34">
        <f t="shared" si="4"/>
        <v>2013</v>
      </c>
      <c r="I8" s="90">
        <f>SUMIF('Monthly Data'!$B:$B,H8,'Monthly Data'!S:S)</f>
        <v>7862676.2333965842</v>
      </c>
      <c r="J8" s="90">
        <f>SUMIF('Monthly Data'!$B:$B,H8,'Monthly Data'!V:V)</f>
        <v>21973.000000000004</v>
      </c>
      <c r="K8" s="91">
        <f t="shared" si="1"/>
        <v>2.7945955483541416E-3</v>
      </c>
      <c r="L8" s="47">
        <f t="shared" si="7"/>
        <v>2.7933824124901506E-3</v>
      </c>
      <c r="M8" s="47"/>
      <c r="N8" s="34">
        <f t="shared" si="5"/>
        <v>2013</v>
      </c>
      <c r="O8" s="90">
        <f>SUMIF('Monthly Data'!$B:$B,N8,'Monthly Data'!Z:Z)</f>
        <v>444393.61480075913</v>
      </c>
      <c r="P8" s="90">
        <f>SUMIF('Monthly Data'!$B:$B,N8,'Monthly Data'!AC:AC)</f>
        <v>1226.9999999999998</v>
      </c>
      <c r="Q8" s="91">
        <f t="shared" si="2"/>
        <v>2.7610657739763362E-3</v>
      </c>
      <c r="R8" s="47">
        <f t="shared" si="8"/>
        <v>2.7585548129789839E-3</v>
      </c>
    </row>
    <row r="9" spans="1:18" x14ac:dyDescent="0.25">
      <c r="A9" s="34"/>
      <c r="B9" s="34">
        <f t="shared" si="3"/>
        <v>2014</v>
      </c>
      <c r="C9" s="90">
        <f>SUMIF('Monthly Data'!B:B,B9,'Monthly Data'!L:L)</f>
        <v>378009413.04113448</v>
      </c>
      <c r="D9" s="90">
        <f>SUMIF('Monthly Data'!B:B,B9,'Monthly Data'!O:O)</f>
        <v>936619.00000000012</v>
      </c>
      <c r="E9" s="91">
        <f t="shared" si="0"/>
        <v>2.477766340432582E-3</v>
      </c>
      <c r="F9" s="47">
        <f t="shared" si="6"/>
        <v>2.4737795735573914E-3</v>
      </c>
      <c r="H9" s="34">
        <f t="shared" si="4"/>
        <v>2014</v>
      </c>
      <c r="I9" s="90">
        <f>SUMIF('Monthly Data'!$B:$B,H9,'Monthly Data'!S:S)</f>
        <v>7654362.5332068307</v>
      </c>
      <c r="J9" s="90">
        <f>SUMIF('Monthly Data'!$B:$B,H9,'Monthly Data'!V:V)</f>
        <v>21396.000000000007</v>
      </c>
      <c r="K9" s="91">
        <f t="shared" si="1"/>
        <v>2.7952686990168015E-3</v>
      </c>
      <c r="L9" s="47">
        <f t="shared" si="7"/>
        <v>2.7940059292086987E-3</v>
      </c>
      <c r="M9" s="47"/>
      <c r="N9" s="34">
        <f t="shared" si="5"/>
        <v>2014</v>
      </c>
      <c r="O9" s="90">
        <f>SUMIF('Monthly Data'!$B:$B,N9,'Monthly Data'!Z:Z)</f>
        <v>438853.51043643302</v>
      </c>
      <c r="P9" s="90">
        <f>SUMIF('Monthly Data'!$B:$B,N9,'Monthly Data'!AC:AC)</f>
        <v>1211.9999999999998</v>
      </c>
      <c r="Q9" s="91">
        <f t="shared" si="2"/>
        <v>2.7617416089361678E-3</v>
      </c>
      <c r="R9" s="47">
        <f t="shared" si="8"/>
        <v>2.7606602089982439E-3</v>
      </c>
    </row>
    <row r="10" spans="1:18" x14ac:dyDescent="0.25">
      <c r="A10" s="34"/>
      <c r="B10" s="34">
        <f t="shared" si="3"/>
        <v>2015</v>
      </c>
      <c r="C10" s="90">
        <f>SUMIF('Monthly Data'!B:B,B10,'Monthly Data'!L:L)</f>
        <v>362799633.31332147</v>
      </c>
      <c r="D10" s="90">
        <f>SUMIF('Monthly Data'!B:B,B10,'Monthly Data'!O:O)</f>
        <v>910215.75000000012</v>
      </c>
      <c r="E10" s="91">
        <f t="shared" si="0"/>
        <v>2.5088662347514516E-3</v>
      </c>
      <c r="F10" s="47">
        <f t="shared" si="6"/>
        <v>2.4957000299953105E-3</v>
      </c>
      <c r="H10" s="34">
        <f t="shared" si="4"/>
        <v>2015</v>
      </c>
      <c r="I10" s="90">
        <f>SUMIF('Monthly Data'!$B:$B,H10,'Monthly Data'!S:S)</f>
        <v>7541643.8330170782</v>
      </c>
      <c r="J10" s="90">
        <f>SUMIF('Monthly Data'!$B:$B,H10,'Monthly Data'!V:V)</f>
        <v>21074.999999999996</v>
      </c>
      <c r="K10" s="91">
        <f t="shared" si="1"/>
        <v>2.7944835988852074E-3</v>
      </c>
      <c r="L10" s="47">
        <f t="shared" si="7"/>
        <v>2.7947826154187169E-3</v>
      </c>
      <c r="M10" s="47"/>
      <c r="N10" s="34">
        <f t="shared" si="5"/>
        <v>2015</v>
      </c>
      <c r="O10" s="90">
        <f>SUMIF('Monthly Data'!$B:$B,N10,'Monthly Data'!Z:Z)</f>
        <v>428604.18406072113</v>
      </c>
      <c r="P10" s="90">
        <f>SUMIF('Monthly Data'!$B:$B,N10,'Monthly Data'!AC:AC)</f>
        <v>1182</v>
      </c>
      <c r="Q10" s="91">
        <f t="shared" si="2"/>
        <v>2.7577892236174341E-3</v>
      </c>
      <c r="R10" s="47">
        <f t="shared" si="8"/>
        <v>2.760198868843313E-3</v>
      </c>
    </row>
    <row r="11" spans="1:18" x14ac:dyDescent="0.25">
      <c r="A11" s="34"/>
      <c r="B11" s="34">
        <f t="shared" si="3"/>
        <v>2016</v>
      </c>
      <c r="C11" s="90">
        <f>SUMIF('Monthly Data'!B:B,B11,'Monthly Data'!L:L)</f>
        <v>350224516.35218138</v>
      </c>
      <c r="D11" s="90">
        <f>SUMIF('Monthly Data'!B:B,B11,'Monthly Data'!O:O)</f>
        <v>894192.21000000008</v>
      </c>
      <c r="E11" s="91">
        <f t="shared" si="0"/>
        <v>2.5531970728765647E-3</v>
      </c>
      <c r="F11" s="47">
        <f t="shared" si="6"/>
        <v>2.5132765493535328E-3</v>
      </c>
      <c r="H11" s="34">
        <f t="shared" si="4"/>
        <v>2016</v>
      </c>
      <c r="I11" s="90">
        <f>SUMIF('Monthly Data'!$B:$B,H11,'Monthly Data'!S:S)</f>
        <v>7520842.1252371911</v>
      </c>
      <c r="J11" s="90">
        <f>SUMIF('Monthly Data'!$B:$B,H11,'Monthly Data'!V:V)</f>
        <v>20946.199999999997</v>
      </c>
      <c r="K11" s="91">
        <f t="shared" si="1"/>
        <v>2.7850870489239793E-3</v>
      </c>
      <c r="L11" s="47">
        <f t="shared" si="7"/>
        <v>2.7916131156086629E-3</v>
      </c>
      <c r="M11" s="47"/>
      <c r="N11" s="34">
        <f t="shared" si="5"/>
        <v>2016</v>
      </c>
      <c r="O11" s="90">
        <f>SUMIF('Monthly Data'!$B:$B,N11,'Monthly Data'!Z:Z)</f>
        <v>426192.62808349164</v>
      </c>
      <c r="P11" s="90">
        <f>SUMIF('Monthly Data'!$B:$B,N11,'Monthly Data'!AC:AC)</f>
        <v>1077.7</v>
      </c>
      <c r="Q11" s="91">
        <f t="shared" si="2"/>
        <v>2.5286687966570771E-3</v>
      </c>
      <c r="R11" s="47">
        <f t="shared" si="8"/>
        <v>2.6827332097368929E-3</v>
      </c>
    </row>
    <row r="12" spans="1:18" x14ac:dyDescent="0.25">
      <c r="A12" s="34"/>
      <c r="B12" s="34">
        <f t="shared" si="3"/>
        <v>2017</v>
      </c>
      <c r="C12" s="90">
        <f>SUMIF('Monthly Data'!B:B,B12,'Monthly Data'!L:L)</f>
        <v>352367386.90814096</v>
      </c>
      <c r="D12" s="90">
        <f>SUMIF('Monthly Data'!B:B,B12,'Monthly Data'!O:O)</f>
        <v>882488.06</v>
      </c>
      <c r="E12" s="91">
        <f t="shared" si="0"/>
        <v>2.5044544211183109E-3</v>
      </c>
      <c r="F12" s="47">
        <f t="shared" si="6"/>
        <v>2.5221725762487757E-3</v>
      </c>
      <c r="H12" s="34">
        <f t="shared" si="4"/>
        <v>2017</v>
      </c>
      <c r="I12" s="90">
        <f>SUMIF('Monthly Data'!$B:$B,H12,'Monthly Data'!S:S)</f>
        <v>7471832.7229601499</v>
      </c>
      <c r="J12" s="90">
        <f>SUMIF('Monthly Data'!$B:$B,H12,'Monthly Data'!V:V)</f>
        <v>20884.2</v>
      </c>
      <c r="K12" s="91">
        <f t="shared" si="1"/>
        <v>2.7950572201415952E-3</v>
      </c>
      <c r="L12" s="47">
        <f t="shared" si="7"/>
        <v>2.7915426226502609E-3</v>
      </c>
      <c r="M12" s="47"/>
      <c r="N12" s="34">
        <f t="shared" si="5"/>
        <v>2017</v>
      </c>
      <c r="O12" s="90">
        <f>SUMIF('Monthly Data'!$B:$B,N12,'Monthly Data'!Z:Z)</f>
        <v>412947.67552182189</v>
      </c>
      <c r="P12" s="90">
        <f>SUMIF('Monthly Data'!$B:$B,N12,'Monthly Data'!AC:AC)</f>
        <v>1137.3</v>
      </c>
      <c r="Q12" s="91">
        <f t="shared" si="2"/>
        <v>2.7541019538682458E-3</v>
      </c>
      <c r="R12" s="47">
        <f t="shared" si="8"/>
        <v>2.6801866580475858E-3</v>
      </c>
    </row>
    <row r="13" spans="1:18" x14ac:dyDescent="0.25">
      <c r="A13" s="34"/>
      <c r="B13" s="34">
        <f t="shared" si="3"/>
        <v>2018</v>
      </c>
      <c r="C13" s="90">
        <f>SUMIF('Monthly Data'!B:B,B13,'Monthly Data'!L:L)</f>
        <v>360554579.57290572</v>
      </c>
      <c r="D13" s="90">
        <f>SUMIF('Monthly Data'!B:B,B13,'Monthly Data'!O:O)</f>
        <v>887145.44</v>
      </c>
      <c r="E13" s="91">
        <f t="shared" si="0"/>
        <v>2.460502487725621E-3</v>
      </c>
      <c r="F13" s="47">
        <f t="shared" si="6"/>
        <v>2.5060513272401655E-3</v>
      </c>
      <c r="H13" s="34">
        <f t="shared" si="4"/>
        <v>2018</v>
      </c>
      <c r="I13" s="90">
        <f>SUMIF('Monthly Data'!$B:$B,H13,'Monthly Data'!S:S)</f>
        <v>7471085.0094876662</v>
      </c>
      <c r="J13" s="90">
        <f>SUMIF('Monthly Data'!$B:$B,H13,'Monthly Data'!V:V)</f>
        <v>20877.900000000009</v>
      </c>
      <c r="K13" s="91">
        <f t="shared" si="1"/>
        <v>2.7944937011808572E-3</v>
      </c>
      <c r="L13" s="47">
        <f t="shared" si="7"/>
        <v>2.7915459900821438E-3</v>
      </c>
      <c r="M13" s="47"/>
      <c r="N13" s="34">
        <f t="shared" si="5"/>
        <v>2018</v>
      </c>
      <c r="O13" s="90">
        <f>SUMIF('Monthly Data'!$B:$B,N13,'Monthly Data'!Z:Z)</f>
        <v>403671.29981024703</v>
      </c>
      <c r="P13" s="90">
        <f>SUMIF('Monthly Data'!$B:$B,N13,'Monthly Data'!AC:AC)</f>
        <v>1111.0999999999999</v>
      </c>
      <c r="Q13" s="91">
        <f t="shared" si="2"/>
        <v>2.7524869876116844E-3</v>
      </c>
      <c r="R13" s="47">
        <f t="shared" si="8"/>
        <v>2.6784192460456691E-3</v>
      </c>
    </row>
    <row r="15" spans="1:18" x14ac:dyDescent="0.25">
      <c r="B15" s="34"/>
      <c r="C15" s="34" t="s">
        <v>145</v>
      </c>
      <c r="D15" s="91"/>
      <c r="E15" s="92" t="s">
        <v>146</v>
      </c>
      <c r="H15" s="34"/>
      <c r="I15" s="34" t="s">
        <v>145</v>
      </c>
      <c r="J15" s="91"/>
      <c r="K15" s="92" t="s">
        <v>146</v>
      </c>
      <c r="N15" s="34"/>
      <c r="O15" s="34" t="s">
        <v>145</v>
      </c>
      <c r="P15" s="91"/>
      <c r="Q15" s="92" t="s">
        <v>146</v>
      </c>
    </row>
    <row r="16" spans="1:18" x14ac:dyDescent="0.25">
      <c r="B16" s="89"/>
      <c r="C16" s="89" t="s">
        <v>121</v>
      </c>
      <c r="D16" s="93" t="s">
        <v>147</v>
      </c>
      <c r="E16" s="94"/>
      <c r="H16" s="89"/>
      <c r="I16" s="89" t="s">
        <v>121</v>
      </c>
      <c r="J16" s="93" t="s">
        <v>147</v>
      </c>
      <c r="K16" s="94"/>
      <c r="N16" s="89"/>
      <c r="O16" s="89" t="s">
        <v>121</v>
      </c>
      <c r="P16" s="93" t="s">
        <v>147</v>
      </c>
      <c r="Q16" s="94"/>
    </row>
    <row r="17" spans="2:17" x14ac:dyDescent="0.25">
      <c r="B17" s="82">
        <v>2018</v>
      </c>
      <c r="C17" s="83">
        <f ca="1">'Normalized Annual Summary'!AA14</f>
        <v>349067251.43336201</v>
      </c>
      <c r="D17" s="96">
        <f ca="1">C17*E17</f>
        <v>871063.3335749337</v>
      </c>
      <c r="E17" s="95">
        <f>AVERAGE(E4:E13)</f>
        <v>2.4954026194039069E-3</v>
      </c>
      <c r="H17" s="82">
        <v>2018</v>
      </c>
      <c r="I17" s="83">
        <f>'Normalized Annual Summary'!AK14</f>
        <v>7471085.0094876662</v>
      </c>
      <c r="J17" s="96">
        <f>I17*K17</f>
        <v>20869.665761036376</v>
      </c>
      <c r="K17" s="95">
        <f>AVERAGE(K4:K13)</f>
        <v>2.7933915535071022E-3</v>
      </c>
      <c r="N17" s="82">
        <v>2018</v>
      </c>
      <c r="O17" s="83">
        <f>'Normalized Annual Summary'!AU14</f>
        <v>403671.29981024703</v>
      </c>
      <c r="P17" s="96">
        <f>O17*Q17</f>
        <v>1101.5409177303598</v>
      </c>
      <c r="Q17" s="227">
        <f>AVERAGE(Q6:Q13)</f>
        <v>2.7288066262034453E-3</v>
      </c>
    </row>
    <row r="18" spans="2:17" x14ac:dyDescent="0.25">
      <c r="B18" s="82">
        <v>2019</v>
      </c>
      <c r="C18" s="83">
        <f ca="1">'Normalized Annual Summary'!AA15</f>
        <v>347514904.47309333</v>
      </c>
      <c r="D18" s="96">
        <f ca="1">C18*E18</f>
        <v>867189.60290405562</v>
      </c>
      <c r="E18" s="95">
        <f>E17</f>
        <v>2.4954026194039069E-3</v>
      </c>
      <c r="H18" s="82">
        <v>2019</v>
      </c>
      <c r="I18" s="83">
        <f>'Normalized Annual Summary'!AK15</f>
        <v>7391715.3795591593</v>
      </c>
      <c r="J18" s="96">
        <f>I18*K18</f>
        <v>20647.955307189099</v>
      </c>
      <c r="K18" s="95">
        <f>K17</f>
        <v>2.7933915535071022E-3</v>
      </c>
      <c r="N18" s="82">
        <v>2019</v>
      </c>
      <c r="O18" s="83">
        <f>'Normalized Annual Summary'!AU15</f>
        <v>396354.05536764982</v>
      </c>
      <c r="P18" s="96">
        <f>O18*Q18</f>
        <v>1081.5735726098501</v>
      </c>
      <c r="Q18" s="95">
        <f>Q17</f>
        <v>2.7288066262034453E-3</v>
      </c>
    </row>
    <row r="19" spans="2:17" x14ac:dyDescent="0.25">
      <c r="B19" s="82">
        <v>2020</v>
      </c>
      <c r="C19" s="83">
        <f ca="1">'Normalized Annual Summary'!AA16</f>
        <v>347108530.23971075</v>
      </c>
      <c r="D19" s="96">
        <f ca="1">C19*E19</f>
        <v>866175.53557761444</v>
      </c>
      <c r="E19" s="95">
        <f>E18</f>
        <v>2.4954026194039069E-3</v>
      </c>
      <c r="H19" s="82">
        <v>2020</v>
      </c>
      <c r="I19" s="83">
        <f>'Normalized Annual Summary'!AK16</f>
        <v>7342584.4187848642</v>
      </c>
      <c r="J19" s="96">
        <f>I19*K19</f>
        <v>20510.713296346494</v>
      </c>
      <c r="K19" s="95">
        <f>K18</f>
        <v>2.7933915535071022E-3</v>
      </c>
      <c r="N19" s="82">
        <v>2020</v>
      </c>
      <c r="O19" s="83">
        <f>'Normalized Annual Summary'!AU16</f>
        <v>389165.82036891003</v>
      </c>
      <c r="P19" s="96">
        <f>O19*Q19</f>
        <v>1061.9582693145815</v>
      </c>
      <c r="Q19" s="95">
        <f>Q18</f>
        <v>2.7288066262034453E-3</v>
      </c>
    </row>
    <row r="23" spans="2:17" x14ac:dyDescent="0.25">
      <c r="B23" t="s">
        <v>284</v>
      </c>
      <c r="H23" t="s">
        <v>284</v>
      </c>
      <c r="N23" t="s">
        <v>285</v>
      </c>
    </row>
  </sheetData>
  <mergeCells count="3">
    <mergeCell ref="C2:E2"/>
    <mergeCell ref="I2:K2"/>
    <mergeCell ref="O2:Q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256C-97D4-4A4D-9BCD-E0B55359C051}">
  <sheetPr codeName="Sheet21"/>
  <dimension ref="B1:K19"/>
  <sheetViews>
    <sheetView workbookViewId="0">
      <selection activeCell="C10" sqref="C10"/>
    </sheetView>
  </sheetViews>
  <sheetFormatPr defaultRowHeight="13.2" x14ac:dyDescent="0.25"/>
  <cols>
    <col min="2" max="2" width="10.77734375" customWidth="1"/>
    <col min="3" max="3" width="12.44140625" bestFit="1" customWidth="1"/>
    <col min="4" max="4" width="12" bestFit="1" customWidth="1"/>
    <col min="5" max="7" width="11.44140625" bestFit="1" customWidth="1"/>
    <col min="8" max="8" width="10.109375" bestFit="1" customWidth="1"/>
    <col min="9" max="9" width="11.77734375" customWidth="1"/>
    <col min="10" max="10" width="18.77734375" bestFit="1" customWidth="1"/>
    <col min="11" max="11" width="19.44140625" bestFit="1" customWidth="1"/>
  </cols>
  <sheetData>
    <row r="1" spans="2:11" ht="13.8" thickBot="1" x14ac:dyDescent="0.3"/>
    <row r="2" spans="2:11" x14ac:dyDescent="0.25">
      <c r="B2" s="261"/>
      <c r="C2" s="262"/>
      <c r="D2" s="262"/>
      <c r="E2" s="262"/>
      <c r="F2" s="262"/>
      <c r="G2" s="262"/>
      <c r="H2" s="262"/>
      <c r="I2" s="262"/>
      <c r="J2" s="262"/>
      <c r="K2" s="263"/>
    </row>
    <row r="3" spans="2:11" ht="14.4" x14ac:dyDescent="0.3">
      <c r="B3" s="264" t="s">
        <v>156</v>
      </c>
      <c r="C3" s="265"/>
      <c r="D3" s="265"/>
      <c r="E3" s="265"/>
      <c r="F3" s="265"/>
      <c r="G3" s="265"/>
      <c r="H3" s="265"/>
      <c r="I3" s="265"/>
      <c r="J3" s="265"/>
      <c r="K3" s="266"/>
    </row>
    <row r="4" spans="2:11" ht="14.4" x14ac:dyDescent="0.3">
      <c r="B4" s="274" t="s">
        <v>149</v>
      </c>
      <c r="C4" s="275">
        <v>2018</v>
      </c>
      <c r="D4" s="275"/>
      <c r="E4" s="275"/>
      <c r="F4" s="97">
        <v>2019</v>
      </c>
      <c r="G4" s="276">
        <v>2020</v>
      </c>
      <c r="H4" s="277"/>
      <c r="I4" s="278"/>
      <c r="J4" s="98" t="s">
        <v>150</v>
      </c>
      <c r="K4" s="99" t="s">
        <v>151</v>
      </c>
    </row>
    <row r="5" spans="2:11" ht="32.25" customHeight="1" x14ac:dyDescent="0.3">
      <c r="B5" s="274"/>
      <c r="C5" s="100" t="s">
        <v>68</v>
      </c>
      <c r="D5" s="105" t="s">
        <v>152</v>
      </c>
      <c r="E5" s="100" t="s">
        <v>153</v>
      </c>
      <c r="F5" s="100" t="s">
        <v>68</v>
      </c>
      <c r="G5" s="100" t="s">
        <v>68</v>
      </c>
      <c r="H5" s="105" t="s">
        <v>152</v>
      </c>
      <c r="I5" s="100" t="s">
        <v>153</v>
      </c>
      <c r="J5" s="100" t="s">
        <v>68</v>
      </c>
      <c r="K5" s="101" t="s">
        <v>68</v>
      </c>
    </row>
    <row r="6" spans="2:11" ht="14.4" x14ac:dyDescent="0.3">
      <c r="B6" s="102"/>
      <c r="C6" s="100" t="s">
        <v>118</v>
      </c>
      <c r="D6" s="100" t="s">
        <v>119</v>
      </c>
      <c r="E6" s="100" t="s">
        <v>154</v>
      </c>
      <c r="F6" s="100" t="s">
        <v>121</v>
      </c>
      <c r="G6" s="100" t="s">
        <v>147</v>
      </c>
      <c r="H6" s="100" t="s">
        <v>136</v>
      </c>
      <c r="I6" s="100" t="s">
        <v>197</v>
      </c>
      <c r="J6" s="151" t="s">
        <v>198</v>
      </c>
      <c r="K6" s="152" t="s">
        <v>199</v>
      </c>
    </row>
    <row r="7" spans="2:11" ht="13.5" customHeight="1" x14ac:dyDescent="0.25">
      <c r="B7" s="133" t="s">
        <v>62</v>
      </c>
      <c r="C7" s="130">
        <f>CDM!C87</f>
        <v>1706716</v>
      </c>
      <c r="D7" s="131">
        <v>0.5</v>
      </c>
      <c r="E7" s="132">
        <f>C7*D7</f>
        <v>853358</v>
      </c>
      <c r="F7" s="217">
        <v>0</v>
      </c>
      <c r="G7" s="217">
        <v>0</v>
      </c>
      <c r="H7" s="134">
        <v>0.5</v>
      </c>
      <c r="I7" s="129">
        <f t="shared" ref="I7:I9" si="0">G7*H7</f>
        <v>0</v>
      </c>
      <c r="J7" s="135">
        <f>E7+F7+I7</f>
        <v>853358</v>
      </c>
      <c r="K7" s="136">
        <f>C7+F7+G7</f>
        <v>1706716</v>
      </c>
    </row>
    <row r="8" spans="2:11" x14ac:dyDescent="0.25">
      <c r="B8" s="137" t="s">
        <v>130</v>
      </c>
      <c r="C8" s="130">
        <f>CDM!D87</f>
        <v>891198.62999999989</v>
      </c>
      <c r="D8" s="131">
        <v>0.5</v>
      </c>
      <c r="E8" s="132">
        <f t="shared" ref="E8:E9" si="1">C8*D8</f>
        <v>445599.31499999994</v>
      </c>
      <c r="F8" s="217">
        <f>CDM!D98</f>
        <v>1253557.4098700001</v>
      </c>
      <c r="G8" s="217">
        <f>CDM!D100</f>
        <v>649858.723</v>
      </c>
      <c r="H8" s="134">
        <v>0.5</v>
      </c>
      <c r="I8" s="129">
        <f t="shared" si="0"/>
        <v>324929.3615</v>
      </c>
      <c r="J8" s="135">
        <f t="shared" ref="J8:J9" si="2">E8+F8+I8</f>
        <v>2024086.0863700002</v>
      </c>
      <c r="K8" s="136">
        <f t="shared" ref="K8:K9" si="3">C8+F8+G8</f>
        <v>2794614.7628699997</v>
      </c>
    </row>
    <row r="9" spans="2:11" x14ac:dyDescent="0.25">
      <c r="B9" s="133" t="s">
        <v>131</v>
      </c>
      <c r="C9" s="130">
        <f>CDM!E87</f>
        <v>1919584.75</v>
      </c>
      <c r="D9" s="131">
        <v>0.5</v>
      </c>
      <c r="E9" s="132">
        <f t="shared" si="1"/>
        <v>959792.375</v>
      </c>
      <c r="F9" s="217">
        <f>CDM!E98</f>
        <v>1539914.4942000001</v>
      </c>
      <c r="G9" s="217">
        <f>CDM!E100</f>
        <v>2752148.4610000001</v>
      </c>
      <c r="H9" s="134">
        <v>0.5</v>
      </c>
      <c r="I9" s="129">
        <f t="shared" si="0"/>
        <v>1376074.2305000001</v>
      </c>
      <c r="J9" s="135">
        <f t="shared" si="2"/>
        <v>3875781.0997000001</v>
      </c>
      <c r="K9" s="136">
        <f t="shared" si="3"/>
        <v>6211647.7051999997</v>
      </c>
    </row>
    <row r="10" spans="2:11" ht="13.8" thickBot="1" x14ac:dyDescent="0.3">
      <c r="B10" s="106" t="s">
        <v>155</v>
      </c>
      <c r="C10" s="107">
        <f>SUM(C7:C9)</f>
        <v>4517499.38</v>
      </c>
      <c r="D10" s="108">
        <v>0.5</v>
      </c>
      <c r="E10" s="109">
        <f>SUM(E7:E9)</f>
        <v>2258749.69</v>
      </c>
      <c r="F10" s="109">
        <f>SUM(F7:F9)</f>
        <v>2793471.9040700002</v>
      </c>
      <c r="G10" s="109">
        <f>SUM(G7:G9)</f>
        <v>3402007.1840000004</v>
      </c>
      <c r="H10" s="110">
        <v>0.5</v>
      </c>
      <c r="I10" s="111">
        <f>SUM(I7:I9)</f>
        <v>1701003.5920000002</v>
      </c>
      <c r="J10" s="112">
        <f>E10+F10+I10</f>
        <v>6753225.1860700008</v>
      </c>
      <c r="K10" s="113">
        <f>C10+F10+G10</f>
        <v>10712978.46807</v>
      </c>
    </row>
    <row r="11" spans="2:11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13.8" thickBot="1" x14ac:dyDescent="0.3"/>
    <row r="13" spans="2:11" x14ac:dyDescent="0.25">
      <c r="B13" s="261"/>
      <c r="C13" s="262"/>
      <c r="D13" s="262"/>
      <c r="E13" s="262"/>
      <c r="F13" s="262"/>
      <c r="G13" s="263"/>
    </row>
    <row r="14" spans="2:11" ht="15" thickBot="1" x14ac:dyDescent="0.35">
      <c r="B14" s="264" t="s">
        <v>157</v>
      </c>
      <c r="C14" s="265"/>
      <c r="D14" s="265"/>
      <c r="E14" s="265"/>
      <c r="F14" s="265"/>
      <c r="G14" s="266"/>
    </row>
    <row r="15" spans="2:11" ht="14.4" x14ac:dyDescent="0.3">
      <c r="B15" s="228" t="s">
        <v>149</v>
      </c>
      <c r="C15" s="267" t="s">
        <v>287</v>
      </c>
      <c r="D15" s="268"/>
      <c r="E15" s="229"/>
      <c r="F15" s="269" t="s">
        <v>288</v>
      </c>
      <c r="G15" s="270"/>
      <c r="I15" s="271" t="s">
        <v>292</v>
      </c>
      <c r="J15" s="272"/>
      <c r="K15" s="273"/>
    </row>
    <row r="16" spans="2:11" ht="43.2" x14ac:dyDescent="0.25">
      <c r="B16" s="133"/>
      <c r="C16" s="230" t="s">
        <v>289</v>
      </c>
      <c r="D16" s="230" t="s">
        <v>61</v>
      </c>
      <c r="E16" s="230" t="s">
        <v>290</v>
      </c>
      <c r="F16" s="230" t="s">
        <v>289</v>
      </c>
      <c r="G16" s="231" t="s">
        <v>61</v>
      </c>
      <c r="I16" s="241" t="s">
        <v>293</v>
      </c>
      <c r="J16" s="240" t="s">
        <v>290</v>
      </c>
      <c r="K16" s="231" t="s">
        <v>294</v>
      </c>
    </row>
    <row r="17" spans="2:11" ht="14.4" x14ac:dyDescent="0.25">
      <c r="B17" s="133"/>
      <c r="C17" s="230" t="s">
        <v>118</v>
      </c>
      <c r="D17" s="230" t="s">
        <v>119</v>
      </c>
      <c r="E17" s="230" t="s">
        <v>144</v>
      </c>
      <c r="F17" s="230" t="s">
        <v>121</v>
      </c>
      <c r="G17" s="231" t="s">
        <v>291</v>
      </c>
      <c r="I17" s="241" t="s">
        <v>136</v>
      </c>
      <c r="J17" s="230" t="s">
        <v>295</v>
      </c>
      <c r="K17" s="231" t="s">
        <v>296</v>
      </c>
    </row>
    <row r="18" spans="2:11" x14ac:dyDescent="0.25">
      <c r="B18" s="103" t="s">
        <v>131</v>
      </c>
      <c r="C18" s="104">
        <f ca="1">'Normalized Annual Summary'!AA16</f>
        <v>347108530.23971075</v>
      </c>
      <c r="D18" s="232">
        <f>J9</f>
        <v>3875781.0997000001</v>
      </c>
      <c r="E18" s="233">
        <f ca="1">D18/C18</f>
        <v>1.1165905652112359E-2</v>
      </c>
      <c r="F18" s="104">
        <f ca="1">'kW Forecast'!D19</f>
        <v>866175.53557761444</v>
      </c>
      <c r="G18" s="234">
        <f ca="1">F18*E18</f>
        <v>9671.6343084275341</v>
      </c>
      <c r="I18" s="242">
        <f>K9</f>
        <v>6211647.7051999997</v>
      </c>
      <c r="J18" s="233">
        <f ca="1">I18/C18</f>
        <v>1.7895404935483087E-2</v>
      </c>
      <c r="K18" s="234">
        <f ca="1">F18*J18</f>
        <v>15500.561954370347</v>
      </c>
    </row>
    <row r="19" spans="2:11" ht="13.8" thickBot="1" x14ac:dyDescent="0.3">
      <c r="B19" s="235" t="s">
        <v>155</v>
      </c>
      <c r="C19" s="236">
        <f ca="1">SUM(C18:C18)</f>
        <v>347108530.23971075</v>
      </c>
      <c r="D19" s="236">
        <f>SUM(D18:D18)</f>
        <v>3875781.0997000001</v>
      </c>
      <c r="E19" s="237">
        <f t="shared" ref="E19" ca="1" si="4">D19/C19</f>
        <v>1.1165905652112359E-2</v>
      </c>
      <c r="F19" s="238">
        <f ca="1">SUM(F18:F18)</f>
        <v>866175.53557761444</v>
      </c>
      <c r="G19" s="239">
        <f ca="1">SUM(G18:G18)</f>
        <v>9671.6343084275341</v>
      </c>
      <c r="I19" s="243">
        <f>SUM(I18:I18)</f>
        <v>6211647.7051999997</v>
      </c>
      <c r="J19" s="238"/>
      <c r="K19" s="239">
        <f ca="1">SUM(K18:K18)</f>
        <v>15500.561954370347</v>
      </c>
    </row>
  </sheetData>
  <mergeCells count="10">
    <mergeCell ref="B2:K2"/>
    <mergeCell ref="B13:G13"/>
    <mergeCell ref="B14:G14"/>
    <mergeCell ref="C15:D15"/>
    <mergeCell ref="F15:G15"/>
    <mergeCell ref="I15:K15"/>
    <mergeCell ref="B3:K3"/>
    <mergeCell ref="B4:B5"/>
    <mergeCell ref="C4:E4"/>
    <mergeCell ref="G4:I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2974-36FB-4576-BD7D-72B2170B8F0D}">
  <sheetPr codeName="Sheet22">
    <tabColor rgb="FFFF0000"/>
  </sheetPr>
  <dimension ref="B1:J43"/>
  <sheetViews>
    <sheetView topLeftCell="A7" workbookViewId="0">
      <selection activeCell="E19" sqref="E19"/>
    </sheetView>
  </sheetViews>
  <sheetFormatPr defaultColWidth="9.109375" defaultRowHeight="13.2" x14ac:dyDescent="0.25"/>
  <cols>
    <col min="1" max="1" width="3" style="72" customWidth="1"/>
    <col min="2" max="2" width="19.44140625" style="72" customWidth="1"/>
    <col min="3" max="7" width="13.77734375" style="72" customWidth="1"/>
    <col min="8" max="10" width="15.77734375" style="72" customWidth="1"/>
    <col min="11" max="16384" width="9.109375" style="72"/>
  </cols>
  <sheetData>
    <row r="1" spans="2:10" ht="16.2" thickBot="1" x14ac:dyDescent="0.35">
      <c r="B1" s="114" t="s">
        <v>128</v>
      </c>
    </row>
    <row r="2" spans="2:10" x14ac:dyDescent="0.25">
      <c r="B2" s="115" t="s">
        <v>68</v>
      </c>
      <c r="C2" s="116" t="s">
        <v>158</v>
      </c>
      <c r="D2" s="116" t="s">
        <v>159</v>
      </c>
      <c r="E2" s="116" t="s">
        <v>160</v>
      </c>
      <c r="F2" s="116" t="s">
        <v>161</v>
      </c>
      <c r="G2" s="116" t="s">
        <v>169</v>
      </c>
      <c r="H2" s="116" t="s">
        <v>168</v>
      </c>
      <c r="I2" s="116" t="s">
        <v>162</v>
      </c>
      <c r="J2" s="117" t="s">
        <v>163</v>
      </c>
    </row>
    <row r="3" spans="2:10" x14ac:dyDescent="0.25">
      <c r="B3" s="118" t="s">
        <v>62</v>
      </c>
      <c r="C3" s="119">
        <f ca="1">OFFSET('Normalized Annual Summary'!$C$10,COLUMN()-COLUMN($C3),0)</f>
        <v>401059651.72946942</v>
      </c>
      <c r="D3" s="119">
        <f ca="1">OFFSET('Normalized Annual Summary'!$C$10,COLUMN()-COLUMN($C3),0)</f>
        <v>378767130.92564416</v>
      </c>
      <c r="E3" s="119">
        <f ca="1">OFFSET('Normalized Annual Summary'!$C$10,COLUMN()-COLUMN($C3),0)</f>
        <v>363718802.67397815</v>
      </c>
      <c r="F3" s="119">
        <f ca="1">OFFSET('Normalized Annual Summary'!$C$10,COLUMN()-COLUMN($C3),0)</f>
        <v>354425140.91571283</v>
      </c>
      <c r="G3" s="119">
        <f ca="1">OFFSET('Normalized Annual Summary'!$C$10,COLUMN()-COLUMN($C3),0)</f>
        <v>375861349.42745566</v>
      </c>
      <c r="H3" s="119">
        <f ca="1">OFFSET('Normalized Annual Summary'!$I$14,COLUMN(H3)-COLUMN($H3),0)</f>
        <v>358897806.19464451</v>
      </c>
      <c r="I3" s="119">
        <f ca="1">OFFSET('Normalized Annual Summary'!$I$14,COLUMN(I3)-COLUMN($H3),0)</f>
        <v>364724418.47667605</v>
      </c>
      <c r="J3" s="120">
        <f ca="1">OFFSET('Normalized Annual Summary'!$I$14,COLUMN(J3)-COLUMN($H3),0)</f>
        <v>361941742.54305559</v>
      </c>
    </row>
    <row r="4" spans="2:10" x14ac:dyDescent="0.25">
      <c r="B4" s="121" t="s">
        <v>130</v>
      </c>
      <c r="C4" s="119">
        <f ca="1">OFFSET('Normalized Annual Summary'!$L$10,COLUMN()-COLUMN($C4),0)</f>
        <v>144307855.4645004</v>
      </c>
      <c r="D4" s="119">
        <f ca="1">OFFSET('Normalized Annual Summary'!$L$10,COLUMN()-COLUMN($C4),0)</f>
        <v>138792580.30899632</v>
      </c>
      <c r="E4" s="119">
        <f ca="1">OFFSET('Normalized Annual Summary'!$L$10,COLUMN()-COLUMN($C4),0)</f>
        <v>135472796.74455184</v>
      </c>
      <c r="F4" s="119">
        <f ca="1">OFFSET('Normalized Annual Summary'!$L$10,COLUMN()-COLUMN($C4),0)</f>
        <v>132427313.43009868</v>
      </c>
      <c r="G4" s="119">
        <f ca="1">OFFSET('Normalized Annual Summary'!$L$10,COLUMN()-COLUMN($C4),0)</f>
        <v>138106021.99227589</v>
      </c>
      <c r="H4" s="119">
        <f ca="1">OFFSET('Normalized Annual Summary'!$R$14,COLUMN(H4)-COLUMN($H4),0)</f>
        <v>134390668.09297132</v>
      </c>
      <c r="I4" s="119">
        <f ca="1">OFFSET('Normalized Annual Summary'!$R$14,COLUMN(I4)-COLUMN($H4),0)</f>
        <v>135483244.06796753</v>
      </c>
      <c r="J4" s="120">
        <f ca="1">OFFSET('Normalized Annual Summary'!$R$14,COLUMN(J4)-COLUMN($H4),0)</f>
        <v>136355272.64184046</v>
      </c>
    </row>
    <row r="5" spans="2:10" x14ac:dyDescent="0.25">
      <c r="B5" s="121" t="s">
        <v>131</v>
      </c>
      <c r="C5" s="119">
        <f ca="1">OFFSET('Normalized Annual Summary'!$U$10,COLUMN()-COLUMN($C5),0)</f>
        <v>378009413.04113448</v>
      </c>
      <c r="D5" s="119">
        <f ca="1">OFFSET('Normalized Annual Summary'!$U$10,COLUMN()-COLUMN($C5),0)</f>
        <v>362799633.31332147</v>
      </c>
      <c r="E5" s="119">
        <f ca="1">OFFSET('Normalized Annual Summary'!$U$10,COLUMN()-COLUMN($C5),0)</f>
        <v>350224516.35218138</v>
      </c>
      <c r="F5" s="119">
        <f ca="1">OFFSET('Normalized Annual Summary'!$U$10,COLUMN()-COLUMN($C5),0)</f>
        <v>352367386.90814096</v>
      </c>
      <c r="G5" s="119">
        <f ca="1">OFFSET('Normalized Annual Summary'!$U$10,COLUMN()-COLUMN($C5),0)</f>
        <v>360554579.57290572</v>
      </c>
      <c r="H5" s="119">
        <f ca="1">OFFSET('Normalized Annual Summary'!$AA$14,COLUMN(H5)-COLUMN($H5),0)</f>
        <v>349067251.43336201</v>
      </c>
      <c r="I5" s="119">
        <f ca="1">OFFSET('Normalized Annual Summary'!$AA$14,COLUMN(I5)-COLUMN($H5),0)</f>
        <v>347514904.47309333</v>
      </c>
      <c r="J5" s="120">
        <f ca="1">OFFSET('Normalized Annual Summary'!$AA$14,COLUMN(J5)-COLUMN($H5),0)</f>
        <v>347108530.23971075</v>
      </c>
    </row>
    <row r="6" spans="2:10" x14ac:dyDescent="0.25">
      <c r="B6" s="121" t="s">
        <v>125</v>
      </c>
      <c r="C6" s="119">
        <f ca="1">OFFSET('Normalized Annual Summary'!$AD$10,COLUMN()-COLUMN($C6),0)</f>
        <v>7654362.5332068307</v>
      </c>
      <c r="D6" s="119">
        <f ca="1">OFFSET('Normalized Annual Summary'!$AD$10,COLUMN()-COLUMN($C6),0)</f>
        <v>7541643.8330170782</v>
      </c>
      <c r="E6" s="119">
        <f ca="1">OFFSET('Normalized Annual Summary'!$AD$10,COLUMN()-COLUMN($C6),0)</f>
        <v>7520842.1252371911</v>
      </c>
      <c r="F6" s="119">
        <f ca="1">OFFSET('Normalized Annual Summary'!$AD$10,COLUMN()-COLUMN($C6),0)</f>
        <v>7471832.7229601499</v>
      </c>
      <c r="G6" s="119">
        <f ca="1">OFFSET('Normalized Annual Summary'!$AD$10,COLUMN()-COLUMN($C6),0)</f>
        <v>7471085.0094876662</v>
      </c>
      <c r="H6" s="119">
        <f ca="1">OFFSET('Normalized Annual Summary'!$AK$14,COLUMN(H6)-COLUMN($H6),0)</f>
        <v>7471085.0094876662</v>
      </c>
      <c r="I6" s="119">
        <f ca="1">OFFSET('Normalized Annual Summary'!$AK$14,COLUMN(I6)-COLUMN($H6),0)</f>
        <v>7391715.3795591593</v>
      </c>
      <c r="J6" s="120">
        <f ca="1">OFFSET('Normalized Annual Summary'!$AK$14,COLUMN(J6)-COLUMN($H6),0)</f>
        <v>7342584.4187848642</v>
      </c>
    </row>
    <row r="7" spans="2:10" x14ac:dyDescent="0.25">
      <c r="B7" s="121" t="s">
        <v>133</v>
      </c>
      <c r="C7" s="119">
        <f ca="1">OFFSET('Normalized Annual Summary'!$AN$10,COLUMN()-COLUMN($C7),0)</f>
        <v>438853.51043643302</v>
      </c>
      <c r="D7" s="119">
        <f ca="1">OFFSET('Normalized Annual Summary'!$AN$10,COLUMN()-COLUMN($C7),0)</f>
        <v>428604.18406072113</v>
      </c>
      <c r="E7" s="119">
        <f ca="1">OFFSET('Normalized Annual Summary'!$AN$10,COLUMN()-COLUMN($C7),0)</f>
        <v>426192.62808349164</v>
      </c>
      <c r="F7" s="119">
        <f ca="1">OFFSET('Normalized Annual Summary'!$AN$10,COLUMN()-COLUMN($C7),0)</f>
        <v>412947.67552182189</v>
      </c>
      <c r="G7" s="119">
        <f ca="1">OFFSET('Normalized Annual Summary'!$AN$10,COLUMN()-COLUMN($C7),0)</f>
        <v>403671.29981024703</v>
      </c>
      <c r="H7" s="119">
        <f ca="1">OFFSET('Normalized Annual Summary'!$AU$14,COLUMN(H7)-COLUMN($H7),0)</f>
        <v>403671.29981024703</v>
      </c>
      <c r="I7" s="119">
        <f ca="1">OFFSET('Normalized Annual Summary'!$AU$14,COLUMN(I7)-COLUMN($H7),0)</f>
        <v>396354.05536764982</v>
      </c>
      <c r="J7" s="120">
        <f ca="1">OFFSET('Normalized Annual Summary'!$AU$14,COLUMN(J7)-COLUMN($H7),0)</f>
        <v>389165.82036891003</v>
      </c>
    </row>
    <row r="8" spans="2:10" x14ac:dyDescent="0.25">
      <c r="B8" s="121" t="s">
        <v>65</v>
      </c>
      <c r="C8" s="119">
        <f ca="1">OFFSET('Normalized Annual Summary'!$AX$10,COLUMN()-COLUMN($C8),0)</f>
        <v>1346882.7112660531</v>
      </c>
      <c r="D8" s="119">
        <f ca="1">OFFSET('Normalized Annual Summary'!$AX$10,COLUMN()-COLUMN($C8),0)</f>
        <v>1276037.528046373</v>
      </c>
      <c r="E8" s="119">
        <f ca="1">OFFSET('Normalized Annual Summary'!$AX$10,COLUMN()-COLUMN($C8),0)</f>
        <v>1219818.0434200256</v>
      </c>
      <c r="F8" s="119">
        <f ca="1">OFFSET('Normalized Annual Summary'!$AX$10,COLUMN()-COLUMN($C8),0)</f>
        <v>1179514.8156682041</v>
      </c>
      <c r="G8" s="119">
        <f ca="1">OFFSET('Normalized Annual Summary'!$AX$10,COLUMN()-COLUMN($C8),0)</f>
        <v>1134622.2146923307</v>
      </c>
      <c r="H8" s="119">
        <f ca="1">OFFSET('Normalized Annual Summary'!$BA$14,COLUMN(H8)-COLUMN($H8),0)</f>
        <v>1134622.2146923307</v>
      </c>
      <c r="I8" s="119">
        <f ca="1">OFFSET('Normalized Annual Summary'!$BA$14,COLUMN(I8)-COLUMN($H8),0)</f>
        <v>1106746.3195630708</v>
      </c>
      <c r="J8" s="120">
        <f ca="1">OFFSET('Normalized Annual Summary'!$BA$14,COLUMN(J8)-COLUMN($H8),0)</f>
        <v>1081447.3391347607</v>
      </c>
    </row>
    <row r="9" spans="2:10" ht="13.8" thickBot="1" x14ac:dyDescent="0.3">
      <c r="B9" s="122" t="s">
        <v>142</v>
      </c>
      <c r="C9" s="123">
        <f t="shared" ref="C9:J9" ca="1" si="0">SUM(C3:C8)</f>
        <v>932817018.9900136</v>
      </c>
      <c r="D9" s="123">
        <f t="shared" ca="1" si="0"/>
        <v>889605630.09308612</v>
      </c>
      <c r="E9" s="123">
        <f t="shared" ca="1" si="0"/>
        <v>858582968.56745219</v>
      </c>
      <c r="F9" s="123">
        <f t="shared" ca="1" si="0"/>
        <v>848284136.46810269</v>
      </c>
      <c r="G9" s="123">
        <f t="shared" ca="1" si="0"/>
        <v>883531329.51662755</v>
      </c>
      <c r="H9" s="123">
        <f t="shared" ca="1" si="0"/>
        <v>851365104.24496806</v>
      </c>
      <c r="I9" s="123">
        <f t="shared" ca="1" si="0"/>
        <v>856617382.77222681</v>
      </c>
      <c r="J9" s="124">
        <f t="shared" ca="1" si="0"/>
        <v>854218743.00289536</v>
      </c>
    </row>
    <row r="11" spans="2:10" ht="16.2" thickBot="1" x14ac:dyDescent="0.35">
      <c r="B11" s="114" t="s">
        <v>164</v>
      </c>
      <c r="F11" s="73"/>
      <c r="G11" s="73"/>
    </row>
    <row r="12" spans="2:10" ht="39.6" x14ac:dyDescent="0.25">
      <c r="B12" s="245" t="s">
        <v>68</v>
      </c>
      <c r="C12" s="125" t="s">
        <v>165</v>
      </c>
      <c r="D12" s="125" t="s">
        <v>150</v>
      </c>
      <c r="E12" s="126" t="s">
        <v>166</v>
      </c>
    </row>
    <row r="13" spans="2:10" x14ac:dyDescent="0.25">
      <c r="B13" s="118" t="str">
        <f t="shared" ref="B13:B18" si="1">B3</f>
        <v>Residential</v>
      </c>
      <c r="C13" s="119">
        <f t="shared" ref="C13:C18" ca="1" si="2">J3</f>
        <v>361941742.54305559</v>
      </c>
      <c r="D13" s="119">
        <f>'CDM Forecast'!J7</f>
        <v>853358</v>
      </c>
      <c r="E13" s="120">
        <f ca="1">C13-D13</f>
        <v>361088384.54305559</v>
      </c>
    </row>
    <row r="14" spans="2:10" x14ac:dyDescent="0.25">
      <c r="B14" s="121" t="str">
        <f t="shared" si="1"/>
        <v>GS &lt; 50</v>
      </c>
      <c r="C14" s="119">
        <f t="shared" ca="1" si="2"/>
        <v>136355272.64184046</v>
      </c>
      <c r="D14" s="119">
        <f>'CDM Forecast'!J8</f>
        <v>2024086.0863700002</v>
      </c>
      <c r="E14" s="120">
        <f ca="1">C14-D14</f>
        <v>134331186.55547047</v>
      </c>
    </row>
    <row r="15" spans="2:10" x14ac:dyDescent="0.25">
      <c r="B15" s="121" t="str">
        <f t="shared" si="1"/>
        <v>GS &gt; 50</v>
      </c>
      <c r="C15" s="119">
        <f t="shared" ca="1" si="2"/>
        <v>347108530.23971075</v>
      </c>
      <c r="D15" s="119">
        <f>'CDM Forecast'!J9</f>
        <v>3875781.0997000001</v>
      </c>
      <c r="E15" s="120">
        <f t="shared" ref="E15:E18" ca="1" si="3">C15-D15</f>
        <v>343232749.14001077</v>
      </c>
    </row>
    <row r="16" spans="2:10" x14ac:dyDescent="0.25">
      <c r="B16" s="121" t="str">
        <f t="shared" si="1"/>
        <v>Street Light</v>
      </c>
      <c r="C16" s="119">
        <f t="shared" ca="1" si="2"/>
        <v>7342584.4187848642</v>
      </c>
      <c r="D16" s="119">
        <v>0</v>
      </c>
      <c r="E16" s="120">
        <f t="shared" ca="1" si="3"/>
        <v>7342584.4187848642</v>
      </c>
    </row>
    <row r="17" spans="2:10" x14ac:dyDescent="0.25">
      <c r="B17" s="121" t="str">
        <f t="shared" si="1"/>
        <v>Sentinel Light</v>
      </c>
      <c r="C17" s="119">
        <f t="shared" ca="1" si="2"/>
        <v>389165.82036891003</v>
      </c>
      <c r="D17" s="119">
        <v>0</v>
      </c>
      <c r="E17" s="120">
        <f t="shared" ca="1" si="3"/>
        <v>389165.82036891003</v>
      </c>
    </row>
    <row r="18" spans="2:10" x14ac:dyDescent="0.25">
      <c r="B18" s="121" t="str">
        <f t="shared" si="1"/>
        <v>USL</v>
      </c>
      <c r="C18" s="119">
        <f t="shared" ca="1" si="2"/>
        <v>1081447.3391347607</v>
      </c>
      <c r="D18" s="119">
        <v>0</v>
      </c>
      <c r="E18" s="120">
        <f t="shared" ca="1" si="3"/>
        <v>1081447.3391347607</v>
      </c>
    </row>
    <row r="19" spans="2:10" ht="13.8" thickBot="1" x14ac:dyDescent="0.3">
      <c r="B19" s="122" t="s">
        <v>142</v>
      </c>
      <c r="C19" s="123">
        <f ca="1">SUM(C13:C18)</f>
        <v>854218743.00289536</v>
      </c>
      <c r="D19" s="123">
        <f>SUM(D13:D18)</f>
        <v>6753225.1860700008</v>
      </c>
      <c r="E19" s="124">
        <f ca="1">SUM(E13:E18)</f>
        <v>847465517.81682539</v>
      </c>
    </row>
    <row r="21" spans="2:10" ht="16.2" thickBot="1" x14ac:dyDescent="0.35">
      <c r="B21" s="114" t="s">
        <v>128</v>
      </c>
    </row>
    <row r="22" spans="2:10" x14ac:dyDescent="0.25">
      <c r="B22" s="115" t="s">
        <v>69</v>
      </c>
      <c r="C22" s="116" t="s">
        <v>158</v>
      </c>
      <c r="D22" s="116" t="s">
        <v>159</v>
      </c>
      <c r="E22" s="116" t="s">
        <v>160</v>
      </c>
      <c r="F22" s="116" t="s">
        <v>161</v>
      </c>
      <c r="G22" s="116" t="s">
        <v>169</v>
      </c>
      <c r="H22" s="116" t="s">
        <v>168</v>
      </c>
      <c r="I22" s="116" t="s">
        <v>162</v>
      </c>
      <c r="J22" s="117" t="s">
        <v>163</v>
      </c>
    </row>
    <row r="23" spans="2:10" x14ac:dyDescent="0.25">
      <c r="B23" s="121" t="s">
        <v>131</v>
      </c>
      <c r="C23" s="119">
        <f ca="1">OFFSET('kW Forecast'!$D$9,COLUMN()-COLUMN($C23),0)</f>
        <v>936619.00000000012</v>
      </c>
      <c r="D23" s="119">
        <f ca="1">OFFSET('kW Forecast'!$D$9,COLUMN()-COLUMN($C23),0)</f>
        <v>910215.75000000012</v>
      </c>
      <c r="E23" s="119">
        <f ca="1">OFFSET('kW Forecast'!$D$9,COLUMN()-COLUMN($C23),0)</f>
        <v>894192.21000000008</v>
      </c>
      <c r="F23" s="119">
        <f ca="1">OFFSET('kW Forecast'!$D$9,COLUMN()-COLUMN($C23),0)</f>
        <v>882488.06</v>
      </c>
      <c r="G23" s="119">
        <f ca="1">OFFSET('kW Forecast'!$D$9,COLUMN()-COLUMN($C23),0)</f>
        <v>887145.44</v>
      </c>
      <c r="H23" s="119">
        <f ca="1">OFFSET('kW Forecast'!$D$17,COLUMN()-COLUMN($H23),0)</f>
        <v>871063.3335749337</v>
      </c>
      <c r="I23" s="119">
        <f ca="1">OFFSET('kW Forecast'!$D$17,COLUMN()-COLUMN($H23),0)</f>
        <v>867189.60290405562</v>
      </c>
      <c r="J23" s="120">
        <f ca="1">OFFSET('kW Forecast'!$D$17,COLUMN()-COLUMN($H23),0)</f>
        <v>866175.53557761444</v>
      </c>
    </row>
    <row r="24" spans="2:10" x14ac:dyDescent="0.25">
      <c r="B24" s="121" t="s">
        <v>125</v>
      </c>
      <c r="C24" s="119">
        <f ca="1">OFFSET('kW Forecast'!$J$9,COLUMN()-COLUMN($C24),0)</f>
        <v>21396.000000000007</v>
      </c>
      <c r="D24" s="119">
        <f ca="1">OFFSET('kW Forecast'!$J$9,COLUMN()-COLUMN($C24),0)</f>
        <v>21074.999999999996</v>
      </c>
      <c r="E24" s="119">
        <f ca="1">OFFSET('kW Forecast'!$J$9,COLUMN()-COLUMN($C24),0)</f>
        <v>20946.199999999997</v>
      </c>
      <c r="F24" s="119">
        <f ca="1">OFFSET('kW Forecast'!$J$9,COLUMN()-COLUMN($C24),0)</f>
        <v>20884.2</v>
      </c>
      <c r="G24" s="119">
        <f ca="1">OFFSET('kW Forecast'!$J$9,COLUMN()-COLUMN($C24),0)</f>
        <v>20877.900000000009</v>
      </c>
      <c r="H24" s="119">
        <f ca="1">OFFSET('kW Forecast'!$J$17,COLUMN()-COLUMN($H24),0)</f>
        <v>20869.665761036376</v>
      </c>
      <c r="I24" s="119">
        <f ca="1">OFFSET('kW Forecast'!$J$17,COLUMN()-COLUMN($H24),0)</f>
        <v>20647.955307189099</v>
      </c>
      <c r="J24" s="120">
        <f ca="1">OFFSET('kW Forecast'!$J$17,COLUMN()-COLUMN($H24),0)</f>
        <v>20510.713296346494</v>
      </c>
    </row>
    <row r="25" spans="2:10" x14ac:dyDescent="0.25">
      <c r="B25" s="121" t="s">
        <v>133</v>
      </c>
      <c r="C25" s="119">
        <f ca="1">OFFSET('kW Forecast'!$P$9,COLUMN()-COLUMN($C25),0)</f>
        <v>1211.9999999999998</v>
      </c>
      <c r="D25" s="119">
        <f ca="1">OFFSET('kW Forecast'!$P$9,COLUMN()-COLUMN($C25),0)</f>
        <v>1182</v>
      </c>
      <c r="E25" s="119">
        <f ca="1">OFFSET('kW Forecast'!$P$9,COLUMN()-COLUMN($C25),0)</f>
        <v>1077.7</v>
      </c>
      <c r="F25" s="119">
        <f ca="1">OFFSET('kW Forecast'!$P$9,COLUMN()-COLUMN($C25),0)</f>
        <v>1137.3</v>
      </c>
      <c r="G25" s="119">
        <f ca="1">OFFSET('kW Forecast'!$P$9,COLUMN()-COLUMN($C25),0)</f>
        <v>1111.0999999999999</v>
      </c>
      <c r="H25" s="119">
        <f ca="1">OFFSET('kW Forecast'!$P$17,COLUMN()-COLUMN($H25),0)</f>
        <v>1101.5409177303598</v>
      </c>
      <c r="I25" s="119">
        <f ca="1">OFFSET('kW Forecast'!$P$17,COLUMN()-COLUMN($H25),0)</f>
        <v>1081.5735726098501</v>
      </c>
      <c r="J25" s="120">
        <f ca="1">OFFSET('kW Forecast'!$P$17,COLUMN()-COLUMN($H25),0)</f>
        <v>1061.9582693145815</v>
      </c>
    </row>
    <row r="26" spans="2:10" ht="13.8" thickBot="1" x14ac:dyDescent="0.3">
      <c r="B26" s="122" t="s">
        <v>142</v>
      </c>
      <c r="C26" s="123">
        <f t="shared" ref="C26:J26" ca="1" si="4">SUM(C20:C25)</f>
        <v>959227.00000000012</v>
      </c>
      <c r="D26" s="123">
        <f t="shared" ca="1" si="4"/>
        <v>932472.75000000012</v>
      </c>
      <c r="E26" s="123">
        <f t="shared" ca="1" si="4"/>
        <v>916216.11</v>
      </c>
      <c r="F26" s="123">
        <f t="shared" ca="1" si="4"/>
        <v>904509.56</v>
      </c>
      <c r="G26" s="123">
        <f t="shared" ca="1" si="4"/>
        <v>909134.44</v>
      </c>
      <c r="H26" s="123">
        <f t="shared" ca="1" si="4"/>
        <v>893034.54025370034</v>
      </c>
      <c r="I26" s="123">
        <f t="shared" ca="1" si="4"/>
        <v>888919.13178385457</v>
      </c>
      <c r="J26" s="124">
        <f t="shared" ca="1" si="4"/>
        <v>887748.20714327553</v>
      </c>
    </row>
    <row r="28" spans="2:10" ht="16.2" thickBot="1" x14ac:dyDescent="0.35">
      <c r="B28" s="114" t="s">
        <v>164</v>
      </c>
    </row>
    <row r="29" spans="2:10" ht="39.6" x14ac:dyDescent="0.25">
      <c r="B29" s="245" t="s">
        <v>69</v>
      </c>
      <c r="C29" s="125" t="s">
        <v>165</v>
      </c>
      <c r="D29" s="125" t="s">
        <v>150</v>
      </c>
      <c r="E29" s="126" t="s">
        <v>166</v>
      </c>
    </row>
    <row r="30" spans="2:10" x14ac:dyDescent="0.25">
      <c r="B30" s="121" t="str">
        <f>B23</f>
        <v>GS &gt; 50</v>
      </c>
      <c r="C30" s="119">
        <f ca="1">J23</f>
        <v>866175.53557761444</v>
      </c>
      <c r="D30" s="119">
        <f ca="1">'CDM Forecast'!G18</f>
        <v>9671.6343084275341</v>
      </c>
      <c r="E30" s="120">
        <f ca="1">C30-D30</f>
        <v>856503.90126918687</v>
      </c>
    </row>
    <row r="31" spans="2:10" x14ac:dyDescent="0.25">
      <c r="B31" s="121" t="str">
        <f>B24</f>
        <v>Street Light</v>
      </c>
      <c r="C31" s="119">
        <f ca="1">J24</f>
        <v>20510.713296346494</v>
      </c>
      <c r="D31" s="119">
        <v>0</v>
      </c>
      <c r="E31" s="120">
        <f t="shared" ref="E31:E32" ca="1" si="5">C31-D31</f>
        <v>20510.713296346494</v>
      </c>
    </row>
    <row r="32" spans="2:10" x14ac:dyDescent="0.25">
      <c r="B32" s="121" t="str">
        <f>B25</f>
        <v>Sentinel Light</v>
      </c>
      <c r="C32" s="119">
        <f ca="1">J25</f>
        <v>1061.9582693145815</v>
      </c>
      <c r="D32" s="119">
        <v>0</v>
      </c>
      <c r="E32" s="120">
        <f t="shared" ca="1" si="5"/>
        <v>1061.9582693145815</v>
      </c>
    </row>
    <row r="33" spans="2:9" ht="13.8" thickBot="1" x14ac:dyDescent="0.3">
      <c r="B33" s="122" t="s">
        <v>142</v>
      </c>
      <c r="C33" s="123">
        <f ca="1">SUM(C30:C32)</f>
        <v>887748.20714327553</v>
      </c>
      <c r="D33" s="123">
        <f ca="1">SUM(D30:D32)</f>
        <v>9671.6343084275341</v>
      </c>
      <c r="E33" s="124">
        <f ca="1">SUM(E30:E32)</f>
        <v>878076.57283484796</v>
      </c>
    </row>
    <row r="35" spans="2:9" ht="16.2" thickBot="1" x14ac:dyDescent="0.35">
      <c r="B35" s="114" t="s">
        <v>167</v>
      </c>
    </row>
    <row r="36" spans="2:9" x14ac:dyDescent="0.25">
      <c r="B36" s="115" t="s">
        <v>132</v>
      </c>
      <c r="C36" s="116" t="s">
        <v>158</v>
      </c>
      <c r="D36" s="116" t="s">
        <v>159</v>
      </c>
      <c r="E36" s="116" t="s">
        <v>160</v>
      </c>
      <c r="F36" s="116" t="s">
        <v>161</v>
      </c>
      <c r="G36" s="116" t="s">
        <v>169</v>
      </c>
      <c r="H36" s="116" t="s">
        <v>162</v>
      </c>
      <c r="I36" s="117" t="s">
        <v>163</v>
      </c>
    </row>
    <row r="37" spans="2:9" x14ac:dyDescent="0.25">
      <c r="B37" s="118" t="str">
        <f t="shared" ref="B37:B42" si="6">B3</f>
        <v>Residential</v>
      </c>
      <c r="C37" s="119">
        <f ca="1">OFFSET('Customer Count'!$C$9,COLUMN()-COLUMN($C37),0)</f>
        <v>42635.75</v>
      </c>
      <c r="D37" s="119">
        <f ca="1">OFFSET('Customer Count'!$C$9,COLUMN()-COLUMN($C37),0)</f>
        <v>42712</v>
      </c>
      <c r="E37" s="119">
        <f ca="1">OFFSET('Customer Count'!$C$9,COLUMN()-COLUMN($C37),0)</f>
        <v>42797.25</v>
      </c>
      <c r="F37" s="119">
        <f ca="1">OFFSET('Customer Count'!$C$9,COLUMN()-COLUMN($C37),0)</f>
        <v>42818</v>
      </c>
      <c r="G37" s="119">
        <f ca="1">OFFSET('Customer Count'!$C$9,COLUMN()-COLUMN($C37),0)</f>
        <v>42889.75</v>
      </c>
      <c r="H37" s="119">
        <f ca="1">OFFSET('Customer Count'!$C$9,COLUMN()-COLUMN($C37),0)</f>
        <v>42998.191628540306</v>
      </c>
      <c r="I37" s="120">
        <f ca="1">OFFSET('Customer Count'!$C$9,COLUMN()-COLUMN($C37),0)</f>
        <v>43106.90743883267</v>
      </c>
    </row>
    <row r="38" spans="2:9" x14ac:dyDescent="0.25">
      <c r="B38" s="121" t="str">
        <f t="shared" si="6"/>
        <v>GS &lt; 50</v>
      </c>
      <c r="C38" s="119">
        <f ca="1">OFFSET('Customer Count'!$G$9,COLUMN()-COLUMN($C38),0)</f>
        <v>3988.5</v>
      </c>
      <c r="D38" s="119">
        <f ca="1">OFFSET('Customer Count'!$G$9,COLUMN()-COLUMN($C38),0)</f>
        <v>4015</v>
      </c>
      <c r="E38" s="119">
        <f ca="1">OFFSET('Customer Count'!$G$9,COLUMN()-COLUMN($C38),0)</f>
        <v>4050.75</v>
      </c>
      <c r="F38" s="119">
        <f ca="1">OFFSET('Customer Count'!$G$9,COLUMN()-COLUMN($C38),0)</f>
        <v>4071</v>
      </c>
      <c r="G38" s="119">
        <f ca="1">OFFSET('Customer Count'!$G$9,COLUMN()-COLUMN($C38),0)</f>
        <v>4131.75</v>
      </c>
      <c r="H38" s="119">
        <f ca="1">OFFSET('Customer Count'!$G$9,COLUMN()-COLUMN($C38),0)</f>
        <v>4157.034374920202</v>
      </c>
      <c r="I38" s="120">
        <f ca="1">OFFSET('Customer Count'!$G$9,COLUMN()-COLUMN($C38),0)</f>
        <v>4182.4734783731337</v>
      </c>
    </row>
    <row r="39" spans="2:9" ht="13.5" customHeight="1" x14ac:dyDescent="0.25">
      <c r="B39" s="121" t="str">
        <f t="shared" si="6"/>
        <v>GS &gt; 50</v>
      </c>
      <c r="C39" s="119">
        <f ca="1">OFFSET('Customer Count'!$K$9,COLUMN()-COLUMN($C39),0)</f>
        <v>508</v>
      </c>
      <c r="D39" s="119">
        <f ca="1">OFFSET('Customer Count'!$K$9,COLUMN()-COLUMN($C39),0)</f>
        <v>516.5</v>
      </c>
      <c r="E39" s="119">
        <f ca="1">OFFSET('Customer Count'!$K$9,COLUMN()-COLUMN($C39),0)</f>
        <v>507.5</v>
      </c>
      <c r="F39" s="119">
        <f ca="1">OFFSET('Customer Count'!$K$9,COLUMN()-COLUMN($C39),0)</f>
        <v>508.25</v>
      </c>
      <c r="G39" s="119">
        <f ca="1">OFFSET('Customer Count'!$K$9,COLUMN()-COLUMN($C39),0)</f>
        <v>495.5</v>
      </c>
      <c r="H39" s="119">
        <f ca="1">OFFSET('Customer Count'!$K$9,COLUMN()-COLUMN($C39),0)</f>
        <v>493.69980829509649</v>
      </c>
      <c r="I39" s="120">
        <f ca="1">OFFSET('Customer Count'!$K$9,COLUMN()-COLUMN($C39),0)</f>
        <v>491.90615683272455</v>
      </c>
    </row>
    <row r="40" spans="2:9" x14ac:dyDescent="0.25">
      <c r="B40" s="121" t="str">
        <f t="shared" si="6"/>
        <v>Street Light</v>
      </c>
      <c r="C40" s="119">
        <f ca="1">OFFSET('Customer Count'!$O$9,COLUMN()-COLUMN($C40),0)</f>
        <v>9736</v>
      </c>
      <c r="D40" s="119">
        <f ca="1">OFFSET('Customer Count'!$O$9,COLUMN()-COLUMN($C40),0)</f>
        <v>9753.25</v>
      </c>
      <c r="E40" s="119">
        <f ca="1">OFFSET('Customer Count'!$O$9,COLUMN()-COLUMN($C40),0)</f>
        <v>9747.5</v>
      </c>
      <c r="F40" s="119">
        <f ca="1">OFFSET('Customer Count'!$O$9,COLUMN()-COLUMN($C40),0)</f>
        <v>9785.75</v>
      </c>
      <c r="G40" s="119">
        <f ca="1">OFFSET('Customer Count'!$O$9,COLUMN()-COLUMN($C40),0)</f>
        <v>9861.75</v>
      </c>
      <c r="H40" s="119">
        <f ca="1">OFFSET('Customer Count'!$O$9,COLUMN()-COLUMN($C40),0)</f>
        <v>9901.2807886872033</v>
      </c>
      <c r="I40" s="120">
        <f ca="1">OFFSET('Customer Count'!$O$9,COLUMN()-COLUMN($C40),0)</f>
        <v>9940.9700363958018</v>
      </c>
    </row>
    <row r="41" spans="2:9" x14ac:dyDescent="0.25">
      <c r="B41" s="121" t="str">
        <f t="shared" si="6"/>
        <v>Sentinel Light</v>
      </c>
      <c r="C41" s="119">
        <f ca="1">OFFSET('Customer Count'!$S$9,COLUMN()-COLUMN($C41),0)</f>
        <v>410.25</v>
      </c>
      <c r="D41" s="119">
        <f ca="1">OFFSET('Customer Count'!$S$9,COLUMN()-COLUMN($C41),0)</f>
        <v>397.75</v>
      </c>
      <c r="E41" s="119">
        <f ca="1">OFFSET('Customer Count'!$S$9,COLUMN()-COLUMN($C41),0)</f>
        <v>392.25</v>
      </c>
      <c r="F41" s="119">
        <f ca="1">OFFSET('Customer Count'!$S$9,COLUMN()-COLUMN($C41),0)</f>
        <v>377.5</v>
      </c>
      <c r="G41" s="119">
        <f ca="1">OFFSET('Customer Count'!$S$9,COLUMN()-COLUMN($C41),0)</f>
        <v>371.5</v>
      </c>
      <c r="H41" s="119">
        <f ca="1">OFFSET('Customer Count'!$S$9,COLUMN()-COLUMN($C41),0)</f>
        <v>364.95012883346874</v>
      </c>
      <c r="I41" s="120">
        <f ca="1">OFFSET('Customer Count'!$S$9,COLUMN()-COLUMN($C41),0)</f>
        <v>358.51573764620571</v>
      </c>
    </row>
    <row r="42" spans="2:9" x14ac:dyDescent="0.25">
      <c r="B42" s="121" t="str">
        <f t="shared" si="6"/>
        <v>USL</v>
      </c>
      <c r="C42" s="119">
        <f ca="1">OFFSET('Customer Count'!$W$9,COLUMN()-COLUMN($C42),0)</f>
        <v>332.25</v>
      </c>
      <c r="D42" s="119">
        <f ca="1">OFFSET('Customer Count'!$W$9,COLUMN()-COLUMN($C42),0)</f>
        <v>321.75</v>
      </c>
      <c r="E42" s="119">
        <f ca="1">OFFSET('Customer Count'!$W$9,COLUMN()-COLUMN($C42),0)</f>
        <v>311</v>
      </c>
      <c r="F42" s="119">
        <f ca="1">OFFSET('Customer Count'!$W$9,COLUMN()-COLUMN($C42),0)</f>
        <v>302.5</v>
      </c>
      <c r="G42" s="119">
        <f ca="1">OFFSET('Customer Count'!$W$9,COLUMN()-COLUMN($C42),0)</f>
        <v>292</v>
      </c>
      <c r="H42" s="119">
        <f ca="1">OFFSET('Customer Count'!$W$9,COLUMN()-COLUMN($C42),0)</f>
        <v>287.29200146650498</v>
      </c>
      <c r="I42" s="120">
        <f ca="1">OFFSET('Customer Count'!$W$9,COLUMN()-COLUMN($C42),0)</f>
        <v>282.65991132407635</v>
      </c>
    </row>
    <row r="43" spans="2:9" ht="13.8" thickBot="1" x14ac:dyDescent="0.3">
      <c r="B43" s="122" t="s">
        <v>142</v>
      </c>
      <c r="C43" s="123">
        <f t="shared" ref="C43:I43" ca="1" si="7">SUM(C37:C42)</f>
        <v>57610.75</v>
      </c>
      <c r="D43" s="123">
        <f t="shared" ca="1" si="7"/>
        <v>57716.25</v>
      </c>
      <c r="E43" s="123">
        <f t="shared" ca="1" si="7"/>
        <v>57806.25</v>
      </c>
      <c r="F43" s="123">
        <f t="shared" ca="1" si="7"/>
        <v>57863</v>
      </c>
      <c r="G43" s="123">
        <f t="shared" ca="1" si="7"/>
        <v>58042.25</v>
      </c>
      <c r="H43" s="123">
        <f t="shared" ca="1" si="7"/>
        <v>58202.448730742784</v>
      </c>
      <c r="I43" s="124">
        <f t="shared" ca="1" si="7"/>
        <v>58363.432759404612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EE63-18C0-472C-B533-FB24465367D5}">
  <sheetPr codeName="Sheet3"/>
  <dimension ref="A1:CS241"/>
  <sheetViews>
    <sheetView workbookViewId="0">
      <selection activeCell="CP60" sqref="CP60"/>
    </sheetView>
  </sheetViews>
  <sheetFormatPr defaultRowHeight="13.2" x14ac:dyDescent="0.25"/>
  <cols>
    <col min="7" max="7" width="14" bestFit="1" customWidth="1"/>
  </cols>
  <sheetData>
    <row r="1" spans="1:97" x14ac:dyDescent="0.25">
      <c r="A1" t="s">
        <v>0</v>
      </c>
      <c r="B1" t="s">
        <v>13</v>
      </c>
      <c r="C1" t="s">
        <v>18</v>
      </c>
      <c r="D1" t="s">
        <v>19</v>
      </c>
      <c r="E1" t="s">
        <v>170</v>
      </c>
      <c r="F1" t="s">
        <v>172</v>
      </c>
      <c r="G1" t="s">
        <v>188</v>
      </c>
      <c r="H1" t="s">
        <v>189</v>
      </c>
      <c r="I1" t="s">
        <v>183</v>
      </c>
      <c r="J1" t="s">
        <v>184</v>
      </c>
      <c r="K1" t="s">
        <v>185</v>
      </c>
      <c r="L1" t="s">
        <v>298</v>
      </c>
      <c r="M1" t="s">
        <v>186</v>
      </c>
      <c r="N1" t="s">
        <v>299</v>
      </c>
      <c r="O1" t="s">
        <v>187</v>
      </c>
      <c r="P1" t="s">
        <v>192</v>
      </c>
    </row>
    <row r="2" spans="1:97" x14ac:dyDescent="0.25">
      <c r="A2">
        <v>1999</v>
      </c>
      <c r="B2">
        <v>1</v>
      </c>
      <c r="C2">
        <v>969.29999999999984</v>
      </c>
      <c r="D2">
        <v>0</v>
      </c>
      <c r="E2">
        <v>23</v>
      </c>
      <c r="F2">
        <v>414.09999999999997</v>
      </c>
      <c r="G2">
        <v>907.29999999999984</v>
      </c>
      <c r="H2">
        <v>0</v>
      </c>
      <c r="I2">
        <v>721.29999999999984</v>
      </c>
      <c r="J2">
        <v>0</v>
      </c>
      <c r="K2">
        <v>783.29999999999984</v>
      </c>
      <c r="L2">
        <v>0</v>
      </c>
      <c r="M2">
        <v>845.29999999999984</v>
      </c>
      <c r="N2">
        <v>0</v>
      </c>
      <c r="O2">
        <v>0</v>
      </c>
      <c r="P2" s="21">
        <v>-13.267741935483869</v>
      </c>
      <c r="Y2" t="s">
        <v>180</v>
      </c>
      <c r="AM2" t="s">
        <v>179</v>
      </c>
      <c r="BC2" t="s">
        <v>182</v>
      </c>
      <c r="BS2" t="s">
        <v>196</v>
      </c>
      <c r="CI2" t="s">
        <v>297</v>
      </c>
    </row>
    <row r="3" spans="1:97" x14ac:dyDescent="0.25">
      <c r="A3">
        <v>1999</v>
      </c>
      <c r="B3">
        <v>2</v>
      </c>
      <c r="C3">
        <v>713.7</v>
      </c>
      <c r="D3">
        <v>0</v>
      </c>
      <c r="E3">
        <v>23</v>
      </c>
      <c r="F3">
        <v>211.9</v>
      </c>
      <c r="G3">
        <v>657.7</v>
      </c>
      <c r="H3">
        <v>0</v>
      </c>
      <c r="I3">
        <v>489.70000000000005</v>
      </c>
      <c r="J3">
        <v>0</v>
      </c>
      <c r="K3">
        <v>545.70000000000005</v>
      </c>
      <c r="L3">
        <v>0</v>
      </c>
      <c r="M3">
        <v>601.70000000000005</v>
      </c>
      <c r="N3">
        <v>0</v>
      </c>
      <c r="O3">
        <v>0</v>
      </c>
      <c r="P3" s="21">
        <v>-7.4892857142857148</v>
      </c>
    </row>
    <row r="4" spans="1:97" x14ac:dyDescent="0.25">
      <c r="A4">
        <v>1999</v>
      </c>
      <c r="B4">
        <v>3</v>
      </c>
      <c r="C4">
        <v>670.69999999999993</v>
      </c>
      <c r="D4">
        <v>0</v>
      </c>
      <c r="E4">
        <v>19</v>
      </c>
      <c r="F4">
        <v>146.79999999999998</v>
      </c>
      <c r="G4">
        <v>608.70000000000005</v>
      </c>
      <c r="H4">
        <v>0</v>
      </c>
      <c r="I4">
        <v>422.70000000000005</v>
      </c>
      <c r="J4">
        <v>0</v>
      </c>
      <c r="K4">
        <v>484.70000000000005</v>
      </c>
      <c r="L4">
        <v>0</v>
      </c>
      <c r="M4">
        <v>546.70000000000005</v>
      </c>
      <c r="N4">
        <v>0</v>
      </c>
      <c r="O4">
        <v>0</v>
      </c>
      <c r="P4" s="21">
        <v>-3.6354838709677426</v>
      </c>
      <c r="S4" t="s">
        <v>18</v>
      </c>
      <c r="T4" t="s">
        <v>20</v>
      </c>
      <c r="U4" t="s">
        <v>21</v>
      </c>
      <c r="V4" t="s">
        <v>22</v>
      </c>
      <c r="W4" t="s">
        <v>23</v>
      </c>
      <c r="X4" t="s">
        <v>24</v>
      </c>
      <c r="Y4" t="s">
        <v>25</v>
      </c>
      <c r="Z4" t="s">
        <v>26</v>
      </c>
      <c r="AA4" t="s">
        <v>27</v>
      </c>
      <c r="AB4" t="s">
        <v>28</v>
      </c>
      <c r="AC4" t="s">
        <v>29</v>
      </c>
      <c r="AD4" t="s">
        <v>30</v>
      </c>
      <c r="AE4" t="s">
        <v>31</v>
      </c>
      <c r="AI4" t="s">
        <v>18</v>
      </c>
      <c r="AJ4" t="s">
        <v>20</v>
      </c>
      <c r="AK4" t="s">
        <v>21</v>
      </c>
      <c r="AL4" t="s">
        <v>22</v>
      </c>
      <c r="AM4" t="s">
        <v>23</v>
      </c>
      <c r="AN4" t="s">
        <v>24</v>
      </c>
      <c r="AO4" t="s">
        <v>25</v>
      </c>
      <c r="AP4" t="s">
        <v>26</v>
      </c>
      <c r="AQ4" t="s">
        <v>27</v>
      </c>
      <c r="AR4" t="s">
        <v>28</v>
      </c>
      <c r="AS4" t="s">
        <v>29</v>
      </c>
      <c r="AT4" t="s">
        <v>30</v>
      </c>
      <c r="AU4" t="s">
        <v>31</v>
      </c>
      <c r="AY4" t="s">
        <v>18</v>
      </c>
      <c r="AZ4" t="s">
        <v>20</v>
      </c>
      <c r="BA4" t="s">
        <v>21</v>
      </c>
      <c r="BB4" t="s">
        <v>22</v>
      </c>
      <c r="BC4" t="s">
        <v>23</v>
      </c>
      <c r="BD4" t="s">
        <v>24</v>
      </c>
      <c r="BE4" t="s">
        <v>25</v>
      </c>
      <c r="BF4" t="s">
        <v>26</v>
      </c>
      <c r="BG4" t="s">
        <v>27</v>
      </c>
      <c r="BH4" t="s">
        <v>28</v>
      </c>
      <c r="BI4" t="s">
        <v>29</v>
      </c>
      <c r="BJ4" t="s">
        <v>30</v>
      </c>
      <c r="BK4" t="s">
        <v>31</v>
      </c>
      <c r="BO4" t="s">
        <v>18</v>
      </c>
      <c r="BP4" t="s">
        <v>20</v>
      </c>
      <c r="BQ4" t="s">
        <v>21</v>
      </c>
      <c r="BR4" t="s">
        <v>22</v>
      </c>
      <c r="BS4" t="s">
        <v>23</v>
      </c>
      <c r="BT4" t="s">
        <v>24</v>
      </c>
      <c r="BU4" t="s">
        <v>25</v>
      </c>
      <c r="BV4" t="s">
        <v>26</v>
      </c>
      <c r="BW4" t="s">
        <v>27</v>
      </c>
      <c r="BX4" t="s">
        <v>28</v>
      </c>
      <c r="BY4" t="s">
        <v>29</v>
      </c>
      <c r="BZ4" t="s">
        <v>30</v>
      </c>
      <c r="CA4" t="s">
        <v>31</v>
      </c>
      <c r="CE4" t="s">
        <v>18</v>
      </c>
      <c r="CF4" t="s">
        <v>20</v>
      </c>
      <c r="CG4" t="s">
        <v>21</v>
      </c>
      <c r="CH4" t="s">
        <v>22</v>
      </c>
      <c r="CI4" t="s">
        <v>23</v>
      </c>
      <c r="CJ4" t="s">
        <v>24</v>
      </c>
      <c r="CK4" t="s">
        <v>25</v>
      </c>
      <c r="CL4" t="s">
        <v>26</v>
      </c>
      <c r="CM4" t="s">
        <v>27</v>
      </c>
      <c r="CN4" t="s">
        <v>28</v>
      </c>
      <c r="CO4" t="s">
        <v>29</v>
      </c>
      <c r="CP4" t="s">
        <v>30</v>
      </c>
      <c r="CQ4" t="s">
        <v>31</v>
      </c>
    </row>
    <row r="5" spans="1:97" x14ac:dyDescent="0.25">
      <c r="A5">
        <v>1999</v>
      </c>
      <c r="B5">
        <v>4</v>
      </c>
      <c r="C5">
        <v>380.40000000000003</v>
      </c>
      <c r="D5">
        <v>0</v>
      </c>
      <c r="E5">
        <v>0</v>
      </c>
      <c r="F5">
        <v>0</v>
      </c>
      <c r="G5">
        <v>320.40000000000003</v>
      </c>
      <c r="H5">
        <v>0</v>
      </c>
      <c r="I5">
        <v>143.5</v>
      </c>
      <c r="J5">
        <v>3.0999999999999996</v>
      </c>
      <c r="K5">
        <v>201.09999999999997</v>
      </c>
      <c r="L5">
        <v>0.69999999999999929</v>
      </c>
      <c r="M5">
        <v>260.39999999999998</v>
      </c>
      <c r="N5">
        <v>0</v>
      </c>
      <c r="O5">
        <v>0</v>
      </c>
      <c r="P5" s="21">
        <v>5.3199999999999994</v>
      </c>
      <c r="S5">
        <v>1999</v>
      </c>
      <c r="T5">
        <f ca="1">OFFSET($C$2,(ROW()-5)*12+COLUMN()-20,0)</f>
        <v>969.29999999999984</v>
      </c>
      <c r="U5">
        <f t="shared" ref="U5:AE20" ca="1" si="0">OFFSET($C$2,(ROW()-5)*12+COLUMN()-20,0)</f>
        <v>713.7</v>
      </c>
      <c r="V5">
        <f t="shared" ca="1" si="0"/>
        <v>670.69999999999993</v>
      </c>
      <c r="W5">
        <f t="shared" ca="1" si="0"/>
        <v>380.40000000000003</v>
      </c>
      <c r="X5">
        <f t="shared" ca="1" si="0"/>
        <v>131.39999999999998</v>
      </c>
      <c r="Y5">
        <f t="shared" ca="1" si="0"/>
        <v>57.199999999999996</v>
      </c>
      <c r="Z5">
        <f t="shared" ca="1" si="0"/>
        <v>16.8</v>
      </c>
      <c r="AA5">
        <f t="shared" ca="1" si="0"/>
        <v>56.199999999999996</v>
      </c>
      <c r="AB5">
        <f t="shared" ca="1" si="0"/>
        <v>120.39999999999999</v>
      </c>
      <c r="AC5">
        <f t="shared" ca="1" si="0"/>
        <v>399.00000000000011</v>
      </c>
      <c r="AD5">
        <f t="shared" ca="1" si="0"/>
        <v>507.30000000000013</v>
      </c>
      <c r="AE5">
        <f t="shared" ca="1" si="0"/>
        <v>757.19999999999993</v>
      </c>
      <c r="AG5">
        <f t="shared" ref="AG5:AG28" ca="1" si="1">SUM(T5:AE5)</f>
        <v>4779.6000000000004</v>
      </c>
      <c r="AI5">
        <v>1999</v>
      </c>
      <c r="AJ5">
        <f ca="1">OFFSET($G$2,(ROW()-5)*12+COLUMN()-36,0)</f>
        <v>907.29999999999984</v>
      </c>
      <c r="AK5">
        <f t="shared" ref="AK5:AU20" ca="1" si="2">OFFSET($G$2,(ROW()-5)*12+COLUMN()-36,0)</f>
        <v>657.7</v>
      </c>
      <c r="AL5">
        <f t="shared" ca="1" si="2"/>
        <v>608.70000000000005</v>
      </c>
      <c r="AM5">
        <f t="shared" ca="1" si="2"/>
        <v>320.40000000000003</v>
      </c>
      <c r="AN5">
        <f t="shared" ca="1" si="2"/>
        <v>91.100000000000009</v>
      </c>
      <c r="AO5">
        <f t="shared" ca="1" si="2"/>
        <v>33.800000000000004</v>
      </c>
      <c r="AP5">
        <f t="shared" ca="1" si="2"/>
        <v>5.9000000000000021</v>
      </c>
      <c r="AQ5">
        <f t="shared" ca="1" si="2"/>
        <v>23.7</v>
      </c>
      <c r="AR5">
        <f t="shared" ca="1" si="2"/>
        <v>81.5</v>
      </c>
      <c r="AS5">
        <f t="shared" ca="1" si="2"/>
        <v>337.00000000000006</v>
      </c>
      <c r="AT5">
        <f t="shared" ca="1" si="2"/>
        <v>447.30000000000007</v>
      </c>
      <c r="AU5">
        <f t="shared" ca="1" si="2"/>
        <v>695.19999999999993</v>
      </c>
      <c r="AW5">
        <f t="shared" ref="AW5:AW26" ca="1" si="3">SUM(AJ5:AU5)</f>
        <v>4209.6000000000004</v>
      </c>
      <c r="AY5">
        <v>1999</v>
      </c>
      <c r="AZ5">
        <f ca="1">OFFSET($I$2,(ROW()-5)*12+COLUMN()-52,0)</f>
        <v>721.29999999999984</v>
      </c>
      <c r="BA5">
        <f t="shared" ref="BA5:BK20" ca="1" si="4">OFFSET($I$2,(ROW()-5)*12+COLUMN()-52,0)</f>
        <v>489.70000000000005</v>
      </c>
      <c r="BB5">
        <f t="shared" ca="1" si="4"/>
        <v>422.70000000000005</v>
      </c>
      <c r="BC5">
        <f t="shared" ca="1" si="4"/>
        <v>143.5</v>
      </c>
      <c r="BD5">
        <f t="shared" ca="1" si="4"/>
        <v>12.5</v>
      </c>
      <c r="BE5">
        <f t="shared" ca="1" si="4"/>
        <v>1.0999999999999996</v>
      </c>
      <c r="BF5">
        <f t="shared" ca="1" si="4"/>
        <v>0</v>
      </c>
      <c r="BG5">
        <f t="shared" ca="1" si="4"/>
        <v>0</v>
      </c>
      <c r="BH5">
        <f t="shared" ca="1" si="4"/>
        <v>10.299999999999999</v>
      </c>
      <c r="BI5">
        <f t="shared" ca="1" si="4"/>
        <v>155.79999999999995</v>
      </c>
      <c r="BJ5">
        <f t="shared" ca="1" si="4"/>
        <v>267.5</v>
      </c>
      <c r="BK5">
        <f t="shared" ca="1" si="4"/>
        <v>509.19999999999993</v>
      </c>
      <c r="BM5">
        <f t="shared" ref="BM5:BM26" ca="1" si="5">SUM(AZ5:BK5)</f>
        <v>2733.5999999999995</v>
      </c>
      <c r="BO5">
        <v>1999</v>
      </c>
      <c r="BP5">
        <f ca="1">OFFSET($K$2,(ROW()-5)*12+COLUMN()-68,0)</f>
        <v>783.29999999999984</v>
      </c>
      <c r="BQ5">
        <f t="shared" ref="BQ5:CA20" ca="1" si="6">OFFSET($K$2,(ROW()-5)*12+COLUMN()-68,0)</f>
        <v>545.70000000000005</v>
      </c>
      <c r="BR5">
        <f t="shared" ca="1" si="6"/>
        <v>484.70000000000005</v>
      </c>
      <c r="BS5">
        <f t="shared" ca="1" si="6"/>
        <v>201.09999999999997</v>
      </c>
      <c r="BT5">
        <f t="shared" ca="1" si="6"/>
        <v>34.4</v>
      </c>
      <c r="BU5">
        <f t="shared" ca="1" si="6"/>
        <v>6.4</v>
      </c>
      <c r="BV5">
        <f t="shared" ca="1" si="6"/>
        <v>0</v>
      </c>
      <c r="BW5">
        <f t="shared" ca="1" si="6"/>
        <v>1.0999999999999996</v>
      </c>
      <c r="BX5">
        <f t="shared" ca="1" si="6"/>
        <v>25.799999999999997</v>
      </c>
      <c r="BY5">
        <f t="shared" ca="1" si="6"/>
        <v>213.79999999999998</v>
      </c>
      <c r="BZ5">
        <f t="shared" ca="1" si="6"/>
        <v>327.3</v>
      </c>
      <c r="CA5">
        <f t="shared" ca="1" si="6"/>
        <v>571.19999999999993</v>
      </c>
      <c r="CC5">
        <f t="shared" ref="CC5:CC26" ca="1" si="7">SUM(BP5:CA5)</f>
        <v>3194.8</v>
      </c>
      <c r="CE5">
        <v>1999</v>
      </c>
      <c r="CF5">
        <f ca="1">OFFSET($M$2,(ROW()-5)*12+COLUMN()-84,0)</f>
        <v>845.29999999999984</v>
      </c>
      <c r="CG5">
        <f t="shared" ref="CG5:CQ5" ca="1" si="8">OFFSET($M$2,(ROW()-5)*12+COLUMN()-84,0)</f>
        <v>601.70000000000005</v>
      </c>
      <c r="CH5">
        <f t="shared" ca="1" si="8"/>
        <v>546.70000000000005</v>
      </c>
      <c r="CI5">
        <f t="shared" ca="1" si="8"/>
        <v>260.39999999999998</v>
      </c>
      <c r="CJ5">
        <f t="shared" ca="1" si="8"/>
        <v>60.5</v>
      </c>
      <c r="CK5">
        <f t="shared" ca="1" si="8"/>
        <v>16.600000000000001</v>
      </c>
      <c r="CL5">
        <f t="shared" ca="1" si="8"/>
        <v>0.80000000000000071</v>
      </c>
      <c r="CM5">
        <f t="shared" ca="1" si="8"/>
        <v>6.4</v>
      </c>
      <c r="CN5">
        <f t="shared" ca="1" si="8"/>
        <v>47.800000000000004</v>
      </c>
      <c r="CO5">
        <f t="shared" ca="1" si="8"/>
        <v>275</v>
      </c>
      <c r="CP5">
        <f t="shared" ca="1" si="8"/>
        <v>387.30000000000007</v>
      </c>
      <c r="CQ5">
        <f t="shared" ca="1" si="8"/>
        <v>633.19999999999993</v>
      </c>
      <c r="CS5">
        <f t="shared" ref="CS5:CS26" ca="1" si="9">SUM(CF5:CQ5)</f>
        <v>3681.7000000000003</v>
      </c>
    </row>
    <row r="6" spans="1:97" x14ac:dyDescent="0.25">
      <c r="A6">
        <v>1999</v>
      </c>
      <c r="B6">
        <v>5</v>
      </c>
      <c r="C6">
        <v>131.39999999999998</v>
      </c>
      <c r="D6">
        <v>11.600000000000001</v>
      </c>
      <c r="E6">
        <v>0</v>
      </c>
      <c r="F6">
        <v>0</v>
      </c>
      <c r="G6">
        <v>91.100000000000009</v>
      </c>
      <c r="H6">
        <v>33.299999999999997</v>
      </c>
      <c r="I6">
        <v>12.5</v>
      </c>
      <c r="J6">
        <v>140.70000000000002</v>
      </c>
      <c r="K6">
        <v>34.4</v>
      </c>
      <c r="L6">
        <v>100.60000000000001</v>
      </c>
      <c r="M6">
        <v>60.5</v>
      </c>
      <c r="N6">
        <v>64.7</v>
      </c>
      <c r="O6">
        <v>3.3000000000000007</v>
      </c>
      <c r="P6" s="21">
        <v>14.13548387096774</v>
      </c>
      <c r="S6">
        <v>2000</v>
      </c>
      <c r="T6">
        <f t="shared" ref="T6:AE24" ca="1" si="10">OFFSET($C$2,(ROW()-5)*12+COLUMN()-20,0)</f>
        <v>988.79999999999984</v>
      </c>
      <c r="U6">
        <f t="shared" ca="1" si="0"/>
        <v>752.19999999999993</v>
      </c>
      <c r="V6">
        <f t="shared" ca="1" si="0"/>
        <v>575.20000000000005</v>
      </c>
      <c r="W6">
        <f t="shared" ca="1" si="0"/>
        <v>431.80000000000013</v>
      </c>
      <c r="X6">
        <f t="shared" ca="1" si="0"/>
        <v>205.39999999999995</v>
      </c>
      <c r="Y6">
        <f t="shared" ca="1" si="0"/>
        <v>102.70000000000002</v>
      </c>
      <c r="Z6">
        <f t="shared" ca="1" si="0"/>
        <v>45.7</v>
      </c>
      <c r="AA6">
        <f t="shared" ca="1" si="0"/>
        <v>50.400000000000006</v>
      </c>
      <c r="AB6">
        <f t="shared" ca="1" si="0"/>
        <v>207.99999999999997</v>
      </c>
      <c r="AC6">
        <f t="shared" ca="1" si="0"/>
        <v>333.9</v>
      </c>
      <c r="AD6">
        <f t="shared" ca="1" si="0"/>
        <v>569.9</v>
      </c>
      <c r="AE6">
        <f t="shared" ca="1" si="0"/>
        <v>986.19999999999993</v>
      </c>
      <c r="AG6">
        <f t="shared" ca="1" si="1"/>
        <v>5250.2</v>
      </c>
      <c r="AI6">
        <v>2000</v>
      </c>
      <c r="AJ6">
        <f t="shared" ref="AJ6:AU24" ca="1" si="11">OFFSET($G$2,(ROW()-5)*12+COLUMN()-36,0)</f>
        <v>926.8</v>
      </c>
      <c r="AK6">
        <f t="shared" ca="1" si="2"/>
        <v>694.19999999999993</v>
      </c>
      <c r="AL6">
        <f t="shared" ca="1" si="2"/>
        <v>513.20000000000005</v>
      </c>
      <c r="AM6">
        <f t="shared" ca="1" si="2"/>
        <v>371.80000000000007</v>
      </c>
      <c r="AN6">
        <f t="shared" ca="1" si="2"/>
        <v>149.49999999999997</v>
      </c>
      <c r="AO6">
        <f t="shared" ca="1" si="2"/>
        <v>57.2</v>
      </c>
      <c r="AP6">
        <f t="shared" ca="1" si="2"/>
        <v>18.7</v>
      </c>
      <c r="AQ6">
        <f t="shared" ca="1" si="2"/>
        <v>24.5</v>
      </c>
      <c r="AR6">
        <f t="shared" ca="1" si="2"/>
        <v>158.29999999999998</v>
      </c>
      <c r="AS6">
        <f t="shared" ca="1" si="2"/>
        <v>271.90000000000003</v>
      </c>
      <c r="AT6">
        <f t="shared" ca="1" si="2"/>
        <v>509.89999999999986</v>
      </c>
      <c r="AU6">
        <f t="shared" ca="1" si="2"/>
        <v>924.19999999999993</v>
      </c>
      <c r="AW6">
        <f t="shared" ca="1" si="3"/>
        <v>4620.2</v>
      </c>
      <c r="AY6">
        <v>2000</v>
      </c>
      <c r="AZ6">
        <f t="shared" ref="AZ6:BK24" ca="1" si="12">OFFSET($I$2,(ROW()-5)*12+COLUMN()-52,0)</f>
        <v>740.80000000000007</v>
      </c>
      <c r="BA6">
        <f t="shared" ca="1" si="4"/>
        <v>520.19999999999993</v>
      </c>
      <c r="BB6">
        <f t="shared" ca="1" si="4"/>
        <v>327.20000000000005</v>
      </c>
      <c r="BC6">
        <f t="shared" ca="1" si="4"/>
        <v>193.59999999999997</v>
      </c>
      <c r="BD6">
        <f t="shared" ca="1" si="4"/>
        <v>24.8</v>
      </c>
      <c r="BE6">
        <f t="shared" ca="1" si="4"/>
        <v>1.7000000000000011</v>
      </c>
      <c r="BF6">
        <f t="shared" ca="1" si="4"/>
        <v>0</v>
      </c>
      <c r="BG6">
        <f t="shared" ca="1" si="4"/>
        <v>0</v>
      </c>
      <c r="BH6">
        <f t="shared" ca="1" si="4"/>
        <v>46.800000000000011</v>
      </c>
      <c r="BI6">
        <f t="shared" ca="1" si="4"/>
        <v>106.39999999999999</v>
      </c>
      <c r="BJ6">
        <f t="shared" ca="1" si="4"/>
        <v>329.89999999999992</v>
      </c>
      <c r="BK6">
        <f t="shared" ca="1" si="4"/>
        <v>738.19999999999993</v>
      </c>
      <c r="BM6">
        <f t="shared" ca="1" si="5"/>
        <v>3029.6</v>
      </c>
      <c r="BO6">
        <v>2000</v>
      </c>
      <c r="BP6">
        <f t="shared" ref="BP6:CA24" ca="1" si="13">OFFSET($K$2,(ROW()-5)*12+COLUMN()-68,0)</f>
        <v>802.8</v>
      </c>
      <c r="BQ6">
        <f t="shared" ca="1" si="6"/>
        <v>578.19999999999993</v>
      </c>
      <c r="BR6">
        <f t="shared" ca="1" si="6"/>
        <v>389.20000000000005</v>
      </c>
      <c r="BS6">
        <f t="shared" ca="1" si="6"/>
        <v>251.79999999999998</v>
      </c>
      <c r="BT6">
        <f t="shared" ca="1" si="6"/>
        <v>55.2</v>
      </c>
      <c r="BU6">
        <f t="shared" ca="1" si="6"/>
        <v>8.8000000000000007</v>
      </c>
      <c r="BV6">
        <f t="shared" ca="1" si="6"/>
        <v>0.69999999999999929</v>
      </c>
      <c r="BW6">
        <f t="shared" ca="1" si="6"/>
        <v>2.4000000000000004</v>
      </c>
      <c r="BX6">
        <f t="shared" ca="1" si="6"/>
        <v>74.800000000000011</v>
      </c>
      <c r="BY6">
        <f t="shared" ca="1" si="6"/>
        <v>155.4</v>
      </c>
      <c r="BZ6">
        <f t="shared" ca="1" si="6"/>
        <v>389.9</v>
      </c>
      <c r="CA6">
        <f t="shared" ca="1" si="6"/>
        <v>800.19999999999982</v>
      </c>
      <c r="CC6">
        <f t="shared" ca="1" si="7"/>
        <v>3509.4</v>
      </c>
      <c r="CE6">
        <v>2000</v>
      </c>
      <c r="CF6">
        <f t="shared" ref="CF6:CQ24" ca="1" si="14">OFFSET($M$2,(ROW()-5)*12+COLUMN()-84,0)</f>
        <v>864.8</v>
      </c>
      <c r="CG6">
        <f t="shared" ca="1" si="14"/>
        <v>636.19999999999982</v>
      </c>
      <c r="CH6">
        <f t="shared" ca="1" si="14"/>
        <v>451.20000000000005</v>
      </c>
      <c r="CI6">
        <f t="shared" ca="1" si="14"/>
        <v>311.8</v>
      </c>
      <c r="CJ6">
        <f t="shared" ca="1" si="14"/>
        <v>96.699999999999989</v>
      </c>
      <c r="CK6">
        <f t="shared" ca="1" si="14"/>
        <v>26.5</v>
      </c>
      <c r="CL6">
        <f t="shared" ca="1" si="14"/>
        <v>5.0999999999999979</v>
      </c>
      <c r="CM6">
        <f t="shared" ca="1" si="14"/>
        <v>10.5</v>
      </c>
      <c r="CN6">
        <f t="shared" ca="1" si="14"/>
        <v>112.2</v>
      </c>
      <c r="CO6">
        <f t="shared" ca="1" si="14"/>
        <v>211.20000000000002</v>
      </c>
      <c r="CP6">
        <f t="shared" ca="1" si="14"/>
        <v>449.89999999999992</v>
      </c>
      <c r="CQ6">
        <f t="shared" ca="1" si="14"/>
        <v>862.19999999999982</v>
      </c>
      <c r="CS6">
        <f t="shared" ca="1" si="9"/>
        <v>4038.2999999999993</v>
      </c>
    </row>
    <row r="7" spans="1:97" x14ac:dyDescent="0.25">
      <c r="A7">
        <v>1999</v>
      </c>
      <c r="B7">
        <v>6</v>
      </c>
      <c r="C7">
        <v>57.199999999999996</v>
      </c>
      <c r="D7">
        <v>55.9</v>
      </c>
      <c r="E7">
        <v>0</v>
      </c>
      <c r="F7">
        <v>0</v>
      </c>
      <c r="G7">
        <v>33.800000000000004</v>
      </c>
      <c r="H7">
        <v>92.5</v>
      </c>
      <c r="I7">
        <v>1.0999999999999996</v>
      </c>
      <c r="J7">
        <v>239.8</v>
      </c>
      <c r="K7">
        <v>6.4</v>
      </c>
      <c r="L7">
        <v>185.1</v>
      </c>
      <c r="M7">
        <v>16.600000000000001</v>
      </c>
      <c r="N7">
        <v>135.30000000000001</v>
      </c>
      <c r="O7">
        <v>28.100000000000009</v>
      </c>
      <c r="P7" s="21">
        <v>17.956666666666667</v>
      </c>
      <c r="S7">
        <v>2001</v>
      </c>
      <c r="T7">
        <f t="shared" ca="1" si="10"/>
        <v>883.60000000000014</v>
      </c>
      <c r="U7">
        <f t="shared" ca="1" si="0"/>
        <v>828.2</v>
      </c>
      <c r="V7">
        <f t="shared" ca="1" si="0"/>
        <v>706.10000000000014</v>
      </c>
      <c r="W7">
        <f t="shared" ca="1" si="0"/>
        <v>389.8</v>
      </c>
      <c r="X7">
        <f t="shared" ca="1" si="0"/>
        <v>161.70000000000002</v>
      </c>
      <c r="Y7">
        <f t="shared" ca="1" si="0"/>
        <v>55.8</v>
      </c>
      <c r="Z7">
        <f t="shared" ca="1" si="0"/>
        <v>42.3</v>
      </c>
      <c r="AA7">
        <f t="shared" ca="1" si="0"/>
        <v>18.100000000000001</v>
      </c>
      <c r="AB7">
        <f t="shared" ca="1" si="0"/>
        <v>165.2</v>
      </c>
      <c r="AC7">
        <f t="shared" ca="1" si="0"/>
        <v>348.69999999999993</v>
      </c>
      <c r="AD7">
        <f t="shared" ca="1" si="0"/>
        <v>463.59999999999991</v>
      </c>
      <c r="AE7">
        <f t="shared" ca="1" si="0"/>
        <v>671.60000000000014</v>
      </c>
      <c r="AG7">
        <f t="shared" ca="1" si="1"/>
        <v>4734.7000000000007</v>
      </c>
      <c r="AI7">
        <v>2001</v>
      </c>
      <c r="AJ7">
        <f t="shared" ca="1" si="11"/>
        <v>821.60000000000014</v>
      </c>
      <c r="AK7">
        <f t="shared" ca="1" si="2"/>
        <v>772.20000000000016</v>
      </c>
      <c r="AL7">
        <f t="shared" ca="1" si="2"/>
        <v>644.10000000000014</v>
      </c>
      <c r="AM7">
        <f t="shared" ca="1" si="2"/>
        <v>329.80000000000007</v>
      </c>
      <c r="AN7">
        <f t="shared" ca="1" si="2"/>
        <v>107.50000000000003</v>
      </c>
      <c r="AO7">
        <f t="shared" ca="1" si="2"/>
        <v>27.499999999999993</v>
      </c>
      <c r="AP7">
        <f t="shared" ca="1" si="2"/>
        <v>18.899999999999999</v>
      </c>
      <c r="AQ7">
        <f t="shared" ca="1" si="2"/>
        <v>6.4</v>
      </c>
      <c r="AR7">
        <f t="shared" ca="1" si="2"/>
        <v>113.60000000000001</v>
      </c>
      <c r="AS7">
        <f t="shared" ca="1" si="2"/>
        <v>286.7</v>
      </c>
      <c r="AT7">
        <f t="shared" ca="1" si="2"/>
        <v>403.59999999999997</v>
      </c>
      <c r="AU7">
        <f t="shared" ca="1" si="2"/>
        <v>609.60000000000014</v>
      </c>
      <c r="AW7">
        <f t="shared" ca="1" si="3"/>
        <v>4141.5000000000009</v>
      </c>
      <c r="AY7">
        <v>2001</v>
      </c>
      <c r="AZ7">
        <f t="shared" ca="1" si="12"/>
        <v>635.60000000000014</v>
      </c>
      <c r="BA7">
        <f t="shared" ca="1" si="4"/>
        <v>604.20000000000005</v>
      </c>
      <c r="BB7">
        <f t="shared" ca="1" si="4"/>
        <v>458.09999999999997</v>
      </c>
      <c r="BC7">
        <f t="shared" ca="1" si="4"/>
        <v>157.29999999999998</v>
      </c>
      <c r="BD7">
        <f t="shared" ca="1" si="4"/>
        <v>11.1</v>
      </c>
      <c r="BE7">
        <f t="shared" ca="1" si="4"/>
        <v>0</v>
      </c>
      <c r="BF7">
        <f t="shared" ca="1" si="4"/>
        <v>0</v>
      </c>
      <c r="BG7">
        <f t="shared" ca="1" si="4"/>
        <v>0</v>
      </c>
      <c r="BH7">
        <f t="shared" ca="1" si="4"/>
        <v>18.100000000000001</v>
      </c>
      <c r="BI7">
        <f t="shared" ca="1" si="4"/>
        <v>126.10000000000002</v>
      </c>
      <c r="BJ7">
        <f t="shared" ca="1" si="4"/>
        <v>224.5</v>
      </c>
      <c r="BK7">
        <f t="shared" ca="1" si="4"/>
        <v>423.6</v>
      </c>
      <c r="BM7">
        <f t="shared" ca="1" si="5"/>
        <v>2658.6</v>
      </c>
      <c r="BO7">
        <v>2001</v>
      </c>
      <c r="BP7">
        <f t="shared" ca="1" si="13"/>
        <v>697.6</v>
      </c>
      <c r="BQ7">
        <f t="shared" ca="1" si="6"/>
        <v>660.2</v>
      </c>
      <c r="BR7">
        <f t="shared" ca="1" si="6"/>
        <v>520.1</v>
      </c>
      <c r="BS7">
        <f t="shared" ca="1" si="6"/>
        <v>213.19999999999996</v>
      </c>
      <c r="BT7">
        <f t="shared" ca="1" si="6"/>
        <v>28.9</v>
      </c>
      <c r="BU7">
        <f t="shared" ca="1" si="6"/>
        <v>4</v>
      </c>
      <c r="BV7">
        <f t="shared" ca="1" si="6"/>
        <v>2.1999999999999993</v>
      </c>
      <c r="BW7">
        <f t="shared" ca="1" si="6"/>
        <v>0</v>
      </c>
      <c r="BX7">
        <f t="shared" ca="1" si="6"/>
        <v>36.4</v>
      </c>
      <c r="BY7">
        <f t="shared" ca="1" si="6"/>
        <v>174.80000000000004</v>
      </c>
      <c r="BZ7">
        <f t="shared" ca="1" si="6"/>
        <v>283.59999999999997</v>
      </c>
      <c r="CA7">
        <f t="shared" ca="1" si="6"/>
        <v>485.59999999999997</v>
      </c>
      <c r="CC7">
        <f t="shared" ca="1" si="7"/>
        <v>3106.6</v>
      </c>
      <c r="CE7">
        <v>2001</v>
      </c>
      <c r="CF7">
        <f t="shared" ca="1" si="14"/>
        <v>759.6</v>
      </c>
      <c r="CG7">
        <f t="shared" ca="1" si="14"/>
        <v>716.20000000000016</v>
      </c>
      <c r="CH7">
        <f t="shared" ca="1" si="14"/>
        <v>582.1</v>
      </c>
      <c r="CI7">
        <f t="shared" ca="1" si="14"/>
        <v>270.5</v>
      </c>
      <c r="CJ7">
        <f t="shared" ca="1" si="14"/>
        <v>61.4</v>
      </c>
      <c r="CK7">
        <f t="shared" ca="1" si="14"/>
        <v>11.9</v>
      </c>
      <c r="CL7">
        <f t="shared" ca="1" si="14"/>
        <v>7.6</v>
      </c>
      <c r="CM7">
        <f t="shared" ca="1" si="14"/>
        <v>0.90000000000000036</v>
      </c>
      <c r="CN7">
        <f t="shared" ca="1" si="14"/>
        <v>68</v>
      </c>
      <c r="CO7">
        <f t="shared" ca="1" si="14"/>
        <v>226.40000000000006</v>
      </c>
      <c r="CP7">
        <f t="shared" ca="1" si="14"/>
        <v>343.59999999999997</v>
      </c>
      <c r="CQ7">
        <f t="shared" ca="1" si="14"/>
        <v>547.6</v>
      </c>
      <c r="CS7">
        <f t="shared" ca="1" si="9"/>
        <v>3595.8</v>
      </c>
    </row>
    <row r="8" spans="1:97" x14ac:dyDescent="0.25">
      <c r="A8">
        <v>1999</v>
      </c>
      <c r="B8">
        <v>7</v>
      </c>
      <c r="C8">
        <v>16.8</v>
      </c>
      <c r="D8">
        <v>89.399999999999977</v>
      </c>
      <c r="E8">
        <v>0</v>
      </c>
      <c r="F8">
        <v>0</v>
      </c>
      <c r="G8">
        <v>5.9000000000000021</v>
      </c>
      <c r="H8">
        <v>140.49999999999997</v>
      </c>
      <c r="I8">
        <v>0</v>
      </c>
      <c r="J8">
        <v>320.60000000000008</v>
      </c>
      <c r="K8">
        <v>0</v>
      </c>
      <c r="L8">
        <v>258.59999999999997</v>
      </c>
      <c r="M8">
        <v>0.80000000000000071</v>
      </c>
      <c r="N8">
        <v>197.39999999999995</v>
      </c>
      <c r="O8">
        <v>44.400000000000006</v>
      </c>
      <c r="P8" s="21">
        <v>20.341935483870966</v>
      </c>
      <c r="S8">
        <v>2002</v>
      </c>
      <c r="T8">
        <f t="shared" ca="1" si="10"/>
        <v>805.19999999999993</v>
      </c>
      <c r="U8">
        <f t="shared" ca="1" si="0"/>
        <v>773.4</v>
      </c>
      <c r="V8">
        <f t="shared" ca="1" si="0"/>
        <v>790.19999999999982</v>
      </c>
      <c r="W8">
        <f t="shared" ca="1" si="0"/>
        <v>451.10000000000008</v>
      </c>
      <c r="X8">
        <f t="shared" ca="1" si="0"/>
        <v>301.8</v>
      </c>
      <c r="Y8">
        <f t="shared" ca="1" si="0"/>
        <v>78.400000000000006</v>
      </c>
      <c r="Z8">
        <f t="shared" ca="1" si="0"/>
        <v>11.6</v>
      </c>
      <c r="AA8">
        <f t="shared" ca="1" si="0"/>
        <v>21.8</v>
      </c>
      <c r="AB8">
        <f t="shared" ca="1" si="0"/>
        <v>88.4</v>
      </c>
      <c r="AC8">
        <f t="shared" ca="1" si="0"/>
        <v>450.1</v>
      </c>
      <c r="AD8">
        <f t="shared" ca="1" si="0"/>
        <v>639.29999999999995</v>
      </c>
      <c r="AE8">
        <f t="shared" ca="1" si="0"/>
        <v>761.69999999999993</v>
      </c>
      <c r="AG8">
        <f t="shared" ca="1" si="1"/>
        <v>5173</v>
      </c>
      <c r="AI8">
        <v>2002</v>
      </c>
      <c r="AJ8">
        <f t="shared" ca="1" si="11"/>
        <v>743.19999999999993</v>
      </c>
      <c r="AK8">
        <f t="shared" ca="1" si="2"/>
        <v>717.4</v>
      </c>
      <c r="AL8">
        <f t="shared" ca="1" si="2"/>
        <v>728.19999999999982</v>
      </c>
      <c r="AM8">
        <f t="shared" ca="1" si="2"/>
        <v>394.00000000000006</v>
      </c>
      <c r="AN8">
        <f t="shared" ca="1" si="2"/>
        <v>245.40000000000003</v>
      </c>
      <c r="AO8">
        <f t="shared" ca="1" si="2"/>
        <v>46.2</v>
      </c>
      <c r="AP8">
        <f t="shared" ca="1" si="2"/>
        <v>2</v>
      </c>
      <c r="AQ8">
        <f t="shared" ca="1" si="2"/>
        <v>4.2000000000000011</v>
      </c>
      <c r="AR8">
        <f t="shared" ca="1" si="2"/>
        <v>55.5</v>
      </c>
      <c r="AS8">
        <f t="shared" ca="1" si="2"/>
        <v>390.1</v>
      </c>
      <c r="AT8">
        <f t="shared" ca="1" si="2"/>
        <v>579.29999999999984</v>
      </c>
      <c r="AU8">
        <f t="shared" ca="1" si="2"/>
        <v>699.69999999999993</v>
      </c>
      <c r="AW8">
        <f t="shared" ca="1" si="3"/>
        <v>4605.1999999999989</v>
      </c>
      <c r="AY8">
        <v>2002</v>
      </c>
      <c r="AZ8">
        <f t="shared" ca="1" si="12"/>
        <v>557.20000000000005</v>
      </c>
      <c r="BA8">
        <f t="shared" ca="1" si="4"/>
        <v>549.4</v>
      </c>
      <c r="BB8">
        <f t="shared" ca="1" si="4"/>
        <v>542.19999999999993</v>
      </c>
      <c r="BC8">
        <f t="shared" ca="1" si="4"/>
        <v>230.29999999999995</v>
      </c>
      <c r="BD8">
        <f t="shared" ca="1" si="4"/>
        <v>88.899999999999991</v>
      </c>
      <c r="BE8">
        <f t="shared" ca="1" si="4"/>
        <v>3.5999999999999996</v>
      </c>
      <c r="BF8">
        <f t="shared" ca="1" si="4"/>
        <v>0</v>
      </c>
      <c r="BG8">
        <f t="shared" ca="1" si="4"/>
        <v>0</v>
      </c>
      <c r="BH8">
        <f t="shared" ca="1" si="4"/>
        <v>3.7000000000000011</v>
      </c>
      <c r="BI8">
        <f t="shared" ca="1" si="4"/>
        <v>214.7</v>
      </c>
      <c r="BJ8">
        <f t="shared" ca="1" si="4"/>
        <v>399.2999999999999</v>
      </c>
      <c r="BK8">
        <f t="shared" ca="1" si="4"/>
        <v>513.70000000000005</v>
      </c>
      <c r="BM8">
        <f t="shared" ca="1" si="5"/>
        <v>3102.9999999999991</v>
      </c>
      <c r="BO8">
        <v>2002</v>
      </c>
      <c r="BP8">
        <f t="shared" ca="1" si="13"/>
        <v>619.19999999999993</v>
      </c>
      <c r="BQ8">
        <f t="shared" ca="1" si="6"/>
        <v>605.4</v>
      </c>
      <c r="BR8">
        <f t="shared" ca="1" si="6"/>
        <v>604.19999999999982</v>
      </c>
      <c r="BS8">
        <f t="shared" ca="1" si="6"/>
        <v>282.8</v>
      </c>
      <c r="BT8">
        <f t="shared" ca="1" si="6"/>
        <v>136.70000000000002</v>
      </c>
      <c r="BU8">
        <f t="shared" ca="1" si="6"/>
        <v>10.8</v>
      </c>
      <c r="BV8">
        <f t="shared" ca="1" si="6"/>
        <v>0</v>
      </c>
      <c r="BW8">
        <f t="shared" ca="1" si="6"/>
        <v>0</v>
      </c>
      <c r="BX8">
        <f t="shared" ca="1" si="6"/>
        <v>14.200000000000001</v>
      </c>
      <c r="BY8">
        <f t="shared" ca="1" si="6"/>
        <v>270.50000000000006</v>
      </c>
      <c r="BZ8">
        <f t="shared" ca="1" si="6"/>
        <v>459.29999999999995</v>
      </c>
      <c r="CA8">
        <f t="shared" ca="1" si="6"/>
        <v>575.70000000000005</v>
      </c>
      <c r="CC8">
        <f t="shared" ca="1" si="7"/>
        <v>3578.7999999999993</v>
      </c>
      <c r="CE8">
        <v>2002</v>
      </c>
      <c r="CF8">
        <f t="shared" ca="1" si="14"/>
        <v>681.19999999999993</v>
      </c>
      <c r="CG8">
        <f t="shared" ca="1" si="14"/>
        <v>661.39999999999986</v>
      </c>
      <c r="CH8">
        <f t="shared" ca="1" si="14"/>
        <v>666.19999999999982</v>
      </c>
      <c r="CI8">
        <f t="shared" ca="1" si="14"/>
        <v>338</v>
      </c>
      <c r="CJ8">
        <f t="shared" ca="1" si="14"/>
        <v>190.20000000000005</v>
      </c>
      <c r="CK8">
        <f t="shared" ca="1" si="14"/>
        <v>24.799999999999997</v>
      </c>
      <c r="CL8">
        <f t="shared" ca="1" si="14"/>
        <v>0</v>
      </c>
      <c r="CM8">
        <f t="shared" ca="1" si="14"/>
        <v>0</v>
      </c>
      <c r="CN8">
        <f t="shared" ca="1" si="14"/>
        <v>31.4</v>
      </c>
      <c r="CO8">
        <f t="shared" ca="1" si="14"/>
        <v>330.1</v>
      </c>
      <c r="CP8">
        <f t="shared" ca="1" si="14"/>
        <v>519.29999999999995</v>
      </c>
      <c r="CQ8">
        <f t="shared" ca="1" si="14"/>
        <v>637.69999999999993</v>
      </c>
      <c r="CS8">
        <f t="shared" ca="1" si="9"/>
        <v>4080.3</v>
      </c>
    </row>
    <row r="9" spans="1:97" x14ac:dyDescent="0.25">
      <c r="A9">
        <v>1999</v>
      </c>
      <c r="B9">
        <v>8</v>
      </c>
      <c r="C9">
        <v>56.199999999999996</v>
      </c>
      <c r="D9">
        <v>24.299999999999997</v>
      </c>
      <c r="E9">
        <v>0</v>
      </c>
      <c r="F9">
        <v>0</v>
      </c>
      <c r="G9">
        <v>23.7</v>
      </c>
      <c r="H9">
        <v>53.8</v>
      </c>
      <c r="I9">
        <v>0</v>
      </c>
      <c r="J9">
        <v>216.1</v>
      </c>
      <c r="K9">
        <v>1.0999999999999996</v>
      </c>
      <c r="L9">
        <v>155.19999999999996</v>
      </c>
      <c r="M9">
        <v>6.4</v>
      </c>
      <c r="N9">
        <v>98.500000000000014</v>
      </c>
      <c r="O9">
        <v>7.8999999999999986</v>
      </c>
      <c r="P9" s="21">
        <v>16.970967741935482</v>
      </c>
      <c r="S9">
        <v>2003</v>
      </c>
      <c r="T9">
        <f t="shared" ca="1" si="10"/>
        <v>1034.5</v>
      </c>
      <c r="U9">
        <f t="shared" ca="1" si="0"/>
        <v>922.99999999999989</v>
      </c>
      <c r="V9">
        <f t="shared" ca="1" si="0"/>
        <v>753.10000000000014</v>
      </c>
      <c r="W9">
        <f t="shared" ca="1" si="0"/>
        <v>525.70000000000016</v>
      </c>
      <c r="X9">
        <f t="shared" ca="1" si="0"/>
        <v>223.29999999999998</v>
      </c>
      <c r="Y9">
        <f t="shared" ca="1" si="0"/>
        <v>70.099999999999994</v>
      </c>
      <c r="Z9">
        <f t="shared" ca="1" si="0"/>
        <v>11.5</v>
      </c>
      <c r="AA9">
        <f t="shared" ca="1" si="0"/>
        <v>31.899999999999995</v>
      </c>
      <c r="AB9">
        <f t="shared" ca="1" si="0"/>
        <v>127.30000000000001</v>
      </c>
      <c r="AC9">
        <f t="shared" ca="1" si="0"/>
        <v>380</v>
      </c>
      <c r="AD9">
        <f t="shared" ca="1" si="0"/>
        <v>535.30000000000007</v>
      </c>
      <c r="AE9">
        <f t="shared" ca="1" si="0"/>
        <v>754.7</v>
      </c>
      <c r="AG9">
        <f t="shared" ca="1" si="1"/>
        <v>5370.4000000000005</v>
      </c>
      <c r="AI9">
        <v>2003</v>
      </c>
      <c r="AJ9">
        <f t="shared" ca="1" si="11"/>
        <v>972.5</v>
      </c>
      <c r="AK9">
        <f t="shared" ca="1" si="2"/>
        <v>866.99999999999989</v>
      </c>
      <c r="AL9">
        <f t="shared" ca="1" si="2"/>
        <v>691.10000000000014</v>
      </c>
      <c r="AM9">
        <f t="shared" ca="1" si="2"/>
        <v>465.70000000000005</v>
      </c>
      <c r="AN9">
        <f t="shared" ca="1" si="2"/>
        <v>162.89999999999998</v>
      </c>
      <c r="AO9">
        <f t="shared" ca="1" si="2"/>
        <v>32</v>
      </c>
      <c r="AP9">
        <f t="shared" ca="1" si="2"/>
        <v>1.2999999999999989</v>
      </c>
      <c r="AQ9">
        <f t="shared" ca="1" si="2"/>
        <v>15.1</v>
      </c>
      <c r="AR9">
        <f t="shared" ca="1" si="2"/>
        <v>82.5</v>
      </c>
      <c r="AS9">
        <f t="shared" ca="1" si="2"/>
        <v>318.7</v>
      </c>
      <c r="AT9">
        <f t="shared" ca="1" si="2"/>
        <v>475.3</v>
      </c>
      <c r="AU9">
        <f t="shared" ca="1" si="2"/>
        <v>692.7</v>
      </c>
      <c r="AW9">
        <f t="shared" ca="1" si="3"/>
        <v>4776.8</v>
      </c>
      <c r="AY9">
        <v>2003</v>
      </c>
      <c r="AZ9">
        <f t="shared" ca="1" si="12"/>
        <v>786.5</v>
      </c>
      <c r="BA9">
        <f t="shared" ca="1" si="4"/>
        <v>699</v>
      </c>
      <c r="BB9">
        <f t="shared" ca="1" si="4"/>
        <v>505.10000000000014</v>
      </c>
      <c r="BC9">
        <f t="shared" ca="1" si="4"/>
        <v>289.49999999999994</v>
      </c>
      <c r="BD9">
        <f t="shared" ca="1" si="4"/>
        <v>26.800000000000004</v>
      </c>
      <c r="BE9">
        <f t="shared" ca="1" si="4"/>
        <v>0.59999999999999964</v>
      </c>
      <c r="BF9">
        <f t="shared" ca="1" si="4"/>
        <v>0</v>
      </c>
      <c r="BG9">
        <f t="shared" ca="1" si="4"/>
        <v>0</v>
      </c>
      <c r="BH9">
        <f t="shared" ca="1" si="4"/>
        <v>14</v>
      </c>
      <c r="BI9">
        <f t="shared" ca="1" si="4"/>
        <v>155.4</v>
      </c>
      <c r="BJ9">
        <f t="shared" ca="1" si="4"/>
        <v>295.29999999999995</v>
      </c>
      <c r="BK9">
        <f t="shared" ca="1" si="4"/>
        <v>506.7</v>
      </c>
      <c r="BM9">
        <f t="shared" ca="1" si="5"/>
        <v>3278.8999999999996</v>
      </c>
      <c r="BO9">
        <v>2003</v>
      </c>
      <c r="BP9">
        <f t="shared" ca="1" si="13"/>
        <v>848.5</v>
      </c>
      <c r="BQ9">
        <f t="shared" ca="1" si="6"/>
        <v>754.99999999999989</v>
      </c>
      <c r="BR9">
        <f t="shared" ca="1" si="6"/>
        <v>567.10000000000014</v>
      </c>
      <c r="BS9">
        <f t="shared" ca="1" si="6"/>
        <v>347.10000000000008</v>
      </c>
      <c r="BT9">
        <f t="shared" ca="1" si="6"/>
        <v>58.000000000000014</v>
      </c>
      <c r="BU9">
        <f t="shared" ca="1" si="6"/>
        <v>2.5999999999999996</v>
      </c>
      <c r="BV9">
        <f t="shared" ca="1" si="6"/>
        <v>0</v>
      </c>
      <c r="BW9">
        <f t="shared" ca="1" si="6"/>
        <v>0</v>
      </c>
      <c r="BX9">
        <f t="shared" ca="1" si="6"/>
        <v>25.099999999999998</v>
      </c>
      <c r="BY9">
        <f t="shared" ca="1" si="6"/>
        <v>208.00000000000003</v>
      </c>
      <c r="BZ9">
        <f t="shared" ca="1" si="6"/>
        <v>355.3</v>
      </c>
      <c r="CA9">
        <f t="shared" ca="1" si="6"/>
        <v>568.69999999999993</v>
      </c>
      <c r="CC9">
        <f t="shared" ca="1" si="7"/>
        <v>3735.4</v>
      </c>
      <c r="CE9">
        <v>2003</v>
      </c>
      <c r="CF9">
        <f t="shared" ca="1" si="14"/>
        <v>910.49999999999989</v>
      </c>
      <c r="CG9">
        <f t="shared" ca="1" si="14"/>
        <v>810.99999999999989</v>
      </c>
      <c r="CH9">
        <f t="shared" ca="1" si="14"/>
        <v>629.10000000000014</v>
      </c>
      <c r="CI9">
        <f t="shared" ca="1" si="14"/>
        <v>405.70000000000005</v>
      </c>
      <c r="CJ9">
        <f t="shared" ca="1" si="14"/>
        <v>106.89999999999998</v>
      </c>
      <c r="CK9">
        <f t="shared" ca="1" si="14"/>
        <v>10.1</v>
      </c>
      <c r="CL9">
        <f t="shared" ca="1" si="14"/>
        <v>0</v>
      </c>
      <c r="CM9">
        <f t="shared" ca="1" si="14"/>
        <v>4.5</v>
      </c>
      <c r="CN9">
        <f t="shared" ca="1" si="14"/>
        <v>49.899999999999991</v>
      </c>
      <c r="CO9">
        <f t="shared" ca="1" si="14"/>
        <v>262</v>
      </c>
      <c r="CP9">
        <f t="shared" ca="1" si="14"/>
        <v>415.3</v>
      </c>
      <c r="CQ9">
        <f t="shared" ca="1" si="14"/>
        <v>630.69999999999993</v>
      </c>
      <c r="CS9">
        <f t="shared" ca="1" si="9"/>
        <v>4235.7000000000007</v>
      </c>
    </row>
    <row r="10" spans="1:97" x14ac:dyDescent="0.25">
      <c r="A10">
        <v>1999</v>
      </c>
      <c r="B10">
        <v>9</v>
      </c>
      <c r="C10">
        <v>120.39999999999999</v>
      </c>
      <c r="D10">
        <v>26.7</v>
      </c>
      <c r="E10">
        <v>0</v>
      </c>
      <c r="F10">
        <v>0</v>
      </c>
      <c r="G10">
        <v>81.5</v>
      </c>
      <c r="H10">
        <v>47.8</v>
      </c>
      <c r="I10">
        <v>10.299999999999999</v>
      </c>
      <c r="J10">
        <v>156.60000000000005</v>
      </c>
      <c r="K10">
        <v>25.799999999999997</v>
      </c>
      <c r="L10">
        <v>112.10000000000004</v>
      </c>
      <c r="M10">
        <v>47.800000000000004</v>
      </c>
      <c r="N10">
        <v>74.099999999999994</v>
      </c>
      <c r="O10">
        <v>12.100000000000001</v>
      </c>
      <c r="P10" s="21">
        <v>14.876666666666665</v>
      </c>
      <c r="S10">
        <v>2004</v>
      </c>
      <c r="T10">
        <f t="shared" ca="1" si="10"/>
        <v>1129.7000000000003</v>
      </c>
      <c r="U10">
        <f t="shared" ca="1" si="0"/>
        <v>780.19999999999993</v>
      </c>
      <c r="V10">
        <f t="shared" ca="1" si="0"/>
        <v>662.69999999999982</v>
      </c>
      <c r="W10">
        <f t="shared" ca="1" si="0"/>
        <v>459.99999999999994</v>
      </c>
      <c r="X10">
        <f t="shared" ca="1" si="0"/>
        <v>258.30000000000007</v>
      </c>
      <c r="Y10">
        <f t="shared" ca="1" si="0"/>
        <v>105.10000000000004</v>
      </c>
      <c r="Z10">
        <f t="shared" ca="1" si="0"/>
        <v>30.1</v>
      </c>
      <c r="AA10">
        <f t="shared" ca="1" si="0"/>
        <v>82.300000000000011</v>
      </c>
      <c r="AB10">
        <f t="shared" ca="1" si="0"/>
        <v>92.8</v>
      </c>
      <c r="AC10">
        <f t="shared" ca="1" si="0"/>
        <v>325.00000000000006</v>
      </c>
      <c r="AD10">
        <f t="shared" ca="1" si="0"/>
        <v>529.99999999999989</v>
      </c>
      <c r="AE10">
        <f t="shared" ca="1" si="0"/>
        <v>895.49999999999989</v>
      </c>
      <c r="AG10">
        <f t="shared" ca="1" si="1"/>
        <v>5351.7</v>
      </c>
      <c r="AI10">
        <v>2004</v>
      </c>
      <c r="AJ10">
        <f t="shared" ca="1" si="11"/>
        <v>1067.7</v>
      </c>
      <c r="AK10">
        <f t="shared" ca="1" si="2"/>
        <v>722.19999999999993</v>
      </c>
      <c r="AL10">
        <f t="shared" ca="1" si="2"/>
        <v>600.69999999999982</v>
      </c>
      <c r="AM10">
        <f t="shared" ca="1" si="2"/>
        <v>400.00000000000006</v>
      </c>
      <c r="AN10">
        <f t="shared" ca="1" si="2"/>
        <v>199.60000000000002</v>
      </c>
      <c r="AO10">
        <f t="shared" ca="1" si="2"/>
        <v>58.7</v>
      </c>
      <c r="AP10">
        <f t="shared" ca="1" si="2"/>
        <v>9.6999999999999993</v>
      </c>
      <c r="AQ10">
        <f t="shared" ca="1" si="2"/>
        <v>42.3</v>
      </c>
      <c r="AR10">
        <f t="shared" ca="1" si="2"/>
        <v>54.699999999999996</v>
      </c>
      <c r="AS10">
        <f t="shared" ca="1" si="2"/>
        <v>263.00000000000006</v>
      </c>
      <c r="AT10">
        <f t="shared" ca="1" si="2"/>
        <v>469.99999999999994</v>
      </c>
      <c r="AU10">
        <f t="shared" ca="1" si="2"/>
        <v>833.49999999999989</v>
      </c>
      <c r="AW10">
        <f t="shared" ca="1" si="3"/>
        <v>4722.0999999999995</v>
      </c>
      <c r="AY10">
        <v>2004</v>
      </c>
      <c r="AZ10">
        <f t="shared" ca="1" si="12"/>
        <v>881.70000000000016</v>
      </c>
      <c r="BA10">
        <f t="shared" ca="1" si="4"/>
        <v>548.20000000000005</v>
      </c>
      <c r="BB10">
        <f t="shared" ca="1" si="4"/>
        <v>414.7</v>
      </c>
      <c r="BC10">
        <f t="shared" ca="1" si="4"/>
        <v>224.8</v>
      </c>
      <c r="BD10">
        <f t="shared" ca="1" si="4"/>
        <v>62.399999999999991</v>
      </c>
      <c r="BE10">
        <f t="shared" ca="1" si="4"/>
        <v>0.19999999999999929</v>
      </c>
      <c r="BF10">
        <f t="shared" ca="1" si="4"/>
        <v>0</v>
      </c>
      <c r="BG10">
        <f t="shared" ca="1" si="4"/>
        <v>0</v>
      </c>
      <c r="BH10">
        <f t="shared" ca="1" si="4"/>
        <v>2.9000000000000004</v>
      </c>
      <c r="BI10">
        <f t="shared" ca="1" si="4"/>
        <v>97.9</v>
      </c>
      <c r="BJ10">
        <f t="shared" ca="1" si="4"/>
        <v>289.99999999999994</v>
      </c>
      <c r="BK10">
        <f t="shared" ca="1" si="4"/>
        <v>647.5</v>
      </c>
      <c r="BM10">
        <f t="shared" ca="1" si="5"/>
        <v>3170.3</v>
      </c>
      <c r="BO10">
        <v>2004</v>
      </c>
      <c r="BP10">
        <f t="shared" ca="1" si="13"/>
        <v>943.70000000000016</v>
      </c>
      <c r="BQ10">
        <f t="shared" ca="1" si="6"/>
        <v>606.19999999999993</v>
      </c>
      <c r="BR10">
        <f t="shared" ca="1" si="6"/>
        <v>476.7</v>
      </c>
      <c r="BS10">
        <f t="shared" ca="1" si="6"/>
        <v>281.2</v>
      </c>
      <c r="BT10">
        <f t="shared" ca="1" si="6"/>
        <v>98.9</v>
      </c>
      <c r="BU10">
        <f t="shared" ca="1" si="6"/>
        <v>5.6999999999999993</v>
      </c>
      <c r="BV10">
        <f t="shared" ca="1" si="6"/>
        <v>0</v>
      </c>
      <c r="BW10">
        <f t="shared" ca="1" si="6"/>
        <v>1.6999999999999993</v>
      </c>
      <c r="BX10">
        <f t="shared" ca="1" si="6"/>
        <v>12.900000000000002</v>
      </c>
      <c r="BY10">
        <f t="shared" ca="1" si="6"/>
        <v>147.09999999999997</v>
      </c>
      <c r="BZ10">
        <f t="shared" ca="1" si="6"/>
        <v>349.99999999999994</v>
      </c>
      <c r="CA10">
        <f t="shared" ca="1" si="6"/>
        <v>709.5</v>
      </c>
      <c r="CC10">
        <f t="shared" ca="1" si="7"/>
        <v>3633.6</v>
      </c>
      <c r="CE10">
        <v>2004</v>
      </c>
      <c r="CF10">
        <f t="shared" ca="1" si="14"/>
        <v>1005.7000000000002</v>
      </c>
      <c r="CG10">
        <f t="shared" ca="1" si="14"/>
        <v>664.19999999999993</v>
      </c>
      <c r="CH10">
        <f t="shared" ca="1" si="14"/>
        <v>538.69999999999993</v>
      </c>
      <c r="CI10">
        <f t="shared" ca="1" si="14"/>
        <v>340.00000000000006</v>
      </c>
      <c r="CJ10">
        <f t="shared" ca="1" si="14"/>
        <v>145.00000000000003</v>
      </c>
      <c r="CK10">
        <f t="shared" ca="1" si="14"/>
        <v>23.799999999999997</v>
      </c>
      <c r="CL10">
        <f t="shared" ca="1" si="14"/>
        <v>1</v>
      </c>
      <c r="CM10">
        <f t="shared" ca="1" si="14"/>
        <v>14.499999999999998</v>
      </c>
      <c r="CN10">
        <f t="shared" ca="1" si="14"/>
        <v>28.700000000000003</v>
      </c>
      <c r="CO10">
        <f t="shared" ca="1" si="14"/>
        <v>202.1</v>
      </c>
      <c r="CP10">
        <f t="shared" ca="1" si="14"/>
        <v>409.99999999999994</v>
      </c>
      <c r="CQ10">
        <f t="shared" ca="1" si="14"/>
        <v>771.5</v>
      </c>
      <c r="CS10">
        <f t="shared" ca="1" si="9"/>
        <v>4145.2</v>
      </c>
    </row>
    <row r="11" spans="1:97" x14ac:dyDescent="0.25">
      <c r="A11">
        <v>1999</v>
      </c>
      <c r="B11">
        <v>10</v>
      </c>
      <c r="C11">
        <v>399.00000000000011</v>
      </c>
      <c r="D11">
        <v>0</v>
      </c>
      <c r="E11">
        <v>0</v>
      </c>
      <c r="F11">
        <v>3.2000000000000028</v>
      </c>
      <c r="G11">
        <v>337.00000000000006</v>
      </c>
      <c r="H11">
        <v>0</v>
      </c>
      <c r="I11">
        <v>155.79999999999995</v>
      </c>
      <c r="J11">
        <v>4.8000000000000007</v>
      </c>
      <c r="K11">
        <v>213.79999999999998</v>
      </c>
      <c r="L11">
        <v>0.80000000000000071</v>
      </c>
      <c r="M11">
        <v>275</v>
      </c>
      <c r="N11">
        <v>0</v>
      </c>
      <c r="O11">
        <v>0</v>
      </c>
      <c r="P11" s="21">
        <v>5.1290322580645169</v>
      </c>
      <c r="S11">
        <v>2005</v>
      </c>
      <c r="T11">
        <f t="shared" ca="1" si="10"/>
        <v>1011.1000000000001</v>
      </c>
      <c r="U11">
        <f t="shared" ca="1" si="0"/>
        <v>747.00000000000011</v>
      </c>
      <c r="V11">
        <f t="shared" ca="1" si="0"/>
        <v>733.60000000000014</v>
      </c>
      <c r="W11">
        <f t="shared" ca="1" si="0"/>
        <v>371.50000000000011</v>
      </c>
      <c r="X11">
        <f t="shared" ca="1" si="0"/>
        <v>215.40000000000006</v>
      </c>
      <c r="Y11">
        <f t="shared" ca="1" si="0"/>
        <v>26.299999999999997</v>
      </c>
      <c r="Z11">
        <f t="shared" ca="1" si="0"/>
        <v>14.399999999999999</v>
      </c>
      <c r="AA11">
        <f t="shared" ca="1" si="0"/>
        <v>18.5</v>
      </c>
      <c r="AB11">
        <f t="shared" ca="1" si="0"/>
        <v>85.199999999999989</v>
      </c>
      <c r="AC11">
        <f t="shared" ca="1" si="0"/>
        <v>300</v>
      </c>
      <c r="AD11">
        <f t="shared" ca="1" si="0"/>
        <v>563.79999999999995</v>
      </c>
      <c r="AE11">
        <f t="shared" ca="1" si="0"/>
        <v>838.89999999999964</v>
      </c>
      <c r="AG11">
        <f t="shared" ca="1" si="1"/>
        <v>4925.7000000000007</v>
      </c>
      <c r="AI11">
        <v>2005</v>
      </c>
      <c r="AJ11">
        <f t="shared" ca="1" si="11"/>
        <v>949.10000000000014</v>
      </c>
      <c r="AK11">
        <f t="shared" ca="1" si="2"/>
        <v>691</v>
      </c>
      <c r="AL11">
        <f t="shared" ca="1" si="2"/>
        <v>671.6</v>
      </c>
      <c r="AM11">
        <f t="shared" ca="1" si="2"/>
        <v>311.60000000000014</v>
      </c>
      <c r="AN11">
        <f t="shared" ca="1" si="2"/>
        <v>160.80000000000001</v>
      </c>
      <c r="AO11">
        <f t="shared" ca="1" si="2"/>
        <v>10.700000000000001</v>
      </c>
      <c r="AP11">
        <f t="shared" ca="1" si="2"/>
        <v>1.5</v>
      </c>
      <c r="AQ11">
        <f t="shared" ca="1" si="2"/>
        <v>4.5000000000000018</v>
      </c>
      <c r="AR11">
        <f t="shared" ca="1" si="2"/>
        <v>48.3</v>
      </c>
      <c r="AS11">
        <f t="shared" ca="1" si="2"/>
        <v>244.39999999999992</v>
      </c>
      <c r="AT11">
        <f t="shared" ca="1" si="2"/>
        <v>503.79999999999995</v>
      </c>
      <c r="AU11">
        <f t="shared" ca="1" si="2"/>
        <v>776.89999999999975</v>
      </c>
      <c r="AW11">
        <f t="shared" ca="1" si="3"/>
        <v>4374.2</v>
      </c>
      <c r="AY11">
        <v>2005</v>
      </c>
      <c r="AZ11">
        <f t="shared" ca="1" si="12"/>
        <v>763.10000000000014</v>
      </c>
      <c r="BA11">
        <f t="shared" ca="1" si="4"/>
        <v>523</v>
      </c>
      <c r="BB11">
        <f t="shared" ca="1" si="4"/>
        <v>485.6</v>
      </c>
      <c r="BC11">
        <f t="shared" ca="1" si="4"/>
        <v>142.49999999999997</v>
      </c>
      <c r="BD11">
        <f t="shared" ca="1" si="4"/>
        <v>57.599999999999987</v>
      </c>
      <c r="BE11">
        <f t="shared" ca="1" si="4"/>
        <v>0</v>
      </c>
      <c r="BF11">
        <f t="shared" ca="1" si="4"/>
        <v>0</v>
      </c>
      <c r="BG11">
        <f t="shared" ca="1" si="4"/>
        <v>0</v>
      </c>
      <c r="BH11">
        <f t="shared" ca="1" si="4"/>
        <v>5.9</v>
      </c>
      <c r="BI11">
        <f t="shared" ca="1" si="4"/>
        <v>98.2</v>
      </c>
      <c r="BJ11">
        <f t="shared" ca="1" si="4"/>
        <v>323.8</v>
      </c>
      <c r="BK11">
        <f t="shared" ca="1" si="4"/>
        <v>590.89999999999986</v>
      </c>
      <c r="BM11">
        <f t="shared" ca="1" si="5"/>
        <v>2990.6000000000004</v>
      </c>
      <c r="BO11">
        <v>2005</v>
      </c>
      <c r="BP11">
        <f t="shared" ca="1" si="13"/>
        <v>825.10000000000014</v>
      </c>
      <c r="BQ11">
        <f t="shared" ca="1" si="6"/>
        <v>579</v>
      </c>
      <c r="BR11">
        <f t="shared" ca="1" si="6"/>
        <v>547.6</v>
      </c>
      <c r="BS11">
        <f t="shared" ca="1" si="6"/>
        <v>196.5</v>
      </c>
      <c r="BT11">
        <f t="shared" ca="1" si="6"/>
        <v>85.499999999999986</v>
      </c>
      <c r="BU11">
        <f t="shared" ca="1" si="6"/>
        <v>0</v>
      </c>
      <c r="BV11">
        <f t="shared" ca="1" si="6"/>
        <v>0</v>
      </c>
      <c r="BW11">
        <f t="shared" ca="1" si="6"/>
        <v>0</v>
      </c>
      <c r="BX11">
        <f t="shared" ca="1" si="6"/>
        <v>14.100000000000001</v>
      </c>
      <c r="BY11">
        <f t="shared" ca="1" si="6"/>
        <v>143.6</v>
      </c>
      <c r="BZ11">
        <f t="shared" ca="1" si="6"/>
        <v>383.79999999999995</v>
      </c>
      <c r="CA11">
        <f t="shared" ca="1" si="6"/>
        <v>652.9</v>
      </c>
      <c r="CC11">
        <f t="shared" ca="1" si="7"/>
        <v>3428.1</v>
      </c>
      <c r="CE11">
        <v>2005</v>
      </c>
      <c r="CF11">
        <f t="shared" ca="1" si="14"/>
        <v>887.10000000000014</v>
      </c>
      <c r="CG11">
        <f t="shared" ca="1" si="14"/>
        <v>635</v>
      </c>
      <c r="CH11">
        <f t="shared" ca="1" si="14"/>
        <v>609.6</v>
      </c>
      <c r="CI11">
        <f t="shared" ca="1" si="14"/>
        <v>253.60000000000002</v>
      </c>
      <c r="CJ11">
        <f t="shared" ca="1" si="14"/>
        <v>118.39999999999999</v>
      </c>
      <c r="CK11">
        <f t="shared" ca="1" si="14"/>
        <v>1.9000000000000004</v>
      </c>
      <c r="CL11">
        <f t="shared" ca="1" si="14"/>
        <v>0</v>
      </c>
      <c r="CM11">
        <f t="shared" ca="1" si="14"/>
        <v>0.30000000000000071</v>
      </c>
      <c r="CN11">
        <f t="shared" ca="1" si="14"/>
        <v>26.2</v>
      </c>
      <c r="CO11">
        <f t="shared" ca="1" si="14"/>
        <v>193.19999999999996</v>
      </c>
      <c r="CP11">
        <f t="shared" ca="1" si="14"/>
        <v>443.79999999999995</v>
      </c>
      <c r="CQ11">
        <f t="shared" ca="1" si="14"/>
        <v>714.89999999999986</v>
      </c>
      <c r="CS11">
        <f t="shared" ca="1" si="9"/>
        <v>3884</v>
      </c>
    </row>
    <row r="12" spans="1:97" x14ac:dyDescent="0.25">
      <c r="A12">
        <v>1999</v>
      </c>
      <c r="B12">
        <v>11</v>
      </c>
      <c r="C12">
        <v>507.30000000000013</v>
      </c>
      <c r="D12">
        <v>0</v>
      </c>
      <c r="E12">
        <v>3</v>
      </c>
      <c r="F12">
        <v>39.100000000000009</v>
      </c>
      <c r="G12">
        <v>447.30000000000007</v>
      </c>
      <c r="H12">
        <v>0</v>
      </c>
      <c r="I12">
        <v>267.5</v>
      </c>
      <c r="J12">
        <v>0.19999999999999929</v>
      </c>
      <c r="K12">
        <v>327.3</v>
      </c>
      <c r="L12">
        <v>0</v>
      </c>
      <c r="M12">
        <v>387.30000000000007</v>
      </c>
      <c r="N12">
        <v>0</v>
      </c>
      <c r="O12">
        <v>0</v>
      </c>
      <c r="P12" s="21">
        <v>1.0900000000000001</v>
      </c>
      <c r="S12">
        <v>2006</v>
      </c>
      <c r="T12">
        <f t="shared" ca="1" si="10"/>
        <v>783.80000000000007</v>
      </c>
      <c r="U12">
        <f t="shared" ca="1" si="0"/>
        <v>821.6</v>
      </c>
      <c r="V12">
        <f t="shared" ca="1" si="0"/>
        <v>644.40000000000009</v>
      </c>
      <c r="W12">
        <f t="shared" ca="1" si="0"/>
        <v>365.49999999999989</v>
      </c>
      <c r="X12">
        <f t="shared" ca="1" si="0"/>
        <v>165.60000000000005</v>
      </c>
      <c r="Y12">
        <f t="shared" ca="1" si="0"/>
        <v>50.6</v>
      </c>
      <c r="Z12">
        <f t="shared" ca="1" si="0"/>
        <v>10.799999999999999</v>
      </c>
      <c r="AA12">
        <f t="shared" ca="1" si="0"/>
        <v>44.79999999999999</v>
      </c>
      <c r="AB12">
        <f t="shared" ca="1" si="0"/>
        <v>179.6</v>
      </c>
      <c r="AC12">
        <f t="shared" ca="1" si="0"/>
        <v>399.50000000000006</v>
      </c>
      <c r="AD12">
        <f t="shared" ca="1" si="0"/>
        <v>513</v>
      </c>
      <c r="AE12">
        <f t="shared" ca="1" si="0"/>
        <v>675.30000000000007</v>
      </c>
      <c r="AG12">
        <f t="shared" ca="1" si="1"/>
        <v>4654.5</v>
      </c>
      <c r="AI12">
        <v>2006</v>
      </c>
      <c r="AJ12">
        <f t="shared" ca="1" si="11"/>
        <v>721.80000000000007</v>
      </c>
      <c r="AK12">
        <f t="shared" ca="1" si="2"/>
        <v>765.60000000000014</v>
      </c>
      <c r="AL12">
        <f t="shared" ca="1" si="2"/>
        <v>582.4000000000002</v>
      </c>
      <c r="AM12">
        <f t="shared" ca="1" si="2"/>
        <v>305.49999999999994</v>
      </c>
      <c r="AN12">
        <f t="shared" ca="1" si="2"/>
        <v>113.10000000000001</v>
      </c>
      <c r="AO12">
        <f t="shared" ca="1" si="2"/>
        <v>26.800000000000004</v>
      </c>
      <c r="AP12">
        <f t="shared" ca="1" si="2"/>
        <v>2.0999999999999996</v>
      </c>
      <c r="AQ12">
        <f t="shared" ca="1" si="2"/>
        <v>19.100000000000001</v>
      </c>
      <c r="AR12">
        <f t="shared" ca="1" si="2"/>
        <v>126.39999999999999</v>
      </c>
      <c r="AS12">
        <f t="shared" ca="1" si="2"/>
        <v>338.40000000000009</v>
      </c>
      <c r="AT12">
        <f t="shared" ca="1" si="2"/>
        <v>453.00000000000011</v>
      </c>
      <c r="AU12">
        <f t="shared" ca="1" si="2"/>
        <v>613.30000000000007</v>
      </c>
      <c r="AW12">
        <f t="shared" ca="1" si="3"/>
        <v>4067.5000000000005</v>
      </c>
      <c r="AY12">
        <v>2006</v>
      </c>
      <c r="AZ12">
        <f t="shared" ca="1" si="12"/>
        <v>535.80000000000007</v>
      </c>
      <c r="BA12">
        <f t="shared" ca="1" si="4"/>
        <v>597.6</v>
      </c>
      <c r="BB12">
        <f t="shared" ca="1" si="4"/>
        <v>396.40000000000009</v>
      </c>
      <c r="BC12">
        <f t="shared" ca="1" si="4"/>
        <v>140.30000000000001</v>
      </c>
      <c r="BD12">
        <f t="shared" ca="1" si="4"/>
        <v>29.1</v>
      </c>
      <c r="BE12">
        <f t="shared" ca="1" si="4"/>
        <v>3.3000000000000007</v>
      </c>
      <c r="BF12">
        <f t="shared" ca="1" si="4"/>
        <v>0</v>
      </c>
      <c r="BG12">
        <f t="shared" ca="1" si="4"/>
        <v>0</v>
      </c>
      <c r="BH12">
        <f t="shared" ca="1" si="4"/>
        <v>23.900000000000002</v>
      </c>
      <c r="BI12">
        <f t="shared" ca="1" si="4"/>
        <v>162.6</v>
      </c>
      <c r="BJ12">
        <f t="shared" ca="1" si="4"/>
        <v>273</v>
      </c>
      <c r="BK12">
        <f t="shared" ca="1" si="4"/>
        <v>427.3</v>
      </c>
      <c r="BM12">
        <f t="shared" ca="1" si="5"/>
        <v>2589.3000000000002</v>
      </c>
      <c r="BO12">
        <v>2006</v>
      </c>
      <c r="BP12">
        <f t="shared" ca="1" si="13"/>
        <v>597.80000000000007</v>
      </c>
      <c r="BQ12">
        <f t="shared" ca="1" si="6"/>
        <v>653.6</v>
      </c>
      <c r="BR12">
        <f t="shared" ca="1" si="6"/>
        <v>458.40000000000015</v>
      </c>
      <c r="BS12">
        <f t="shared" ca="1" si="6"/>
        <v>192.10000000000005</v>
      </c>
      <c r="BT12">
        <f t="shared" ca="1" si="6"/>
        <v>45</v>
      </c>
      <c r="BU12">
        <f t="shared" ca="1" si="6"/>
        <v>9.3000000000000007</v>
      </c>
      <c r="BV12">
        <f t="shared" ca="1" si="6"/>
        <v>0</v>
      </c>
      <c r="BW12">
        <f t="shared" ca="1" si="6"/>
        <v>0</v>
      </c>
      <c r="BX12">
        <f t="shared" ca="1" si="6"/>
        <v>49.400000000000006</v>
      </c>
      <c r="BY12">
        <f t="shared" ca="1" si="6"/>
        <v>219.7</v>
      </c>
      <c r="BZ12">
        <f t="shared" ca="1" si="6"/>
        <v>333</v>
      </c>
      <c r="CA12">
        <f t="shared" ca="1" si="6"/>
        <v>489.29999999999995</v>
      </c>
      <c r="CC12">
        <f t="shared" ca="1" si="7"/>
        <v>3047.6000000000004</v>
      </c>
      <c r="CE12">
        <v>2006</v>
      </c>
      <c r="CF12">
        <f t="shared" ca="1" si="14"/>
        <v>659.8</v>
      </c>
      <c r="CG12">
        <f t="shared" ca="1" si="14"/>
        <v>709.60000000000014</v>
      </c>
      <c r="CH12">
        <f t="shared" ca="1" si="14"/>
        <v>520.40000000000009</v>
      </c>
      <c r="CI12">
        <f t="shared" ca="1" si="14"/>
        <v>247.00000000000003</v>
      </c>
      <c r="CJ12">
        <f t="shared" ca="1" si="14"/>
        <v>69.399999999999991</v>
      </c>
      <c r="CK12">
        <f t="shared" ca="1" si="14"/>
        <v>15.600000000000001</v>
      </c>
      <c r="CL12">
        <f t="shared" ca="1" si="14"/>
        <v>0</v>
      </c>
      <c r="CM12">
        <f t="shared" ca="1" si="14"/>
        <v>2.7000000000000011</v>
      </c>
      <c r="CN12">
        <f t="shared" ca="1" si="14"/>
        <v>83.699999999999989</v>
      </c>
      <c r="CO12">
        <f t="shared" ca="1" si="14"/>
        <v>278.40000000000003</v>
      </c>
      <c r="CP12">
        <f t="shared" ca="1" si="14"/>
        <v>393</v>
      </c>
      <c r="CQ12">
        <f t="shared" ca="1" si="14"/>
        <v>551.29999999999995</v>
      </c>
      <c r="CS12">
        <f t="shared" ca="1" si="9"/>
        <v>3530.8999999999996</v>
      </c>
    </row>
    <row r="13" spans="1:97" x14ac:dyDescent="0.25">
      <c r="A13">
        <v>1999</v>
      </c>
      <c r="B13">
        <v>12</v>
      </c>
      <c r="C13">
        <v>757.19999999999993</v>
      </c>
      <c r="D13">
        <v>0</v>
      </c>
      <c r="E13">
        <v>21</v>
      </c>
      <c r="F13">
        <v>211.49999999999997</v>
      </c>
      <c r="G13">
        <v>695.19999999999993</v>
      </c>
      <c r="H13">
        <v>0</v>
      </c>
      <c r="I13">
        <v>509.19999999999993</v>
      </c>
      <c r="J13">
        <v>0</v>
      </c>
      <c r="K13">
        <v>571.19999999999993</v>
      </c>
      <c r="L13">
        <v>0</v>
      </c>
      <c r="M13">
        <v>633.19999999999993</v>
      </c>
      <c r="N13">
        <v>0</v>
      </c>
      <c r="O13">
        <v>0</v>
      </c>
      <c r="P13" s="21">
        <v>-6.4258064516129041</v>
      </c>
      <c r="S13">
        <v>2007</v>
      </c>
      <c r="T13">
        <f t="shared" ca="1" si="10"/>
        <v>882.1</v>
      </c>
      <c r="U13">
        <f t="shared" ca="1" si="0"/>
        <v>906.60000000000014</v>
      </c>
      <c r="V13">
        <f t="shared" ca="1" si="0"/>
        <v>689.09999999999991</v>
      </c>
      <c r="W13">
        <f t="shared" ca="1" si="0"/>
        <v>428.30000000000018</v>
      </c>
      <c r="X13">
        <f t="shared" ca="1" si="0"/>
        <v>186.7</v>
      </c>
      <c r="Y13">
        <f t="shared" ca="1" si="0"/>
        <v>62.5</v>
      </c>
      <c r="Z13">
        <f t="shared" ca="1" si="0"/>
        <v>34.1</v>
      </c>
      <c r="AA13">
        <f t="shared" ca="1" si="0"/>
        <v>36</v>
      </c>
      <c r="AB13">
        <f t="shared" ca="1" si="0"/>
        <v>118.8</v>
      </c>
      <c r="AC13">
        <f t="shared" ca="1" si="0"/>
        <v>273.09999999999997</v>
      </c>
      <c r="AD13">
        <f t="shared" ca="1" si="0"/>
        <v>589.6</v>
      </c>
      <c r="AE13">
        <f t="shared" ca="1" si="0"/>
        <v>824.5</v>
      </c>
      <c r="AG13">
        <f t="shared" ca="1" si="1"/>
        <v>5031.4000000000005</v>
      </c>
      <c r="AI13">
        <v>2007</v>
      </c>
      <c r="AJ13">
        <f t="shared" ca="1" si="11"/>
        <v>820.10000000000014</v>
      </c>
      <c r="AK13">
        <f t="shared" ca="1" si="2"/>
        <v>850.60000000000014</v>
      </c>
      <c r="AL13">
        <f t="shared" ca="1" si="2"/>
        <v>627.0999999999998</v>
      </c>
      <c r="AM13">
        <f t="shared" ca="1" si="2"/>
        <v>368.30000000000013</v>
      </c>
      <c r="AN13">
        <f t="shared" ca="1" si="2"/>
        <v>134.69999999999999</v>
      </c>
      <c r="AO13">
        <f t="shared" ca="1" si="2"/>
        <v>37.699999999999996</v>
      </c>
      <c r="AP13">
        <f t="shared" ca="1" si="2"/>
        <v>12.199999999999998</v>
      </c>
      <c r="AQ13">
        <f t="shared" ca="1" si="2"/>
        <v>13.499999999999998</v>
      </c>
      <c r="AR13">
        <f t="shared" ca="1" si="2"/>
        <v>71.599999999999994</v>
      </c>
      <c r="AS13">
        <f t="shared" ca="1" si="2"/>
        <v>211.39999999999998</v>
      </c>
      <c r="AT13">
        <f t="shared" ca="1" si="2"/>
        <v>529.6</v>
      </c>
      <c r="AU13">
        <f t="shared" ca="1" si="2"/>
        <v>762.5</v>
      </c>
      <c r="AW13">
        <f t="shared" ca="1" si="3"/>
        <v>4439.2999999999993</v>
      </c>
      <c r="AY13">
        <v>2007</v>
      </c>
      <c r="AZ13">
        <f t="shared" ca="1" si="12"/>
        <v>634.09999999999991</v>
      </c>
      <c r="BA13">
        <f t="shared" ca="1" si="4"/>
        <v>682.6</v>
      </c>
      <c r="BB13">
        <f t="shared" ca="1" si="4"/>
        <v>441.10000000000008</v>
      </c>
      <c r="BC13">
        <f t="shared" ca="1" si="4"/>
        <v>204.19999999999993</v>
      </c>
      <c r="BD13">
        <f t="shared" ca="1" si="4"/>
        <v>21.700000000000003</v>
      </c>
      <c r="BE13">
        <f t="shared" ca="1" si="4"/>
        <v>4.7</v>
      </c>
      <c r="BF13">
        <f t="shared" ca="1" si="4"/>
        <v>0</v>
      </c>
      <c r="BG13">
        <f t="shared" ca="1" si="4"/>
        <v>0</v>
      </c>
      <c r="BH13">
        <f t="shared" ca="1" si="4"/>
        <v>3.6999999999999993</v>
      </c>
      <c r="BI13">
        <f t="shared" ca="1" si="4"/>
        <v>73.5</v>
      </c>
      <c r="BJ13">
        <f t="shared" ca="1" si="4"/>
        <v>349.6</v>
      </c>
      <c r="BK13">
        <f t="shared" ca="1" si="4"/>
        <v>576.5</v>
      </c>
      <c r="BM13">
        <f t="shared" ca="1" si="5"/>
        <v>2991.7000000000003</v>
      </c>
      <c r="BO13">
        <v>2007</v>
      </c>
      <c r="BP13">
        <f t="shared" ca="1" si="13"/>
        <v>696.1</v>
      </c>
      <c r="BQ13">
        <f t="shared" ca="1" si="6"/>
        <v>738.6</v>
      </c>
      <c r="BR13">
        <f t="shared" ca="1" si="6"/>
        <v>503.10000000000008</v>
      </c>
      <c r="BS13">
        <f t="shared" ca="1" si="6"/>
        <v>254.39999999999992</v>
      </c>
      <c r="BT13">
        <f t="shared" ca="1" si="6"/>
        <v>52</v>
      </c>
      <c r="BU13">
        <f t="shared" ca="1" si="6"/>
        <v>8.8999999999999986</v>
      </c>
      <c r="BV13">
        <f t="shared" ca="1" si="6"/>
        <v>0.69999999999999929</v>
      </c>
      <c r="BW13">
        <f t="shared" ca="1" si="6"/>
        <v>0.19999999999999929</v>
      </c>
      <c r="BX13">
        <f t="shared" ca="1" si="6"/>
        <v>15.199999999999998</v>
      </c>
      <c r="BY13">
        <f t="shared" ca="1" si="6"/>
        <v>112.7</v>
      </c>
      <c r="BZ13">
        <f t="shared" ca="1" si="6"/>
        <v>409.6</v>
      </c>
      <c r="CA13">
        <f t="shared" ca="1" si="6"/>
        <v>638.49999999999989</v>
      </c>
      <c r="CC13">
        <f t="shared" ca="1" si="7"/>
        <v>3429.9999999999995</v>
      </c>
      <c r="CE13">
        <v>2007</v>
      </c>
      <c r="CF13">
        <f t="shared" ca="1" si="14"/>
        <v>758.1</v>
      </c>
      <c r="CG13">
        <f t="shared" ca="1" si="14"/>
        <v>794.60000000000014</v>
      </c>
      <c r="CH13">
        <f t="shared" ca="1" si="14"/>
        <v>565.0999999999998</v>
      </c>
      <c r="CI13">
        <f t="shared" ca="1" si="14"/>
        <v>309.4000000000002</v>
      </c>
      <c r="CJ13">
        <f t="shared" ca="1" si="14"/>
        <v>88.7</v>
      </c>
      <c r="CK13">
        <f t="shared" ca="1" si="14"/>
        <v>20</v>
      </c>
      <c r="CL13">
        <f t="shared" ca="1" si="14"/>
        <v>3.1999999999999993</v>
      </c>
      <c r="CM13">
        <f t="shared" ca="1" si="14"/>
        <v>4.5999999999999979</v>
      </c>
      <c r="CN13">
        <f t="shared" ca="1" si="14"/>
        <v>36.4</v>
      </c>
      <c r="CO13">
        <f t="shared" ca="1" si="14"/>
        <v>157.69999999999999</v>
      </c>
      <c r="CP13">
        <f t="shared" ca="1" si="14"/>
        <v>469.59999999999997</v>
      </c>
      <c r="CQ13">
        <f t="shared" ca="1" si="14"/>
        <v>700.49999999999989</v>
      </c>
      <c r="CS13">
        <f t="shared" ca="1" si="9"/>
        <v>3907.8999999999996</v>
      </c>
    </row>
    <row r="14" spans="1:97" x14ac:dyDescent="0.25">
      <c r="A14">
        <v>2000</v>
      </c>
      <c r="B14">
        <v>1</v>
      </c>
      <c r="C14">
        <v>988.79999999999984</v>
      </c>
      <c r="D14">
        <v>0</v>
      </c>
      <c r="E14">
        <v>28</v>
      </c>
      <c r="F14">
        <v>431.4</v>
      </c>
      <c r="G14">
        <v>926.8</v>
      </c>
      <c r="H14">
        <v>0</v>
      </c>
      <c r="I14">
        <v>740.80000000000007</v>
      </c>
      <c r="J14">
        <v>0</v>
      </c>
      <c r="K14">
        <v>802.8</v>
      </c>
      <c r="L14">
        <v>0</v>
      </c>
      <c r="M14">
        <v>864.8</v>
      </c>
      <c r="N14">
        <v>0</v>
      </c>
      <c r="O14">
        <v>0</v>
      </c>
      <c r="P14" s="21">
        <v>-13.896774193548385</v>
      </c>
      <c r="S14">
        <v>2008</v>
      </c>
      <c r="T14">
        <f t="shared" ca="1" si="10"/>
        <v>829.69999999999993</v>
      </c>
      <c r="U14">
        <f t="shared" ca="1" si="0"/>
        <v>861.49999999999977</v>
      </c>
      <c r="V14">
        <f t="shared" ca="1" si="0"/>
        <v>777.8</v>
      </c>
      <c r="W14">
        <f t="shared" ca="1" si="0"/>
        <v>367.89999999999992</v>
      </c>
      <c r="X14">
        <f t="shared" ca="1" si="0"/>
        <v>268.8</v>
      </c>
      <c r="Y14">
        <f t="shared" ca="1" si="0"/>
        <v>49.4</v>
      </c>
      <c r="Z14">
        <f t="shared" ca="1" si="0"/>
        <v>16.5</v>
      </c>
      <c r="AA14">
        <f t="shared" ca="1" si="0"/>
        <v>28.099999999999998</v>
      </c>
      <c r="AB14">
        <f t="shared" ca="1" si="0"/>
        <v>153.4</v>
      </c>
      <c r="AC14">
        <f t="shared" ca="1" si="0"/>
        <v>380.20000000000005</v>
      </c>
      <c r="AD14">
        <f t="shared" ca="1" si="0"/>
        <v>573.19999999999993</v>
      </c>
      <c r="AE14">
        <f t="shared" ca="1" si="0"/>
        <v>891.80000000000018</v>
      </c>
      <c r="AG14">
        <f t="shared" ca="1" si="1"/>
        <v>5198.3</v>
      </c>
      <c r="AI14">
        <v>2008</v>
      </c>
      <c r="AJ14">
        <f t="shared" ca="1" si="11"/>
        <v>767.7</v>
      </c>
      <c r="AK14">
        <f t="shared" ca="1" si="2"/>
        <v>803.49999999999977</v>
      </c>
      <c r="AL14">
        <f t="shared" ca="1" si="2"/>
        <v>715.79999999999984</v>
      </c>
      <c r="AM14">
        <f t="shared" ca="1" si="2"/>
        <v>308.70000000000005</v>
      </c>
      <c r="AN14">
        <f t="shared" ca="1" si="2"/>
        <v>206.80000000000007</v>
      </c>
      <c r="AO14">
        <f t="shared" ca="1" si="2"/>
        <v>20.700000000000003</v>
      </c>
      <c r="AP14">
        <f t="shared" ca="1" si="2"/>
        <v>2</v>
      </c>
      <c r="AQ14">
        <f t="shared" ca="1" si="2"/>
        <v>7.0999999999999979</v>
      </c>
      <c r="AR14">
        <f t="shared" ca="1" si="2"/>
        <v>101.6</v>
      </c>
      <c r="AS14">
        <f t="shared" ca="1" si="2"/>
        <v>320.20000000000005</v>
      </c>
      <c r="AT14">
        <f t="shared" ca="1" si="2"/>
        <v>513.19999999999993</v>
      </c>
      <c r="AU14">
        <f t="shared" ca="1" si="2"/>
        <v>829.80000000000018</v>
      </c>
      <c r="AW14">
        <f t="shared" ca="1" si="3"/>
        <v>4597.0999999999995</v>
      </c>
      <c r="AY14">
        <v>2008</v>
      </c>
      <c r="AZ14">
        <f t="shared" ca="1" si="12"/>
        <v>581.70000000000005</v>
      </c>
      <c r="BA14">
        <f t="shared" ca="1" si="4"/>
        <v>629.49999999999989</v>
      </c>
      <c r="BB14">
        <f t="shared" ca="1" si="4"/>
        <v>529.79999999999995</v>
      </c>
      <c r="BC14">
        <f t="shared" ca="1" si="4"/>
        <v>158.80000000000004</v>
      </c>
      <c r="BD14">
        <f t="shared" ca="1" si="4"/>
        <v>45.7</v>
      </c>
      <c r="BE14">
        <f t="shared" ca="1" si="4"/>
        <v>0</v>
      </c>
      <c r="BF14">
        <f t="shared" ca="1" si="4"/>
        <v>0</v>
      </c>
      <c r="BG14">
        <f t="shared" ca="1" si="4"/>
        <v>0</v>
      </c>
      <c r="BH14">
        <f t="shared" ca="1" si="4"/>
        <v>11.299999999999999</v>
      </c>
      <c r="BI14">
        <f t="shared" ca="1" si="4"/>
        <v>149.9</v>
      </c>
      <c r="BJ14">
        <f t="shared" ca="1" si="4"/>
        <v>339.9</v>
      </c>
      <c r="BK14">
        <f t="shared" ca="1" si="4"/>
        <v>643.80000000000007</v>
      </c>
      <c r="BM14">
        <f t="shared" ca="1" si="5"/>
        <v>3090.4</v>
      </c>
      <c r="BO14">
        <v>2008</v>
      </c>
      <c r="BP14">
        <f t="shared" ca="1" si="13"/>
        <v>643.70000000000005</v>
      </c>
      <c r="BQ14">
        <f t="shared" ca="1" si="6"/>
        <v>687.49999999999989</v>
      </c>
      <c r="BR14">
        <f t="shared" ca="1" si="6"/>
        <v>591.79999999999995</v>
      </c>
      <c r="BS14">
        <f t="shared" ca="1" si="6"/>
        <v>200.90000000000003</v>
      </c>
      <c r="BT14">
        <f t="shared" ca="1" si="6"/>
        <v>90</v>
      </c>
      <c r="BU14">
        <f t="shared" ca="1" si="6"/>
        <v>0.69999999999999929</v>
      </c>
      <c r="BV14">
        <f t="shared" ca="1" si="6"/>
        <v>0</v>
      </c>
      <c r="BW14">
        <f t="shared" ca="1" si="6"/>
        <v>0</v>
      </c>
      <c r="BX14">
        <f t="shared" ca="1" si="6"/>
        <v>27.4</v>
      </c>
      <c r="BY14">
        <f t="shared" ca="1" si="6"/>
        <v>203.69999999999996</v>
      </c>
      <c r="BZ14">
        <f t="shared" ca="1" si="6"/>
        <v>394.5</v>
      </c>
      <c r="CA14">
        <f t="shared" ca="1" si="6"/>
        <v>705.80000000000018</v>
      </c>
      <c r="CC14">
        <f t="shared" ca="1" si="7"/>
        <v>3545.9999999999995</v>
      </c>
      <c r="CE14">
        <v>2008</v>
      </c>
      <c r="CF14">
        <f t="shared" ca="1" si="14"/>
        <v>705.7</v>
      </c>
      <c r="CG14">
        <f t="shared" ca="1" si="14"/>
        <v>745.49999999999989</v>
      </c>
      <c r="CH14">
        <f t="shared" ca="1" si="14"/>
        <v>653.79999999999984</v>
      </c>
      <c r="CI14">
        <f t="shared" ca="1" si="14"/>
        <v>252.10000000000005</v>
      </c>
      <c r="CJ14">
        <f t="shared" ca="1" si="14"/>
        <v>145.69999999999999</v>
      </c>
      <c r="CK14">
        <f t="shared" ca="1" si="14"/>
        <v>6.1</v>
      </c>
      <c r="CL14">
        <f t="shared" ca="1" si="14"/>
        <v>0</v>
      </c>
      <c r="CM14">
        <f t="shared" ca="1" si="14"/>
        <v>0.39999999999999858</v>
      </c>
      <c r="CN14">
        <f t="shared" ca="1" si="14"/>
        <v>56.4</v>
      </c>
      <c r="CO14">
        <f t="shared" ca="1" si="14"/>
        <v>261.09999999999997</v>
      </c>
      <c r="CP14">
        <f t="shared" ca="1" si="14"/>
        <v>453.20000000000005</v>
      </c>
      <c r="CQ14">
        <f t="shared" ca="1" si="14"/>
        <v>767.8000000000003</v>
      </c>
      <c r="CS14">
        <f t="shared" ca="1" si="9"/>
        <v>4047.7999999999993</v>
      </c>
    </row>
    <row r="15" spans="1:97" x14ac:dyDescent="0.25">
      <c r="A15">
        <v>2000</v>
      </c>
      <c r="B15">
        <v>2</v>
      </c>
      <c r="C15">
        <v>752.19999999999993</v>
      </c>
      <c r="D15">
        <v>0</v>
      </c>
      <c r="E15">
        <v>22</v>
      </c>
      <c r="F15">
        <v>248.79999999999998</v>
      </c>
      <c r="G15">
        <v>694.19999999999993</v>
      </c>
      <c r="H15">
        <v>0</v>
      </c>
      <c r="I15">
        <v>520.19999999999993</v>
      </c>
      <c r="J15">
        <v>0</v>
      </c>
      <c r="K15">
        <v>578.19999999999993</v>
      </c>
      <c r="L15">
        <v>0</v>
      </c>
      <c r="M15">
        <v>636.19999999999982</v>
      </c>
      <c r="N15">
        <v>0</v>
      </c>
      <c r="O15">
        <v>0</v>
      </c>
      <c r="P15" s="21">
        <v>-7.9379310344827605</v>
      </c>
      <c r="S15">
        <v>2009</v>
      </c>
      <c r="T15">
        <f t="shared" ca="1" si="10"/>
        <v>1046.7</v>
      </c>
      <c r="U15">
        <f t="shared" ca="1" si="0"/>
        <v>790.3</v>
      </c>
      <c r="V15">
        <f t="shared" ca="1" si="0"/>
        <v>696.10000000000025</v>
      </c>
      <c r="W15">
        <f t="shared" ca="1" si="0"/>
        <v>434.2000000000001</v>
      </c>
      <c r="X15">
        <f t="shared" ca="1" si="0"/>
        <v>264.3</v>
      </c>
      <c r="Y15">
        <f t="shared" ca="1" si="0"/>
        <v>93.2</v>
      </c>
      <c r="Z15">
        <f t="shared" ca="1" si="0"/>
        <v>47.800000000000004</v>
      </c>
      <c r="AA15">
        <f t="shared" ca="1" si="0"/>
        <v>60.8</v>
      </c>
      <c r="AB15">
        <f t="shared" ca="1" si="0"/>
        <v>116.6</v>
      </c>
      <c r="AC15">
        <f t="shared" ca="1" si="0"/>
        <v>418.20000000000005</v>
      </c>
      <c r="AD15">
        <f t="shared" ca="1" si="0"/>
        <v>453.30000000000007</v>
      </c>
      <c r="AE15">
        <f t="shared" ca="1" si="0"/>
        <v>826.49999999999989</v>
      </c>
      <c r="AG15">
        <f t="shared" ca="1" si="1"/>
        <v>5248.0000000000009</v>
      </c>
      <c r="AI15">
        <v>2009</v>
      </c>
      <c r="AJ15">
        <f t="shared" ca="1" si="11"/>
        <v>984.69999999999993</v>
      </c>
      <c r="AK15">
        <f t="shared" ca="1" si="2"/>
        <v>734.3</v>
      </c>
      <c r="AL15">
        <f t="shared" ca="1" si="2"/>
        <v>634.10000000000025</v>
      </c>
      <c r="AM15">
        <f t="shared" ca="1" si="2"/>
        <v>374.2000000000001</v>
      </c>
      <c r="AN15">
        <f t="shared" ca="1" si="2"/>
        <v>204.3</v>
      </c>
      <c r="AO15">
        <f t="shared" ca="1" si="2"/>
        <v>60.400000000000006</v>
      </c>
      <c r="AP15">
        <f t="shared" ca="1" si="2"/>
        <v>14.6</v>
      </c>
      <c r="AQ15">
        <f t="shared" ca="1" si="2"/>
        <v>31.2</v>
      </c>
      <c r="AR15">
        <f t="shared" ca="1" si="2"/>
        <v>78.899999999999991</v>
      </c>
      <c r="AS15">
        <f t="shared" ca="1" si="2"/>
        <v>356.20000000000005</v>
      </c>
      <c r="AT15">
        <f t="shared" ca="1" si="2"/>
        <v>393.30000000000007</v>
      </c>
      <c r="AU15">
        <f t="shared" ca="1" si="2"/>
        <v>764.49999999999989</v>
      </c>
      <c r="AW15">
        <f t="shared" ca="1" si="3"/>
        <v>4630.7000000000007</v>
      </c>
      <c r="AY15">
        <v>2009</v>
      </c>
      <c r="AZ15">
        <f t="shared" ca="1" si="12"/>
        <v>798.69999999999993</v>
      </c>
      <c r="BA15">
        <f t="shared" ca="1" si="4"/>
        <v>566.30000000000007</v>
      </c>
      <c r="BB15">
        <f t="shared" ca="1" si="4"/>
        <v>448.1</v>
      </c>
      <c r="BC15">
        <f t="shared" ca="1" si="4"/>
        <v>198.20000000000005</v>
      </c>
      <c r="BD15">
        <f t="shared" ca="1" si="4"/>
        <v>51.300000000000004</v>
      </c>
      <c r="BE15">
        <f t="shared" ca="1" si="4"/>
        <v>5.7000000000000011</v>
      </c>
      <c r="BF15">
        <f t="shared" ca="1" si="4"/>
        <v>0</v>
      </c>
      <c r="BG15">
        <f t="shared" ca="1" si="4"/>
        <v>0</v>
      </c>
      <c r="BH15">
        <f t="shared" ca="1" si="4"/>
        <v>12.3</v>
      </c>
      <c r="BI15">
        <f t="shared" ca="1" si="4"/>
        <v>171.6</v>
      </c>
      <c r="BJ15">
        <f t="shared" ca="1" si="4"/>
        <v>213.29999999999998</v>
      </c>
      <c r="BK15">
        <f t="shared" ca="1" si="4"/>
        <v>578.49999999999989</v>
      </c>
      <c r="BM15">
        <f t="shared" ca="1" si="5"/>
        <v>3044</v>
      </c>
      <c r="BO15">
        <v>2009</v>
      </c>
      <c r="BP15">
        <f t="shared" ca="1" si="13"/>
        <v>860.69999999999993</v>
      </c>
      <c r="BQ15">
        <f t="shared" ca="1" si="6"/>
        <v>622.30000000000007</v>
      </c>
      <c r="BR15">
        <f t="shared" ca="1" si="6"/>
        <v>510.1</v>
      </c>
      <c r="BS15">
        <f t="shared" ca="1" si="6"/>
        <v>254.90000000000003</v>
      </c>
      <c r="BT15">
        <f t="shared" ca="1" si="6"/>
        <v>93.100000000000009</v>
      </c>
      <c r="BU15">
        <f t="shared" ca="1" si="6"/>
        <v>17.599999999999998</v>
      </c>
      <c r="BV15">
        <f t="shared" ca="1" si="6"/>
        <v>0</v>
      </c>
      <c r="BW15">
        <f t="shared" ca="1" si="6"/>
        <v>3.5</v>
      </c>
      <c r="BX15">
        <f t="shared" ca="1" si="6"/>
        <v>25</v>
      </c>
      <c r="BY15">
        <f t="shared" ca="1" si="6"/>
        <v>232.19999999999996</v>
      </c>
      <c r="BZ15">
        <f t="shared" ca="1" si="6"/>
        <v>273.30000000000007</v>
      </c>
      <c r="CA15">
        <f t="shared" ca="1" si="6"/>
        <v>640.49999999999989</v>
      </c>
      <c r="CC15">
        <f t="shared" ca="1" si="7"/>
        <v>3533.2</v>
      </c>
      <c r="CE15">
        <v>2009</v>
      </c>
      <c r="CF15">
        <f t="shared" ca="1" si="14"/>
        <v>922.69999999999993</v>
      </c>
      <c r="CG15">
        <f t="shared" ca="1" si="14"/>
        <v>678.3</v>
      </c>
      <c r="CH15">
        <f t="shared" ca="1" si="14"/>
        <v>572.10000000000014</v>
      </c>
      <c r="CI15">
        <f t="shared" ca="1" si="14"/>
        <v>314.2000000000001</v>
      </c>
      <c r="CJ15">
        <f t="shared" ca="1" si="14"/>
        <v>144.29999999999998</v>
      </c>
      <c r="CK15">
        <f t="shared" ca="1" si="14"/>
        <v>35</v>
      </c>
      <c r="CL15">
        <f t="shared" ca="1" si="14"/>
        <v>1.4000000000000004</v>
      </c>
      <c r="CM15">
        <f t="shared" ca="1" si="14"/>
        <v>12</v>
      </c>
      <c r="CN15">
        <f t="shared" ca="1" si="14"/>
        <v>48</v>
      </c>
      <c r="CO15">
        <f t="shared" ca="1" si="14"/>
        <v>294.2</v>
      </c>
      <c r="CP15">
        <f t="shared" ca="1" si="14"/>
        <v>333.30000000000007</v>
      </c>
      <c r="CQ15">
        <f t="shared" ca="1" si="14"/>
        <v>702.49999999999989</v>
      </c>
      <c r="CS15">
        <f t="shared" ca="1" si="9"/>
        <v>4058.0000000000009</v>
      </c>
    </row>
    <row r="16" spans="1:97" x14ac:dyDescent="0.25">
      <c r="A16">
        <v>2000</v>
      </c>
      <c r="B16">
        <v>3</v>
      </c>
      <c r="C16">
        <v>575.20000000000005</v>
      </c>
      <c r="D16">
        <v>0</v>
      </c>
      <c r="E16">
        <v>12</v>
      </c>
      <c r="F16">
        <v>82.3</v>
      </c>
      <c r="G16">
        <v>513.20000000000005</v>
      </c>
      <c r="H16">
        <v>0</v>
      </c>
      <c r="I16">
        <v>327.20000000000005</v>
      </c>
      <c r="J16">
        <v>0</v>
      </c>
      <c r="K16">
        <v>389.20000000000005</v>
      </c>
      <c r="L16">
        <v>0</v>
      </c>
      <c r="M16">
        <v>451.20000000000005</v>
      </c>
      <c r="N16">
        <v>0</v>
      </c>
      <c r="O16">
        <v>0</v>
      </c>
      <c r="P16" s="21">
        <v>-0.55483870967741933</v>
      </c>
      <c r="S16">
        <v>2010</v>
      </c>
      <c r="T16">
        <f t="shared" ca="1" si="10"/>
        <v>878.79999999999984</v>
      </c>
      <c r="U16">
        <f t="shared" ca="1" si="0"/>
        <v>750.69999999999993</v>
      </c>
      <c r="V16">
        <f t="shared" ca="1" si="0"/>
        <v>502.9</v>
      </c>
      <c r="W16">
        <f t="shared" ca="1" si="0"/>
        <v>324.19999999999993</v>
      </c>
      <c r="X16">
        <f t="shared" ca="1" si="0"/>
        <v>138.89999999999998</v>
      </c>
      <c r="Y16">
        <f t="shared" ca="1" si="0"/>
        <v>70.2</v>
      </c>
      <c r="Z16">
        <f t="shared" ca="1" si="0"/>
        <v>8.3000000000000007</v>
      </c>
      <c r="AA16">
        <f t="shared" ca="1" si="0"/>
        <v>26.6</v>
      </c>
      <c r="AB16">
        <f t="shared" ca="1" si="0"/>
        <v>180.6</v>
      </c>
      <c r="AC16">
        <f t="shared" ca="1" si="0"/>
        <v>362.20000000000005</v>
      </c>
      <c r="AD16">
        <f t="shared" ca="1" si="0"/>
        <v>521.90000000000009</v>
      </c>
      <c r="AE16">
        <f t="shared" ca="1" si="0"/>
        <v>804.9</v>
      </c>
      <c r="AG16">
        <f t="shared" ca="1" si="1"/>
        <v>4570.2</v>
      </c>
      <c r="AI16">
        <v>2010</v>
      </c>
      <c r="AJ16">
        <f t="shared" ca="1" si="11"/>
        <v>816.79999999999984</v>
      </c>
      <c r="AK16">
        <f t="shared" ca="1" si="2"/>
        <v>694.69999999999993</v>
      </c>
      <c r="AL16">
        <f t="shared" ca="1" si="2"/>
        <v>440.9</v>
      </c>
      <c r="AM16">
        <f t="shared" ca="1" si="2"/>
        <v>264.19999999999993</v>
      </c>
      <c r="AN16">
        <f t="shared" ca="1" si="2"/>
        <v>107.50000000000001</v>
      </c>
      <c r="AO16">
        <f t="shared" ca="1" si="2"/>
        <v>34.699999999999996</v>
      </c>
      <c r="AP16">
        <f t="shared" ca="1" si="2"/>
        <v>2.4000000000000004</v>
      </c>
      <c r="AQ16">
        <f t="shared" ca="1" si="2"/>
        <v>7.1000000000000014</v>
      </c>
      <c r="AR16">
        <f t="shared" ca="1" si="2"/>
        <v>128.29999999999998</v>
      </c>
      <c r="AS16">
        <f t="shared" ca="1" si="2"/>
        <v>300.20000000000005</v>
      </c>
      <c r="AT16">
        <f t="shared" ca="1" si="2"/>
        <v>461.9</v>
      </c>
      <c r="AU16">
        <f t="shared" ca="1" si="2"/>
        <v>742.90000000000009</v>
      </c>
      <c r="AW16">
        <f t="shared" ca="1" si="3"/>
        <v>4001.5999999999995</v>
      </c>
      <c r="AY16">
        <v>2010</v>
      </c>
      <c r="AZ16">
        <f t="shared" ca="1" si="12"/>
        <v>630.79999999999995</v>
      </c>
      <c r="BA16">
        <f t="shared" ca="1" si="4"/>
        <v>526.69999999999993</v>
      </c>
      <c r="BB16">
        <f t="shared" ca="1" si="4"/>
        <v>254.89999999999995</v>
      </c>
      <c r="BC16">
        <f t="shared" ca="1" si="4"/>
        <v>107.4</v>
      </c>
      <c r="BD16">
        <f t="shared" ca="1" si="4"/>
        <v>34.400000000000006</v>
      </c>
      <c r="BE16">
        <f t="shared" ca="1" si="4"/>
        <v>0</v>
      </c>
      <c r="BF16">
        <f t="shared" ca="1" si="4"/>
        <v>0</v>
      </c>
      <c r="BG16">
        <f t="shared" ca="1" si="4"/>
        <v>0</v>
      </c>
      <c r="BH16">
        <f t="shared" ca="1" si="4"/>
        <v>11.2</v>
      </c>
      <c r="BI16">
        <f t="shared" ca="1" si="4"/>
        <v>126.39999999999999</v>
      </c>
      <c r="BJ16">
        <f t="shared" ca="1" si="4"/>
        <v>281.89999999999998</v>
      </c>
      <c r="BK16">
        <f t="shared" ca="1" si="4"/>
        <v>556.9000000000002</v>
      </c>
      <c r="BM16">
        <f t="shared" ca="1" si="5"/>
        <v>2530.6000000000004</v>
      </c>
      <c r="BO16">
        <v>2010</v>
      </c>
      <c r="BP16">
        <f t="shared" ca="1" si="13"/>
        <v>692.8</v>
      </c>
      <c r="BQ16">
        <f t="shared" ca="1" si="6"/>
        <v>582.70000000000005</v>
      </c>
      <c r="BR16">
        <f t="shared" ca="1" si="6"/>
        <v>316.90000000000003</v>
      </c>
      <c r="BS16">
        <f t="shared" ca="1" si="6"/>
        <v>155.09999999999997</v>
      </c>
      <c r="BT16">
        <f t="shared" ca="1" si="6"/>
        <v>55.599999999999994</v>
      </c>
      <c r="BU16">
        <f t="shared" ca="1" si="6"/>
        <v>2.1999999999999993</v>
      </c>
      <c r="BV16">
        <f t="shared" ca="1" si="6"/>
        <v>0</v>
      </c>
      <c r="BW16">
        <f t="shared" ca="1" si="6"/>
        <v>0</v>
      </c>
      <c r="BX16">
        <f t="shared" ca="1" si="6"/>
        <v>39.700000000000003</v>
      </c>
      <c r="BY16">
        <f t="shared" ca="1" si="6"/>
        <v>180</v>
      </c>
      <c r="BZ16">
        <f t="shared" ca="1" si="6"/>
        <v>341.89999999999992</v>
      </c>
      <c r="CA16">
        <f t="shared" ca="1" si="6"/>
        <v>618.90000000000009</v>
      </c>
      <c r="CC16">
        <f t="shared" ca="1" si="7"/>
        <v>2985.8</v>
      </c>
      <c r="CE16">
        <v>2010</v>
      </c>
      <c r="CF16">
        <f t="shared" ca="1" si="14"/>
        <v>754.79999999999984</v>
      </c>
      <c r="CG16">
        <f t="shared" ca="1" si="14"/>
        <v>638.69999999999993</v>
      </c>
      <c r="CH16">
        <f t="shared" ca="1" si="14"/>
        <v>378.9</v>
      </c>
      <c r="CI16">
        <f t="shared" ca="1" si="14"/>
        <v>207.79999999999993</v>
      </c>
      <c r="CJ16">
        <f t="shared" ca="1" si="14"/>
        <v>80.500000000000014</v>
      </c>
      <c r="CK16">
        <f t="shared" ca="1" si="14"/>
        <v>15.099999999999998</v>
      </c>
      <c r="CL16">
        <f t="shared" ca="1" si="14"/>
        <v>0</v>
      </c>
      <c r="CM16">
        <f t="shared" ca="1" si="14"/>
        <v>0.5</v>
      </c>
      <c r="CN16">
        <f t="shared" ca="1" si="14"/>
        <v>79.499999999999986</v>
      </c>
      <c r="CO16">
        <f t="shared" ca="1" si="14"/>
        <v>238.40000000000003</v>
      </c>
      <c r="CP16">
        <f t="shared" ca="1" si="14"/>
        <v>401.9</v>
      </c>
      <c r="CQ16">
        <f t="shared" ca="1" si="14"/>
        <v>680.90000000000009</v>
      </c>
      <c r="CS16">
        <f t="shared" ca="1" si="9"/>
        <v>3477</v>
      </c>
    </row>
    <row r="17" spans="1:97" x14ac:dyDescent="0.25">
      <c r="A17">
        <v>2000</v>
      </c>
      <c r="B17">
        <v>4</v>
      </c>
      <c r="C17">
        <v>431.80000000000013</v>
      </c>
      <c r="D17">
        <v>0</v>
      </c>
      <c r="E17">
        <v>7</v>
      </c>
      <c r="F17">
        <v>14.999999999999996</v>
      </c>
      <c r="G17">
        <v>371.80000000000007</v>
      </c>
      <c r="H17">
        <v>0</v>
      </c>
      <c r="I17">
        <v>193.59999999999997</v>
      </c>
      <c r="J17">
        <v>1.8000000000000007</v>
      </c>
      <c r="K17">
        <v>251.79999999999998</v>
      </c>
      <c r="L17">
        <v>0</v>
      </c>
      <c r="M17">
        <v>311.8</v>
      </c>
      <c r="N17">
        <v>0</v>
      </c>
      <c r="O17">
        <v>0</v>
      </c>
      <c r="P17" s="21">
        <v>3.6066666666666669</v>
      </c>
      <c r="S17">
        <v>2011</v>
      </c>
      <c r="T17">
        <f t="shared" ca="1" si="10"/>
        <v>1005.0999999999999</v>
      </c>
      <c r="U17">
        <f t="shared" ca="1" si="0"/>
        <v>797.2</v>
      </c>
      <c r="V17">
        <f t="shared" ca="1" si="0"/>
        <v>752.70000000000016</v>
      </c>
      <c r="W17">
        <f t="shared" ca="1" si="0"/>
        <v>452.99999999999994</v>
      </c>
      <c r="X17">
        <f t="shared" ca="1" si="0"/>
        <v>187.89999999999998</v>
      </c>
      <c r="Y17">
        <f t="shared" ca="1" si="0"/>
        <v>61.5</v>
      </c>
      <c r="Z17">
        <f t="shared" ca="1" si="0"/>
        <v>2.4</v>
      </c>
      <c r="AA17">
        <f t="shared" ca="1" si="0"/>
        <v>16.2</v>
      </c>
      <c r="AB17">
        <f t="shared" ca="1" si="0"/>
        <v>128.89999999999998</v>
      </c>
      <c r="AC17">
        <f t="shared" ca="1" si="0"/>
        <v>304.29999999999995</v>
      </c>
      <c r="AD17">
        <f t="shared" ca="1" si="0"/>
        <v>481.4</v>
      </c>
      <c r="AE17">
        <f t="shared" ca="1" si="0"/>
        <v>752.9</v>
      </c>
      <c r="AG17">
        <f t="shared" ca="1" si="1"/>
        <v>4943.4999999999991</v>
      </c>
      <c r="AI17">
        <v>2011</v>
      </c>
      <c r="AJ17">
        <f t="shared" ca="1" si="11"/>
        <v>943.1</v>
      </c>
      <c r="AK17">
        <f t="shared" ca="1" si="2"/>
        <v>741.2</v>
      </c>
      <c r="AL17">
        <f t="shared" ca="1" si="2"/>
        <v>690.70000000000027</v>
      </c>
      <c r="AM17">
        <f t="shared" ca="1" si="2"/>
        <v>392.99999999999994</v>
      </c>
      <c r="AN17">
        <f t="shared" ca="1" si="2"/>
        <v>135.6</v>
      </c>
      <c r="AO17">
        <f t="shared" ca="1" si="2"/>
        <v>30.500000000000007</v>
      </c>
      <c r="AP17">
        <f t="shared" ca="1" si="2"/>
        <v>0.40000000000000036</v>
      </c>
      <c r="AQ17">
        <f t="shared" ca="1" si="2"/>
        <v>1.5999999999999996</v>
      </c>
      <c r="AR17">
        <f t="shared" ca="1" si="2"/>
        <v>88.500000000000014</v>
      </c>
      <c r="AS17">
        <f t="shared" ca="1" si="2"/>
        <v>249.60000000000002</v>
      </c>
      <c r="AT17">
        <f t="shared" ca="1" si="2"/>
        <v>421.4</v>
      </c>
      <c r="AU17">
        <f t="shared" ca="1" si="2"/>
        <v>690.9</v>
      </c>
      <c r="AW17">
        <f t="shared" ca="1" si="3"/>
        <v>4386.5</v>
      </c>
      <c r="AY17">
        <v>2011</v>
      </c>
      <c r="AZ17">
        <f t="shared" ca="1" si="12"/>
        <v>757.1</v>
      </c>
      <c r="BA17">
        <f t="shared" ca="1" si="4"/>
        <v>573.20000000000005</v>
      </c>
      <c r="BB17">
        <f t="shared" ca="1" si="4"/>
        <v>504.70000000000005</v>
      </c>
      <c r="BC17">
        <f t="shared" ca="1" si="4"/>
        <v>213.00000000000006</v>
      </c>
      <c r="BD17">
        <f t="shared" ca="1" si="4"/>
        <v>28.1</v>
      </c>
      <c r="BE17">
        <f t="shared" ca="1" si="4"/>
        <v>9.9999999999999645E-2</v>
      </c>
      <c r="BF17">
        <f t="shared" ca="1" si="4"/>
        <v>0</v>
      </c>
      <c r="BG17">
        <f t="shared" ca="1" si="4"/>
        <v>0</v>
      </c>
      <c r="BH17">
        <f t="shared" ca="1" si="4"/>
        <v>17</v>
      </c>
      <c r="BI17">
        <f t="shared" ca="1" si="4"/>
        <v>110.00000000000001</v>
      </c>
      <c r="BJ17">
        <f t="shared" ca="1" si="4"/>
        <v>241.39999999999995</v>
      </c>
      <c r="BK17">
        <f t="shared" ca="1" si="4"/>
        <v>504.90000000000003</v>
      </c>
      <c r="BM17">
        <f t="shared" ca="1" si="5"/>
        <v>2949.5000000000005</v>
      </c>
      <c r="BO17">
        <v>2011</v>
      </c>
      <c r="BP17">
        <f t="shared" ca="1" si="13"/>
        <v>819.1</v>
      </c>
      <c r="BQ17">
        <f t="shared" ca="1" si="6"/>
        <v>629.20000000000005</v>
      </c>
      <c r="BR17">
        <f t="shared" ca="1" si="6"/>
        <v>566.70000000000027</v>
      </c>
      <c r="BS17">
        <f t="shared" ca="1" si="6"/>
        <v>273.00000000000006</v>
      </c>
      <c r="BT17">
        <f t="shared" ca="1" si="6"/>
        <v>57.399999999999991</v>
      </c>
      <c r="BU17">
        <f t="shared" ca="1" si="6"/>
        <v>3.3000000000000007</v>
      </c>
      <c r="BV17">
        <f t="shared" ca="1" si="6"/>
        <v>0</v>
      </c>
      <c r="BW17">
        <f t="shared" ca="1" si="6"/>
        <v>0</v>
      </c>
      <c r="BX17">
        <f t="shared" ca="1" si="6"/>
        <v>31.000000000000004</v>
      </c>
      <c r="BY17">
        <f t="shared" ca="1" si="6"/>
        <v>150</v>
      </c>
      <c r="BZ17">
        <f t="shared" ca="1" si="6"/>
        <v>301.39999999999992</v>
      </c>
      <c r="CA17">
        <f t="shared" ca="1" si="6"/>
        <v>566.9</v>
      </c>
      <c r="CC17">
        <f t="shared" ca="1" si="7"/>
        <v>3398.0000000000009</v>
      </c>
      <c r="CE17">
        <v>2011</v>
      </c>
      <c r="CF17">
        <f t="shared" ca="1" si="14"/>
        <v>881.1</v>
      </c>
      <c r="CG17">
        <f t="shared" ca="1" si="14"/>
        <v>685.2</v>
      </c>
      <c r="CH17">
        <f t="shared" ca="1" si="14"/>
        <v>628.70000000000027</v>
      </c>
      <c r="CI17">
        <f t="shared" ca="1" si="14"/>
        <v>333</v>
      </c>
      <c r="CJ17">
        <f t="shared" ca="1" si="14"/>
        <v>93.199999999999989</v>
      </c>
      <c r="CK17">
        <f t="shared" ca="1" si="14"/>
        <v>13.8</v>
      </c>
      <c r="CL17">
        <f t="shared" ca="1" si="14"/>
        <v>0</v>
      </c>
      <c r="CM17">
        <f t="shared" ca="1" si="14"/>
        <v>0</v>
      </c>
      <c r="CN17">
        <f t="shared" ca="1" si="14"/>
        <v>54.000000000000007</v>
      </c>
      <c r="CO17">
        <f t="shared" ca="1" si="14"/>
        <v>198.50000000000003</v>
      </c>
      <c r="CP17">
        <f t="shared" ca="1" si="14"/>
        <v>361.4</v>
      </c>
      <c r="CQ17">
        <f t="shared" ca="1" si="14"/>
        <v>628.90000000000009</v>
      </c>
      <c r="CS17">
        <f t="shared" ca="1" si="9"/>
        <v>3877.8000000000006</v>
      </c>
    </row>
    <row r="18" spans="1:97" x14ac:dyDescent="0.25">
      <c r="A18">
        <v>2000</v>
      </c>
      <c r="B18">
        <v>5</v>
      </c>
      <c r="C18">
        <v>205.39999999999995</v>
      </c>
      <c r="D18">
        <v>3.6999999999999997</v>
      </c>
      <c r="E18">
        <v>0</v>
      </c>
      <c r="F18">
        <v>0</v>
      </c>
      <c r="G18">
        <v>149.49999999999997</v>
      </c>
      <c r="H18">
        <v>9.7999999999999972</v>
      </c>
      <c r="I18">
        <v>24.8</v>
      </c>
      <c r="J18">
        <v>71.099999999999994</v>
      </c>
      <c r="K18">
        <v>55.2</v>
      </c>
      <c r="L18">
        <v>39.499999999999993</v>
      </c>
      <c r="M18">
        <v>96.699999999999989</v>
      </c>
      <c r="N18">
        <v>19</v>
      </c>
      <c r="O18">
        <v>0.30000000000000071</v>
      </c>
      <c r="P18" s="21">
        <v>11.493548387096775</v>
      </c>
      <c r="S18">
        <v>2012</v>
      </c>
      <c r="T18">
        <f t="shared" ca="1" si="10"/>
        <v>861.49999999999989</v>
      </c>
      <c r="U18">
        <f t="shared" ca="1" si="0"/>
        <v>720.2</v>
      </c>
      <c r="V18">
        <f t="shared" ca="1" si="0"/>
        <v>527.00000000000011</v>
      </c>
      <c r="W18">
        <f t="shared" ca="1" si="0"/>
        <v>420.60000000000008</v>
      </c>
      <c r="X18">
        <f t="shared" ca="1" si="0"/>
        <v>145.5</v>
      </c>
      <c r="Y18">
        <f t="shared" ca="1" si="0"/>
        <v>43.699999999999996</v>
      </c>
      <c r="Z18">
        <f t="shared" ca="1" si="0"/>
        <v>0.4</v>
      </c>
      <c r="AA18">
        <f t="shared" ca="1" si="0"/>
        <v>30.099999999999998</v>
      </c>
      <c r="AB18">
        <f t="shared" ca="1" si="0"/>
        <v>165.3</v>
      </c>
      <c r="AC18">
        <f t="shared" ca="1" si="0"/>
        <v>351.9</v>
      </c>
      <c r="AD18">
        <f t="shared" ca="1" si="0"/>
        <v>571.4000000000002</v>
      </c>
      <c r="AE18">
        <f t="shared" ca="1" si="0"/>
        <v>775.79999999999984</v>
      </c>
      <c r="AG18">
        <f t="shared" ca="1" si="1"/>
        <v>4613.3999999999996</v>
      </c>
      <c r="AI18">
        <v>2012</v>
      </c>
      <c r="AJ18">
        <f t="shared" ca="1" si="11"/>
        <v>799.5</v>
      </c>
      <c r="AK18">
        <f t="shared" ca="1" si="2"/>
        <v>662.20000000000016</v>
      </c>
      <c r="AL18">
        <f t="shared" ca="1" si="2"/>
        <v>466.90000000000009</v>
      </c>
      <c r="AM18">
        <f t="shared" ca="1" si="2"/>
        <v>360.6</v>
      </c>
      <c r="AN18">
        <f t="shared" ca="1" si="2"/>
        <v>97.199999999999989</v>
      </c>
      <c r="AO18">
        <f t="shared" ca="1" si="2"/>
        <v>24.000000000000004</v>
      </c>
      <c r="AP18">
        <f t="shared" ca="1" si="2"/>
        <v>0</v>
      </c>
      <c r="AQ18">
        <f t="shared" ca="1" si="2"/>
        <v>11.700000000000001</v>
      </c>
      <c r="AR18">
        <f t="shared" ca="1" si="2"/>
        <v>121.6</v>
      </c>
      <c r="AS18">
        <f t="shared" ca="1" si="2"/>
        <v>289.90000000000003</v>
      </c>
      <c r="AT18">
        <f t="shared" ca="1" si="2"/>
        <v>511.40000000000015</v>
      </c>
      <c r="AU18">
        <f t="shared" ca="1" si="2"/>
        <v>713.8</v>
      </c>
      <c r="AW18">
        <f t="shared" ca="1" si="3"/>
        <v>4058.8</v>
      </c>
      <c r="AY18">
        <v>2012</v>
      </c>
      <c r="AZ18">
        <f t="shared" ca="1" si="12"/>
        <v>613.5</v>
      </c>
      <c r="BA18">
        <f t="shared" ca="1" si="4"/>
        <v>488.2000000000001</v>
      </c>
      <c r="BB18">
        <f t="shared" ca="1" si="4"/>
        <v>299.90000000000003</v>
      </c>
      <c r="BC18">
        <f t="shared" ca="1" si="4"/>
        <v>181.99999999999997</v>
      </c>
      <c r="BD18">
        <f t="shared" ca="1" si="4"/>
        <v>10.1</v>
      </c>
      <c r="BE18">
        <f t="shared" ca="1" si="4"/>
        <v>0</v>
      </c>
      <c r="BF18">
        <f t="shared" ca="1" si="4"/>
        <v>0</v>
      </c>
      <c r="BG18">
        <f t="shared" ca="1" si="4"/>
        <v>0</v>
      </c>
      <c r="BH18">
        <f t="shared" ca="1" si="4"/>
        <v>19.400000000000002</v>
      </c>
      <c r="BI18">
        <f t="shared" ca="1" si="4"/>
        <v>126.00000000000001</v>
      </c>
      <c r="BJ18">
        <f t="shared" ca="1" si="4"/>
        <v>331.40000000000003</v>
      </c>
      <c r="BK18">
        <f t="shared" ca="1" si="4"/>
        <v>527.80000000000007</v>
      </c>
      <c r="BM18">
        <f t="shared" ca="1" si="5"/>
        <v>2598.3000000000002</v>
      </c>
      <c r="BO18">
        <v>2012</v>
      </c>
      <c r="BP18">
        <f t="shared" ca="1" si="13"/>
        <v>675.50000000000011</v>
      </c>
      <c r="BQ18">
        <f t="shared" ca="1" si="6"/>
        <v>546.20000000000005</v>
      </c>
      <c r="BR18">
        <f t="shared" ca="1" si="6"/>
        <v>352.00000000000006</v>
      </c>
      <c r="BS18">
        <f t="shared" ca="1" si="6"/>
        <v>240.6</v>
      </c>
      <c r="BT18">
        <f t="shared" ca="1" si="6"/>
        <v>28.9</v>
      </c>
      <c r="BU18">
        <f t="shared" ca="1" si="6"/>
        <v>3</v>
      </c>
      <c r="BV18">
        <f t="shared" ca="1" si="6"/>
        <v>0</v>
      </c>
      <c r="BW18">
        <f t="shared" ca="1" si="6"/>
        <v>0</v>
      </c>
      <c r="BX18">
        <f t="shared" ca="1" si="6"/>
        <v>46.7</v>
      </c>
      <c r="BY18">
        <f t="shared" ca="1" si="6"/>
        <v>175.00000000000003</v>
      </c>
      <c r="BZ18">
        <f t="shared" ca="1" si="6"/>
        <v>391.40000000000003</v>
      </c>
      <c r="CA18">
        <f t="shared" ca="1" si="6"/>
        <v>589.79999999999995</v>
      </c>
      <c r="CC18">
        <f t="shared" ca="1" si="7"/>
        <v>3049.1000000000004</v>
      </c>
      <c r="CE18">
        <v>2012</v>
      </c>
      <c r="CF18">
        <f t="shared" ca="1" si="14"/>
        <v>737.5</v>
      </c>
      <c r="CG18">
        <f t="shared" ca="1" si="14"/>
        <v>604.20000000000016</v>
      </c>
      <c r="CH18">
        <f t="shared" ca="1" si="14"/>
        <v>408.10000000000008</v>
      </c>
      <c r="CI18">
        <f t="shared" ca="1" si="14"/>
        <v>300.60000000000002</v>
      </c>
      <c r="CJ18">
        <f t="shared" ca="1" si="14"/>
        <v>58.899999999999991</v>
      </c>
      <c r="CK18">
        <f t="shared" ca="1" si="14"/>
        <v>11.200000000000001</v>
      </c>
      <c r="CL18">
        <f t="shared" ca="1" si="14"/>
        <v>0</v>
      </c>
      <c r="CM18">
        <f t="shared" ca="1" si="14"/>
        <v>2.3000000000000007</v>
      </c>
      <c r="CN18">
        <f t="shared" ca="1" si="14"/>
        <v>82.799999999999983</v>
      </c>
      <c r="CO18">
        <f t="shared" ca="1" si="14"/>
        <v>228.80000000000004</v>
      </c>
      <c r="CP18">
        <f t="shared" ca="1" si="14"/>
        <v>451.40000000000009</v>
      </c>
      <c r="CQ18">
        <f t="shared" ca="1" si="14"/>
        <v>651.79999999999995</v>
      </c>
      <c r="CS18">
        <f t="shared" ca="1" si="9"/>
        <v>3537.6000000000013</v>
      </c>
    </row>
    <row r="19" spans="1:97" x14ac:dyDescent="0.25">
      <c r="A19">
        <v>2000</v>
      </c>
      <c r="B19">
        <v>6</v>
      </c>
      <c r="C19">
        <v>102.70000000000002</v>
      </c>
      <c r="D19">
        <v>9.1999999999999993</v>
      </c>
      <c r="E19">
        <v>0</v>
      </c>
      <c r="F19">
        <v>0</v>
      </c>
      <c r="G19">
        <v>57.2</v>
      </c>
      <c r="H19">
        <v>23.7</v>
      </c>
      <c r="I19">
        <v>1.7000000000000011</v>
      </c>
      <c r="J19">
        <v>148.19999999999999</v>
      </c>
      <c r="K19">
        <v>8.8000000000000007</v>
      </c>
      <c r="L19">
        <v>95.3</v>
      </c>
      <c r="M19">
        <v>26.5</v>
      </c>
      <c r="N19">
        <v>53</v>
      </c>
      <c r="O19">
        <v>2.3000000000000007</v>
      </c>
      <c r="P19" s="21">
        <v>14.883333333333335</v>
      </c>
      <c r="S19">
        <v>2013</v>
      </c>
      <c r="T19">
        <f t="shared" ca="1" si="10"/>
        <v>914.40000000000009</v>
      </c>
      <c r="U19">
        <f t="shared" ca="1" si="0"/>
        <v>811.19999999999993</v>
      </c>
      <c r="V19">
        <f t="shared" ca="1" si="0"/>
        <v>687.59999999999991</v>
      </c>
      <c r="W19">
        <f t="shared" ca="1" si="0"/>
        <v>512.1</v>
      </c>
      <c r="X19">
        <f t="shared" ca="1" si="0"/>
        <v>193.89999999999998</v>
      </c>
      <c r="Y19">
        <f t="shared" ca="1" si="0"/>
        <v>83.1</v>
      </c>
      <c r="Z19">
        <f t="shared" ca="1" si="0"/>
        <v>30</v>
      </c>
      <c r="AA19">
        <f t="shared" ca="1" si="0"/>
        <v>49.4</v>
      </c>
      <c r="AB19">
        <f t="shared" ca="1" si="0"/>
        <v>160.10000000000005</v>
      </c>
      <c r="AC19">
        <f t="shared" ca="1" si="0"/>
        <v>327.09999999999997</v>
      </c>
      <c r="AD19">
        <f t="shared" ca="1" si="0"/>
        <v>623.80000000000007</v>
      </c>
      <c r="AE19">
        <f t="shared" ca="1" si="0"/>
        <v>985.00000000000011</v>
      </c>
      <c r="AG19">
        <f t="shared" ca="1" si="1"/>
        <v>5377.7</v>
      </c>
      <c r="AI19">
        <v>2013</v>
      </c>
      <c r="AJ19">
        <f t="shared" ca="1" si="11"/>
        <v>852.4000000000002</v>
      </c>
      <c r="AK19">
        <f t="shared" ca="1" si="2"/>
        <v>755.19999999999993</v>
      </c>
      <c r="AL19">
        <f t="shared" ca="1" si="2"/>
        <v>625.59999999999991</v>
      </c>
      <c r="AM19">
        <f t="shared" ca="1" si="2"/>
        <v>442.1</v>
      </c>
      <c r="AN19">
        <f t="shared" ca="1" si="2"/>
        <v>145.1</v>
      </c>
      <c r="AO19">
        <f t="shared" ca="1" si="2"/>
        <v>47.900000000000006</v>
      </c>
      <c r="AP19">
        <f t="shared" ca="1" si="2"/>
        <v>8.3000000000000007</v>
      </c>
      <c r="AQ19">
        <f t="shared" ca="1" si="2"/>
        <v>17.199999999999996</v>
      </c>
      <c r="AR19">
        <f t="shared" ca="1" si="2"/>
        <v>111</v>
      </c>
      <c r="AS19">
        <f t="shared" ca="1" si="2"/>
        <v>265.09999999999997</v>
      </c>
      <c r="AT19">
        <f t="shared" ca="1" si="2"/>
        <v>563.79999999999995</v>
      </c>
      <c r="AU19">
        <f t="shared" ca="1" si="2"/>
        <v>923</v>
      </c>
      <c r="AW19">
        <f t="shared" ca="1" si="3"/>
        <v>4756.7</v>
      </c>
      <c r="AY19">
        <v>2013</v>
      </c>
      <c r="AZ19">
        <f t="shared" ca="1" si="12"/>
        <v>666.40000000000009</v>
      </c>
      <c r="BA19">
        <f t="shared" ca="1" si="4"/>
        <v>587.19999999999993</v>
      </c>
      <c r="BB19">
        <f t="shared" ca="1" si="4"/>
        <v>439.59999999999991</v>
      </c>
      <c r="BC19">
        <f t="shared" ca="1" si="4"/>
        <v>270.10000000000008</v>
      </c>
      <c r="BD19">
        <f t="shared" ca="1" si="4"/>
        <v>46.7</v>
      </c>
      <c r="BE19">
        <f t="shared" ca="1" si="4"/>
        <v>1.1999999999999993</v>
      </c>
      <c r="BF19">
        <f t="shared" ca="1" si="4"/>
        <v>0</v>
      </c>
      <c r="BG19">
        <f t="shared" ca="1" si="4"/>
        <v>0</v>
      </c>
      <c r="BH19">
        <f t="shared" ca="1" si="4"/>
        <v>19.200000000000003</v>
      </c>
      <c r="BI19">
        <f t="shared" ca="1" si="4"/>
        <v>113.10000000000001</v>
      </c>
      <c r="BJ19">
        <f t="shared" ca="1" si="4"/>
        <v>384.2</v>
      </c>
      <c r="BK19">
        <f t="shared" ca="1" si="4"/>
        <v>737</v>
      </c>
      <c r="BM19">
        <f t="shared" ca="1" si="5"/>
        <v>3264.7</v>
      </c>
      <c r="BO19">
        <v>2013</v>
      </c>
      <c r="BP19">
        <f t="shared" ca="1" si="13"/>
        <v>728.40000000000009</v>
      </c>
      <c r="BQ19">
        <f t="shared" ca="1" si="6"/>
        <v>643.19999999999993</v>
      </c>
      <c r="BR19">
        <f t="shared" ca="1" si="6"/>
        <v>501.59999999999991</v>
      </c>
      <c r="BS19">
        <f t="shared" ca="1" si="6"/>
        <v>326.10000000000002</v>
      </c>
      <c r="BT19">
        <f t="shared" ca="1" si="6"/>
        <v>73.500000000000014</v>
      </c>
      <c r="BU19">
        <f t="shared" ca="1" si="6"/>
        <v>7.3999999999999986</v>
      </c>
      <c r="BV19">
        <f t="shared" ca="1" si="6"/>
        <v>0</v>
      </c>
      <c r="BW19">
        <f t="shared" ca="1" si="6"/>
        <v>1.6999999999999993</v>
      </c>
      <c r="BX19">
        <f t="shared" ca="1" si="6"/>
        <v>38.199999999999996</v>
      </c>
      <c r="BY19">
        <f t="shared" ca="1" si="6"/>
        <v>154.1</v>
      </c>
      <c r="BZ19">
        <f t="shared" ca="1" si="6"/>
        <v>443.79999999999995</v>
      </c>
      <c r="CA19">
        <f t="shared" ca="1" si="6"/>
        <v>799</v>
      </c>
      <c r="CC19">
        <f t="shared" ca="1" si="7"/>
        <v>3716.9999999999991</v>
      </c>
      <c r="CE19">
        <v>2013</v>
      </c>
      <c r="CF19">
        <f t="shared" ca="1" si="14"/>
        <v>790.40000000000009</v>
      </c>
      <c r="CG19">
        <f t="shared" ca="1" si="14"/>
        <v>699.19999999999993</v>
      </c>
      <c r="CH19">
        <f t="shared" ca="1" si="14"/>
        <v>563.59999999999991</v>
      </c>
      <c r="CI19">
        <f t="shared" ca="1" si="14"/>
        <v>382.50000000000006</v>
      </c>
      <c r="CJ19">
        <f t="shared" ca="1" si="14"/>
        <v>106.69999999999999</v>
      </c>
      <c r="CK19">
        <f t="shared" ca="1" si="14"/>
        <v>22.4</v>
      </c>
      <c r="CL19">
        <f t="shared" ca="1" si="14"/>
        <v>0.30000000000000071</v>
      </c>
      <c r="CM19">
        <f t="shared" ca="1" si="14"/>
        <v>5</v>
      </c>
      <c r="CN19">
        <f t="shared" ca="1" si="14"/>
        <v>70.7</v>
      </c>
      <c r="CO19">
        <f t="shared" ca="1" si="14"/>
        <v>205.79999999999998</v>
      </c>
      <c r="CP19">
        <f t="shared" ca="1" si="14"/>
        <v>503.79999999999995</v>
      </c>
      <c r="CQ19">
        <f t="shared" ca="1" si="14"/>
        <v>861</v>
      </c>
      <c r="CS19">
        <f t="shared" ca="1" si="9"/>
        <v>4211.3999999999996</v>
      </c>
    </row>
    <row r="20" spans="1:97" x14ac:dyDescent="0.25">
      <c r="A20">
        <v>2000</v>
      </c>
      <c r="B20">
        <v>7</v>
      </c>
      <c r="C20">
        <v>45.7</v>
      </c>
      <c r="D20">
        <v>24.9</v>
      </c>
      <c r="E20">
        <v>0</v>
      </c>
      <c r="F20">
        <v>0</v>
      </c>
      <c r="G20">
        <v>18.7</v>
      </c>
      <c r="H20">
        <v>59.9</v>
      </c>
      <c r="I20">
        <v>0</v>
      </c>
      <c r="J20">
        <v>227.20000000000002</v>
      </c>
      <c r="K20">
        <v>0.69999999999999929</v>
      </c>
      <c r="L20">
        <v>165.9</v>
      </c>
      <c r="M20">
        <v>5.0999999999999979</v>
      </c>
      <c r="N20">
        <v>108.29999999999998</v>
      </c>
      <c r="O20">
        <v>9.0999999999999979</v>
      </c>
      <c r="P20" s="21">
        <v>17.329032258064515</v>
      </c>
      <c r="S20">
        <v>2014</v>
      </c>
      <c r="T20">
        <f t="shared" ca="1" si="10"/>
        <v>1037.5</v>
      </c>
      <c r="U20">
        <f t="shared" ca="1" si="0"/>
        <v>886.50000000000011</v>
      </c>
      <c r="V20">
        <f t="shared" ca="1" si="0"/>
        <v>884.69999999999982</v>
      </c>
      <c r="W20">
        <f t="shared" ca="1" si="0"/>
        <v>498.89999999999981</v>
      </c>
      <c r="X20">
        <f t="shared" ca="1" si="0"/>
        <v>209.19999999999996</v>
      </c>
      <c r="Y20">
        <f t="shared" ca="1" si="0"/>
        <v>48.8</v>
      </c>
      <c r="Z20">
        <f t="shared" ca="1" si="0"/>
        <v>52.199999999999996</v>
      </c>
      <c r="AA20">
        <f t="shared" ca="1" si="0"/>
        <v>57.199999999999996</v>
      </c>
      <c r="AB20">
        <f t="shared" ca="1" si="0"/>
        <v>166.00000000000003</v>
      </c>
      <c r="AC20">
        <f t="shared" ca="1" si="0"/>
        <v>366.79999999999995</v>
      </c>
      <c r="AD20">
        <f t="shared" ca="1" si="0"/>
        <v>675.80000000000007</v>
      </c>
      <c r="AE20">
        <f t="shared" ca="1" si="0"/>
        <v>779.19999999999993</v>
      </c>
      <c r="AG20">
        <f t="shared" ca="1" si="1"/>
        <v>5662.7999999999993</v>
      </c>
      <c r="AI20">
        <v>2014</v>
      </c>
      <c r="AJ20">
        <f t="shared" ca="1" si="11"/>
        <v>975.5</v>
      </c>
      <c r="AK20">
        <f t="shared" ca="1" si="2"/>
        <v>830.50000000000011</v>
      </c>
      <c r="AL20">
        <f t="shared" ca="1" si="2"/>
        <v>822.69999999999982</v>
      </c>
      <c r="AM20">
        <f t="shared" ca="1" si="2"/>
        <v>438.89999999999981</v>
      </c>
      <c r="AN20">
        <f t="shared" ca="1" si="2"/>
        <v>154</v>
      </c>
      <c r="AO20">
        <f t="shared" ca="1" si="2"/>
        <v>19.799999999999997</v>
      </c>
      <c r="AP20">
        <f t="shared" ca="1" si="2"/>
        <v>20.099999999999998</v>
      </c>
      <c r="AQ20">
        <f t="shared" ca="1" si="2"/>
        <v>28.000000000000004</v>
      </c>
      <c r="AR20">
        <f t="shared" ca="1" si="2"/>
        <v>123.40000000000002</v>
      </c>
      <c r="AS20">
        <f t="shared" ca="1" si="2"/>
        <v>305</v>
      </c>
      <c r="AT20">
        <f t="shared" ca="1" si="2"/>
        <v>615.80000000000007</v>
      </c>
      <c r="AU20">
        <f t="shared" ca="1" si="2"/>
        <v>717.19999999999993</v>
      </c>
      <c r="AW20">
        <f t="shared" ca="1" si="3"/>
        <v>5050.8999999999996</v>
      </c>
      <c r="AY20">
        <v>2014</v>
      </c>
      <c r="AZ20">
        <f t="shared" ca="1" si="12"/>
        <v>789.5</v>
      </c>
      <c r="BA20">
        <f t="shared" ca="1" si="4"/>
        <v>662.50000000000011</v>
      </c>
      <c r="BB20">
        <f t="shared" ca="1" si="4"/>
        <v>636.6999999999997</v>
      </c>
      <c r="BC20">
        <f t="shared" ca="1" si="4"/>
        <v>258.89999999999998</v>
      </c>
      <c r="BD20">
        <f t="shared" ca="1" si="4"/>
        <v>45.300000000000004</v>
      </c>
      <c r="BE20">
        <f t="shared" ca="1" si="4"/>
        <v>0</v>
      </c>
      <c r="BF20">
        <f t="shared" ca="1" si="4"/>
        <v>0</v>
      </c>
      <c r="BG20">
        <f t="shared" ca="1" si="4"/>
        <v>1.1999999999999993</v>
      </c>
      <c r="BH20">
        <f t="shared" ca="1" si="4"/>
        <v>33.299999999999997</v>
      </c>
      <c r="BI20">
        <f t="shared" ca="1" si="4"/>
        <v>132.1</v>
      </c>
      <c r="BJ20">
        <f t="shared" ca="1" si="4"/>
        <v>435.80000000000007</v>
      </c>
      <c r="BK20">
        <f t="shared" ca="1" si="4"/>
        <v>531.20000000000005</v>
      </c>
      <c r="BM20">
        <f t="shared" ca="1" si="5"/>
        <v>3526.5</v>
      </c>
      <c r="BO20">
        <v>2014</v>
      </c>
      <c r="BP20">
        <f t="shared" ca="1" si="13"/>
        <v>851.5</v>
      </c>
      <c r="BQ20">
        <f t="shared" ca="1" si="6"/>
        <v>718.50000000000011</v>
      </c>
      <c r="BR20">
        <f t="shared" ca="1" si="6"/>
        <v>698.6999999999997</v>
      </c>
      <c r="BS20">
        <f t="shared" ca="1" si="6"/>
        <v>318.89999999999992</v>
      </c>
      <c r="BT20">
        <f t="shared" ca="1" si="6"/>
        <v>73.600000000000009</v>
      </c>
      <c r="BU20">
        <f t="shared" ca="1" si="6"/>
        <v>0.90000000000000036</v>
      </c>
      <c r="BV20">
        <f t="shared" ca="1" si="6"/>
        <v>0</v>
      </c>
      <c r="BW20">
        <f t="shared" ca="1" si="6"/>
        <v>4.0999999999999996</v>
      </c>
      <c r="BX20">
        <f t="shared" ca="1" si="6"/>
        <v>58.300000000000004</v>
      </c>
      <c r="BY20">
        <f t="shared" ca="1" si="6"/>
        <v>187.69999999999996</v>
      </c>
      <c r="BZ20">
        <f t="shared" ca="1" si="6"/>
        <v>495.80000000000007</v>
      </c>
      <c r="CA20">
        <f t="shared" ca="1" si="6"/>
        <v>593.20000000000005</v>
      </c>
      <c r="CC20">
        <f t="shared" ca="1" si="7"/>
        <v>4001.2</v>
      </c>
      <c r="CE20">
        <v>2014</v>
      </c>
      <c r="CF20">
        <f t="shared" ca="1" si="14"/>
        <v>913.5</v>
      </c>
      <c r="CG20">
        <f t="shared" ca="1" si="14"/>
        <v>774.5</v>
      </c>
      <c r="CH20">
        <f t="shared" ca="1" si="14"/>
        <v>760.69999999999982</v>
      </c>
      <c r="CI20">
        <f t="shared" ca="1" si="14"/>
        <v>378.89999999999986</v>
      </c>
      <c r="CJ20">
        <f t="shared" ca="1" si="14"/>
        <v>111.00000000000001</v>
      </c>
      <c r="CK20">
        <f t="shared" ca="1" si="14"/>
        <v>6.1000000000000014</v>
      </c>
      <c r="CL20">
        <f t="shared" ca="1" si="14"/>
        <v>1.8999999999999986</v>
      </c>
      <c r="CM20">
        <f t="shared" ca="1" si="14"/>
        <v>12.100000000000001</v>
      </c>
      <c r="CN20">
        <f t="shared" ca="1" si="14"/>
        <v>87.000000000000014</v>
      </c>
      <c r="CO20">
        <f t="shared" ca="1" si="14"/>
        <v>245.39999999999998</v>
      </c>
      <c r="CP20">
        <f t="shared" ca="1" si="14"/>
        <v>555.80000000000007</v>
      </c>
      <c r="CQ20">
        <f t="shared" ca="1" si="14"/>
        <v>655.20000000000005</v>
      </c>
      <c r="CS20">
        <f t="shared" ca="1" si="9"/>
        <v>4502.0999999999995</v>
      </c>
    </row>
    <row r="21" spans="1:97" x14ac:dyDescent="0.25">
      <c r="A21">
        <v>2000</v>
      </c>
      <c r="B21">
        <v>8</v>
      </c>
      <c r="C21">
        <v>50.400000000000006</v>
      </c>
      <c r="D21">
        <v>21</v>
      </c>
      <c r="E21">
        <v>0</v>
      </c>
      <c r="F21">
        <v>0</v>
      </c>
      <c r="G21">
        <v>24.5</v>
      </c>
      <c r="H21">
        <v>57.1</v>
      </c>
      <c r="I21">
        <v>0</v>
      </c>
      <c r="J21">
        <v>218.6</v>
      </c>
      <c r="K21">
        <v>2.4000000000000004</v>
      </c>
      <c r="L21">
        <v>159</v>
      </c>
      <c r="M21">
        <v>10.5</v>
      </c>
      <c r="N21">
        <v>105.1</v>
      </c>
      <c r="O21">
        <v>4.3999999999999986</v>
      </c>
      <c r="P21" s="21">
        <v>17.051612903225809</v>
      </c>
      <c r="S21">
        <v>2015</v>
      </c>
      <c r="T21">
        <f t="shared" ca="1" si="10"/>
        <v>1038.4999999999995</v>
      </c>
      <c r="U21">
        <f t="shared" ca="1" si="10"/>
        <v>1043.5</v>
      </c>
      <c r="V21">
        <f t="shared" ca="1" si="10"/>
        <v>787.69999999999982</v>
      </c>
      <c r="W21">
        <f t="shared" ca="1" si="10"/>
        <v>440.40000000000003</v>
      </c>
      <c r="X21">
        <f t="shared" ca="1" si="10"/>
        <v>176.09999999999997</v>
      </c>
      <c r="Y21">
        <f t="shared" ca="1" si="10"/>
        <v>69.90000000000002</v>
      </c>
      <c r="Z21">
        <f t="shared" ca="1" si="10"/>
        <v>31.399999999999995</v>
      </c>
      <c r="AA21">
        <f t="shared" ca="1" si="10"/>
        <v>35.200000000000003</v>
      </c>
      <c r="AB21">
        <f t="shared" ca="1" si="10"/>
        <v>87.8</v>
      </c>
      <c r="AC21">
        <f t="shared" ca="1" si="10"/>
        <v>393.4</v>
      </c>
      <c r="AD21">
        <f t="shared" ca="1" si="10"/>
        <v>488.29999999999995</v>
      </c>
      <c r="AE21">
        <f t="shared" ca="1" si="10"/>
        <v>599.1</v>
      </c>
      <c r="AG21">
        <f t="shared" ca="1" si="1"/>
        <v>5191.3</v>
      </c>
      <c r="AI21">
        <v>2015</v>
      </c>
      <c r="AJ21">
        <f t="shared" ca="1" si="11"/>
        <v>976.49999999999966</v>
      </c>
      <c r="AK21">
        <f t="shared" ca="1" si="11"/>
        <v>987.49999999999989</v>
      </c>
      <c r="AL21">
        <f t="shared" ca="1" si="11"/>
        <v>725.69999999999982</v>
      </c>
      <c r="AM21">
        <f t="shared" ca="1" si="11"/>
        <v>380.40000000000003</v>
      </c>
      <c r="AN21">
        <f t="shared" ca="1" si="11"/>
        <v>126.70000000000002</v>
      </c>
      <c r="AO21">
        <f t="shared" ca="1" si="11"/>
        <v>29.999999999999993</v>
      </c>
      <c r="AP21">
        <f t="shared" ca="1" si="11"/>
        <v>13.7</v>
      </c>
      <c r="AQ21">
        <f t="shared" ca="1" si="11"/>
        <v>12.7</v>
      </c>
      <c r="AR21">
        <f t="shared" ca="1" si="11"/>
        <v>54.800000000000011</v>
      </c>
      <c r="AS21">
        <f t="shared" ca="1" si="11"/>
        <v>331.4</v>
      </c>
      <c r="AT21">
        <f t="shared" ca="1" si="11"/>
        <v>428.29999999999995</v>
      </c>
      <c r="AU21">
        <f t="shared" ca="1" si="11"/>
        <v>537.1</v>
      </c>
      <c r="AW21">
        <f t="shared" ca="1" si="3"/>
        <v>4604.7999999999993</v>
      </c>
      <c r="AY21">
        <v>2015</v>
      </c>
      <c r="AZ21">
        <f t="shared" ca="1" si="12"/>
        <v>790.49999999999966</v>
      </c>
      <c r="BA21">
        <f t="shared" ca="1" si="12"/>
        <v>819.49999999999977</v>
      </c>
      <c r="BB21">
        <f t="shared" ca="1" si="12"/>
        <v>539.69999999999982</v>
      </c>
      <c r="BC21">
        <f t="shared" ca="1" si="12"/>
        <v>203.49999999999997</v>
      </c>
      <c r="BD21">
        <f t="shared" ca="1" si="12"/>
        <v>23.6</v>
      </c>
      <c r="BE21">
        <f t="shared" ca="1" si="12"/>
        <v>0</v>
      </c>
      <c r="BF21">
        <f t="shared" ca="1" si="12"/>
        <v>0</v>
      </c>
      <c r="BG21">
        <f t="shared" ca="1" si="12"/>
        <v>0</v>
      </c>
      <c r="BH21">
        <f t="shared" ca="1" si="12"/>
        <v>6.2</v>
      </c>
      <c r="BI21">
        <f t="shared" ca="1" si="12"/>
        <v>153.70000000000002</v>
      </c>
      <c r="BJ21">
        <f t="shared" ca="1" si="12"/>
        <v>252</v>
      </c>
      <c r="BK21">
        <f t="shared" ca="1" si="12"/>
        <v>351.09999999999997</v>
      </c>
      <c r="BM21">
        <f t="shared" ca="1" si="5"/>
        <v>3139.7999999999988</v>
      </c>
      <c r="BO21">
        <v>2015</v>
      </c>
      <c r="BP21">
        <f t="shared" ca="1" si="13"/>
        <v>852.49999999999966</v>
      </c>
      <c r="BQ21">
        <f t="shared" ca="1" si="13"/>
        <v>875.49999999999977</v>
      </c>
      <c r="BR21">
        <f t="shared" ca="1" si="13"/>
        <v>601.69999999999993</v>
      </c>
      <c r="BS21">
        <f t="shared" ca="1" si="13"/>
        <v>260.40000000000003</v>
      </c>
      <c r="BT21">
        <f t="shared" ca="1" si="13"/>
        <v>47.9</v>
      </c>
      <c r="BU21">
        <f t="shared" ca="1" si="13"/>
        <v>2</v>
      </c>
      <c r="BV21">
        <f t="shared" ca="1" si="13"/>
        <v>0.59999999999999964</v>
      </c>
      <c r="BW21">
        <f t="shared" ca="1" si="13"/>
        <v>0.5</v>
      </c>
      <c r="BX21">
        <f t="shared" ca="1" si="13"/>
        <v>14.899999999999999</v>
      </c>
      <c r="BY21">
        <f t="shared" ca="1" si="13"/>
        <v>211.7</v>
      </c>
      <c r="BZ21">
        <f t="shared" ca="1" si="13"/>
        <v>308.89999999999992</v>
      </c>
      <c r="CA21">
        <f t="shared" ca="1" si="13"/>
        <v>413.09999999999991</v>
      </c>
      <c r="CC21">
        <f t="shared" ca="1" si="7"/>
        <v>3589.6999999999994</v>
      </c>
      <c r="CE21">
        <v>2015</v>
      </c>
      <c r="CF21">
        <f t="shared" ca="1" si="14"/>
        <v>914.49999999999966</v>
      </c>
      <c r="CG21">
        <f t="shared" ca="1" si="14"/>
        <v>931.49999999999989</v>
      </c>
      <c r="CH21">
        <f t="shared" ca="1" si="14"/>
        <v>663.69999999999993</v>
      </c>
      <c r="CI21">
        <f t="shared" ca="1" si="14"/>
        <v>320.39999999999998</v>
      </c>
      <c r="CJ21">
        <f t="shared" ca="1" si="14"/>
        <v>82.5</v>
      </c>
      <c r="CK21">
        <f t="shared" ca="1" si="14"/>
        <v>13.099999999999998</v>
      </c>
      <c r="CL21">
        <f t="shared" ca="1" si="14"/>
        <v>3.0999999999999996</v>
      </c>
      <c r="CM21">
        <f t="shared" ca="1" si="14"/>
        <v>4.6999999999999993</v>
      </c>
      <c r="CN21">
        <f t="shared" ca="1" si="14"/>
        <v>30.999999999999996</v>
      </c>
      <c r="CO21">
        <f t="shared" ca="1" si="14"/>
        <v>269.8</v>
      </c>
      <c r="CP21">
        <f t="shared" ca="1" si="14"/>
        <v>368.29999999999995</v>
      </c>
      <c r="CQ21">
        <f t="shared" ca="1" si="14"/>
        <v>475.09999999999991</v>
      </c>
      <c r="CS21">
        <f t="shared" ca="1" si="9"/>
        <v>4077.6999999999994</v>
      </c>
    </row>
    <row r="22" spans="1:97" x14ac:dyDescent="0.25">
      <c r="A22">
        <v>2000</v>
      </c>
      <c r="B22">
        <v>9</v>
      </c>
      <c r="C22">
        <v>207.99999999999997</v>
      </c>
      <c r="D22">
        <v>2.2000000000000002</v>
      </c>
      <c r="E22">
        <v>0</v>
      </c>
      <c r="F22">
        <v>0</v>
      </c>
      <c r="G22">
        <v>158.29999999999998</v>
      </c>
      <c r="H22">
        <v>12.499999999999996</v>
      </c>
      <c r="I22">
        <v>46.800000000000011</v>
      </c>
      <c r="J22">
        <v>81.000000000000014</v>
      </c>
      <c r="K22">
        <v>74.800000000000011</v>
      </c>
      <c r="L22">
        <v>48.999999999999986</v>
      </c>
      <c r="M22">
        <v>112.2</v>
      </c>
      <c r="N22">
        <v>26.4</v>
      </c>
      <c r="O22">
        <v>0</v>
      </c>
      <c r="P22" s="21">
        <v>11.139999999999999</v>
      </c>
      <c r="S22">
        <v>2016</v>
      </c>
      <c r="T22">
        <f t="shared" ca="1" si="10"/>
        <v>884.60000000000014</v>
      </c>
      <c r="U22">
        <f t="shared" ca="1" si="10"/>
        <v>856.9</v>
      </c>
      <c r="V22">
        <f t="shared" ca="1" si="10"/>
        <v>659.40000000000009</v>
      </c>
      <c r="W22">
        <f t="shared" ca="1" si="10"/>
        <v>542.9</v>
      </c>
      <c r="X22">
        <f t="shared" ca="1" si="10"/>
        <v>190.1</v>
      </c>
      <c r="Y22">
        <f t="shared" ca="1" si="10"/>
        <v>72.800000000000026</v>
      </c>
      <c r="Z22">
        <f t="shared" ca="1" si="10"/>
        <v>22.4</v>
      </c>
      <c r="AA22">
        <f t="shared" ca="1" si="10"/>
        <v>11</v>
      </c>
      <c r="AB22">
        <f t="shared" ca="1" si="10"/>
        <v>91.2</v>
      </c>
      <c r="AC22">
        <f t="shared" ca="1" si="10"/>
        <v>330.2</v>
      </c>
      <c r="AD22">
        <f t="shared" ca="1" si="10"/>
        <v>465.30000000000018</v>
      </c>
      <c r="AE22">
        <f t="shared" ca="1" si="10"/>
        <v>799.99999999999989</v>
      </c>
      <c r="AG22">
        <f t="shared" ca="1" si="1"/>
        <v>4926.8</v>
      </c>
      <c r="AI22">
        <v>2016</v>
      </c>
      <c r="AJ22">
        <f t="shared" ca="1" si="11"/>
        <v>822.60000000000014</v>
      </c>
      <c r="AK22">
        <f t="shared" ca="1" si="11"/>
        <v>798.90000000000009</v>
      </c>
      <c r="AL22">
        <f t="shared" ca="1" si="11"/>
        <v>597.40000000000009</v>
      </c>
      <c r="AM22">
        <f t="shared" ca="1" si="11"/>
        <v>482.89999999999992</v>
      </c>
      <c r="AN22">
        <f t="shared" ca="1" si="11"/>
        <v>138.10000000000002</v>
      </c>
      <c r="AO22">
        <f t="shared" ca="1" si="11"/>
        <v>39.400000000000006</v>
      </c>
      <c r="AP22">
        <f t="shared" ca="1" si="11"/>
        <v>9.9999999999999982</v>
      </c>
      <c r="AQ22">
        <f t="shared" ca="1" si="11"/>
        <v>3.2999999999999989</v>
      </c>
      <c r="AR22">
        <f t="shared" ca="1" si="11"/>
        <v>51.499999999999993</v>
      </c>
      <c r="AS22">
        <f t="shared" ca="1" si="11"/>
        <v>270.2</v>
      </c>
      <c r="AT22">
        <f t="shared" ca="1" si="11"/>
        <v>405.30000000000013</v>
      </c>
      <c r="AU22">
        <f t="shared" ca="1" si="11"/>
        <v>738</v>
      </c>
      <c r="AW22">
        <f t="shared" ca="1" si="3"/>
        <v>4357.6000000000004</v>
      </c>
      <c r="AY22">
        <v>2016</v>
      </c>
      <c r="AZ22">
        <f t="shared" ca="1" si="12"/>
        <v>636.6</v>
      </c>
      <c r="BA22">
        <f t="shared" ca="1" si="12"/>
        <v>624.9</v>
      </c>
      <c r="BB22">
        <f t="shared" ca="1" si="12"/>
        <v>411.40000000000009</v>
      </c>
      <c r="BC22">
        <f t="shared" ca="1" si="12"/>
        <v>304.20000000000005</v>
      </c>
      <c r="BD22">
        <f t="shared" ca="1" si="12"/>
        <v>41</v>
      </c>
      <c r="BE22">
        <f t="shared" ca="1" si="12"/>
        <v>1.4000000000000004</v>
      </c>
      <c r="BF22">
        <f t="shared" ca="1" si="12"/>
        <v>0</v>
      </c>
      <c r="BG22">
        <f t="shared" ca="1" si="12"/>
        <v>0</v>
      </c>
      <c r="BH22">
        <f t="shared" ca="1" si="12"/>
        <v>2.8999999999999986</v>
      </c>
      <c r="BI22">
        <f t="shared" ca="1" si="12"/>
        <v>121.60000000000001</v>
      </c>
      <c r="BJ22">
        <f t="shared" ca="1" si="12"/>
        <v>225.29999999999995</v>
      </c>
      <c r="BK22">
        <f t="shared" ca="1" si="12"/>
        <v>552.00000000000011</v>
      </c>
      <c r="BM22">
        <f t="shared" ca="1" si="5"/>
        <v>2921.3</v>
      </c>
      <c r="BO22">
        <v>2016</v>
      </c>
      <c r="BP22">
        <f t="shared" ca="1" si="13"/>
        <v>698.60000000000014</v>
      </c>
      <c r="BQ22">
        <f t="shared" ca="1" si="13"/>
        <v>682.9</v>
      </c>
      <c r="BR22">
        <f t="shared" ca="1" si="13"/>
        <v>473.40000000000009</v>
      </c>
      <c r="BS22">
        <f t="shared" ca="1" si="13"/>
        <v>362.9</v>
      </c>
      <c r="BT22">
        <f t="shared" ca="1" si="13"/>
        <v>65.099999999999994</v>
      </c>
      <c r="BU22">
        <f t="shared" ca="1" si="13"/>
        <v>6.2000000000000011</v>
      </c>
      <c r="BV22">
        <f t="shared" ca="1" si="13"/>
        <v>0</v>
      </c>
      <c r="BW22">
        <f t="shared" ca="1" si="13"/>
        <v>0</v>
      </c>
      <c r="BX22">
        <f t="shared" ca="1" si="13"/>
        <v>9.8999999999999986</v>
      </c>
      <c r="BY22">
        <f t="shared" ca="1" si="13"/>
        <v>163.6</v>
      </c>
      <c r="BZ22">
        <f t="shared" ca="1" si="13"/>
        <v>285.3</v>
      </c>
      <c r="CA22">
        <f t="shared" ca="1" si="13"/>
        <v>614</v>
      </c>
      <c r="CC22">
        <f t="shared" ca="1" si="7"/>
        <v>3361.9</v>
      </c>
      <c r="CE22">
        <v>2016</v>
      </c>
      <c r="CF22">
        <f t="shared" ca="1" si="14"/>
        <v>760.60000000000014</v>
      </c>
      <c r="CG22">
        <f t="shared" ca="1" si="14"/>
        <v>740.9</v>
      </c>
      <c r="CH22">
        <f t="shared" ca="1" si="14"/>
        <v>535.40000000000009</v>
      </c>
      <c r="CI22">
        <f t="shared" ca="1" si="14"/>
        <v>422.9</v>
      </c>
      <c r="CJ22">
        <f t="shared" ca="1" si="14"/>
        <v>95.600000000000009</v>
      </c>
      <c r="CK22">
        <f t="shared" ca="1" si="14"/>
        <v>15.799999999999999</v>
      </c>
      <c r="CL22">
        <f t="shared" ca="1" si="14"/>
        <v>3.1999999999999993</v>
      </c>
      <c r="CM22">
        <f t="shared" ca="1" si="14"/>
        <v>0</v>
      </c>
      <c r="CN22">
        <f t="shared" ca="1" si="14"/>
        <v>24.9</v>
      </c>
      <c r="CO22">
        <f t="shared" ca="1" si="14"/>
        <v>215.5</v>
      </c>
      <c r="CP22">
        <f t="shared" ca="1" si="14"/>
        <v>345.30000000000007</v>
      </c>
      <c r="CQ22">
        <f t="shared" ca="1" si="14"/>
        <v>675.99999999999989</v>
      </c>
      <c r="CS22">
        <f t="shared" ca="1" si="9"/>
        <v>3836.1000000000004</v>
      </c>
    </row>
    <row r="23" spans="1:97" x14ac:dyDescent="0.25">
      <c r="A23">
        <v>2000</v>
      </c>
      <c r="B23">
        <v>10</v>
      </c>
      <c r="C23">
        <v>333.9</v>
      </c>
      <c r="D23">
        <v>0</v>
      </c>
      <c r="E23">
        <v>0</v>
      </c>
      <c r="F23">
        <v>0</v>
      </c>
      <c r="G23">
        <v>271.90000000000003</v>
      </c>
      <c r="H23">
        <v>0</v>
      </c>
      <c r="I23">
        <v>106.39999999999999</v>
      </c>
      <c r="J23">
        <v>20.5</v>
      </c>
      <c r="K23">
        <v>155.4</v>
      </c>
      <c r="L23">
        <v>7.5</v>
      </c>
      <c r="M23">
        <v>211.20000000000002</v>
      </c>
      <c r="N23">
        <v>1.3000000000000007</v>
      </c>
      <c r="O23">
        <v>0</v>
      </c>
      <c r="P23" s="21">
        <v>7.2290322580645157</v>
      </c>
      <c r="S23">
        <v>2017</v>
      </c>
      <c r="T23">
        <f t="shared" ca="1" si="10"/>
        <v>795.50000000000011</v>
      </c>
      <c r="U23">
        <f t="shared" ca="1" si="10"/>
        <v>715.29999999999984</v>
      </c>
      <c r="V23">
        <f t="shared" ca="1" si="10"/>
        <v>772.9</v>
      </c>
      <c r="W23">
        <f t="shared" ca="1" si="10"/>
        <v>406.10000000000008</v>
      </c>
      <c r="X23">
        <f t="shared" ca="1" si="10"/>
        <v>242.10000000000002</v>
      </c>
      <c r="Y23">
        <f t="shared" ca="1" si="10"/>
        <v>69.900000000000006</v>
      </c>
      <c r="Z23">
        <f t="shared" ca="1" si="10"/>
        <v>28.599999999999998</v>
      </c>
      <c r="AA23">
        <f t="shared" ca="1" si="10"/>
        <v>65.199999999999989</v>
      </c>
      <c r="AB23">
        <f t="shared" ca="1" si="10"/>
        <v>113.4</v>
      </c>
      <c r="AC23">
        <f t="shared" ca="1" si="10"/>
        <v>262.3</v>
      </c>
      <c r="AD23">
        <f t="shared" ca="1" si="10"/>
        <v>619.1</v>
      </c>
      <c r="AE23">
        <f t="shared" ca="1" si="10"/>
        <v>973.10000000000025</v>
      </c>
      <c r="AG23">
        <f t="shared" ca="1" si="1"/>
        <v>5063.5</v>
      </c>
      <c r="AI23">
        <v>2017</v>
      </c>
      <c r="AJ23">
        <f t="shared" ca="1" si="11"/>
        <v>733.50000000000011</v>
      </c>
      <c r="AK23">
        <f t="shared" ca="1" si="11"/>
        <v>659.29999999999984</v>
      </c>
      <c r="AL23">
        <f t="shared" ca="1" si="11"/>
        <v>710.89999999999986</v>
      </c>
      <c r="AM23">
        <f t="shared" ca="1" si="11"/>
        <v>346.1</v>
      </c>
      <c r="AN23">
        <f t="shared" ca="1" si="11"/>
        <v>184.10000000000002</v>
      </c>
      <c r="AO23">
        <f t="shared" ca="1" si="11"/>
        <v>31.699999999999996</v>
      </c>
      <c r="AP23">
        <f t="shared" ca="1" si="11"/>
        <v>7.9</v>
      </c>
      <c r="AQ23">
        <f t="shared" ca="1" si="11"/>
        <v>27.700000000000003</v>
      </c>
      <c r="AR23">
        <f t="shared" ca="1" si="11"/>
        <v>78.2</v>
      </c>
      <c r="AS23">
        <f t="shared" ca="1" si="11"/>
        <v>200.29999999999998</v>
      </c>
      <c r="AT23">
        <f t="shared" ca="1" si="11"/>
        <v>559.10000000000014</v>
      </c>
      <c r="AU23">
        <f t="shared" ca="1" si="11"/>
        <v>911.10000000000025</v>
      </c>
      <c r="AW23">
        <f t="shared" ca="1" si="3"/>
        <v>4449.8999999999996</v>
      </c>
      <c r="AY23">
        <v>2017</v>
      </c>
      <c r="AZ23">
        <f t="shared" ca="1" si="12"/>
        <v>547.5</v>
      </c>
      <c r="BA23">
        <f t="shared" ca="1" si="12"/>
        <v>491.3</v>
      </c>
      <c r="BB23">
        <f t="shared" ca="1" si="12"/>
        <v>524.9</v>
      </c>
      <c r="BC23">
        <f t="shared" ca="1" si="12"/>
        <v>173.30000000000004</v>
      </c>
      <c r="BD23">
        <f t="shared" ca="1" si="12"/>
        <v>54.4</v>
      </c>
      <c r="BE23">
        <f t="shared" ca="1" si="12"/>
        <v>0.19999999999999929</v>
      </c>
      <c r="BF23">
        <f t="shared" ca="1" si="12"/>
        <v>0</v>
      </c>
      <c r="BG23">
        <f t="shared" ca="1" si="12"/>
        <v>0.19999999999999929</v>
      </c>
      <c r="BH23">
        <f t="shared" ca="1" si="12"/>
        <v>11.1</v>
      </c>
      <c r="BI23">
        <f t="shared" ca="1" si="12"/>
        <v>66.8</v>
      </c>
      <c r="BJ23">
        <f t="shared" ca="1" si="12"/>
        <v>379.1</v>
      </c>
      <c r="BK23">
        <f t="shared" ca="1" si="12"/>
        <v>725.10000000000014</v>
      </c>
      <c r="BM23">
        <f t="shared" ca="1" si="5"/>
        <v>2973.8999999999996</v>
      </c>
      <c r="BO23">
        <v>2017</v>
      </c>
      <c r="BP23">
        <f t="shared" ca="1" si="13"/>
        <v>609.49999999999989</v>
      </c>
      <c r="BQ23">
        <f t="shared" ca="1" si="13"/>
        <v>547.29999999999995</v>
      </c>
      <c r="BR23">
        <f t="shared" ca="1" si="13"/>
        <v>586.9</v>
      </c>
      <c r="BS23">
        <f t="shared" ca="1" si="13"/>
        <v>229.8</v>
      </c>
      <c r="BT23">
        <f t="shared" ca="1" si="13"/>
        <v>88.3</v>
      </c>
      <c r="BU23">
        <f t="shared" ca="1" si="13"/>
        <v>3</v>
      </c>
      <c r="BV23">
        <f t="shared" ca="1" si="13"/>
        <v>0</v>
      </c>
      <c r="BW23">
        <f t="shared" ca="1" si="13"/>
        <v>3</v>
      </c>
      <c r="BX23">
        <f t="shared" ca="1" si="13"/>
        <v>25.4</v>
      </c>
      <c r="BY23">
        <f t="shared" ca="1" si="13"/>
        <v>101.1</v>
      </c>
      <c r="BZ23">
        <f t="shared" ca="1" si="13"/>
        <v>439.10000000000008</v>
      </c>
      <c r="CA23">
        <f t="shared" ca="1" si="13"/>
        <v>787.10000000000014</v>
      </c>
      <c r="CC23">
        <f t="shared" ca="1" si="7"/>
        <v>3420.5</v>
      </c>
      <c r="CE23">
        <v>2017</v>
      </c>
      <c r="CF23">
        <f t="shared" ca="1" si="14"/>
        <v>671.5</v>
      </c>
      <c r="CG23">
        <f t="shared" ca="1" si="14"/>
        <v>603.29999999999984</v>
      </c>
      <c r="CH23">
        <f t="shared" ca="1" si="14"/>
        <v>648.9</v>
      </c>
      <c r="CI23">
        <f t="shared" ca="1" si="14"/>
        <v>287.8</v>
      </c>
      <c r="CJ23">
        <f t="shared" ca="1" si="14"/>
        <v>130.89999999999998</v>
      </c>
      <c r="CK23">
        <f t="shared" ca="1" si="14"/>
        <v>12.599999999999998</v>
      </c>
      <c r="CL23">
        <f t="shared" ca="1" si="14"/>
        <v>1.5999999999999996</v>
      </c>
      <c r="CM23">
        <f t="shared" ca="1" si="14"/>
        <v>10.9</v>
      </c>
      <c r="CN23">
        <f t="shared" ca="1" si="14"/>
        <v>47.1</v>
      </c>
      <c r="CO23">
        <f t="shared" ca="1" si="14"/>
        <v>146.59999999999997</v>
      </c>
      <c r="CP23">
        <f t="shared" ca="1" si="14"/>
        <v>499.10000000000008</v>
      </c>
      <c r="CQ23">
        <f t="shared" ca="1" si="14"/>
        <v>849.10000000000025</v>
      </c>
      <c r="CS23">
        <f t="shared" ca="1" si="9"/>
        <v>3909.4</v>
      </c>
    </row>
    <row r="24" spans="1:97" x14ac:dyDescent="0.25">
      <c r="A24">
        <v>2000</v>
      </c>
      <c r="B24">
        <v>11</v>
      </c>
      <c r="C24">
        <v>569.9</v>
      </c>
      <c r="D24">
        <v>0</v>
      </c>
      <c r="E24">
        <v>9</v>
      </c>
      <c r="F24">
        <v>86.1</v>
      </c>
      <c r="G24">
        <v>509.89999999999986</v>
      </c>
      <c r="H24">
        <v>0</v>
      </c>
      <c r="I24">
        <v>329.89999999999992</v>
      </c>
      <c r="J24">
        <v>0</v>
      </c>
      <c r="K24">
        <v>389.9</v>
      </c>
      <c r="L24">
        <v>0</v>
      </c>
      <c r="M24">
        <v>449.89999999999992</v>
      </c>
      <c r="N24">
        <v>0</v>
      </c>
      <c r="O24">
        <v>0</v>
      </c>
      <c r="P24" s="21">
        <v>-0.99666666666666648</v>
      </c>
      <c r="S24">
        <v>2018</v>
      </c>
      <c r="T24">
        <f t="shared" ca="1" si="10"/>
        <v>927.59999999999991</v>
      </c>
      <c r="U24">
        <f t="shared" ca="1" si="10"/>
        <v>780.7</v>
      </c>
      <c r="V24">
        <f t="shared" ca="1" si="10"/>
        <v>720</v>
      </c>
      <c r="W24">
        <f t="shared" ca="1" si="10"/>
        <v>591.29999999999995</v>
      </c>
      <c r="X24">
        <f t="shared" ca="1" si="10"/>
        <v>162.80000000000001</v>
      </c>
      <c r="Y24">
        <f t="shared" ca="1" si="10"/>
        <v>67.100000000000009</v>
      </c>
      <c r="Z24">
        <f t="shared" ca="1" si="10"/>
        <v>3.8</v>
      </c>
      <c r="AA24">
        <f t="shared" ca="1" si="10"/>
        <v>14.299999999999999</v>
      </c>
      <c r="AB24">
        <f t="shared" ca="1" si="10"/>
        <v>140.6</v>
      </c>
      <c r="AC24">
        <f t="shared" ca="1" si="10"/>
        <v>438.90000000000003</v>
      </c>
      <c r="AD24">
        <f t="shared" ca="1" si="10"/>
        <v>687.00000000000011</v>
      </c>
      <c r="AE24">
        <f t="shared" ca="1" si="10"/>
        <v>808.80000000000007</v>
      </c>
      <c r="AG24">
        <f t="shared" ca="1" si="1"/>
        <v>5342.9000000000015</v>
      </c>
      <c r="AI24">
        <v>2018</v>
      </c>
      <c r="AJ24">
        <f t="shared" ca="1" si="11"/>
        <v>865.59999999999991</v>
      </c>
      <c r="AK24">
        <f t="shared" ca="1" si="11"/>
        <v>724.69999999999993</v>
      </c>
      <c r="AL24">
        <f t="shared" ca="1" si="11"/>
        <v>658</v>
      </c>
      <c r="AM24">
        <f t="shared" ca="1" si="11"/>
        <v>531.29999999999995</v>
      </c>
      <c r="AN24">
        <f t="shared" ca="1" si="11"/>
        <v>117.80000000000001</v>
      </c>
      <c r="AO24">
        <f t="shared" ca="1" si="11"/>
        <v>33.9</v>
      </c>
      <c r="AP24">
        <f t="shared" ca="1" si="11"/>
        <v>0.90000000000000036</v>
      </c>
      <c r="AQ24">
        <f t="shared" ca="1" si="11"/>
        <v>5.7999999999999989</v>
      </c>
      <c r="AR24">
        <f t="shared" ca="1" si="11"/>
        <v>102.30000000000001</v>
      </c>
      <c r="AS24">
        <f t="shared" ca="1" si="11"/>
        <v>376.90000000000003</v>
      </c>
      <c r="AT24">
        <f t="shared" ca="1" si="11"/>
        <v>627</v>
      </c>
      <c r="AU24">
        <f t="shared" ca="1" si="11"/>
        <v>746.80000000000007</v>
      </c>
      <c r="AW24">
        <f t="shared" ca="1" si="3"/>
        <v>4791</v>
      </c>
      <c r="AY24">
        <v>2018</v>
      </c>
      <c r="AZ24">
        <f t="shared" ca="1" si="12"/>
        <v>679.60000000000014</v>
      </c>
      <c r="BA24">
        <f t="shared" ca="1" si="12"/>
        <v>556.69999999999993</v>
      </c>
      <c r="BB24">
        <f t="shared" ca="1" si="12"/>
        <v>472.00000000000006</v>
      </c>
      <c r="BC24">
        <f t="shared" ca="1" si="12"/>
        <v>351.3</v>
      </c>
      <c r="BD24">
        <f t="shared" ca="1" si="12"/>
        <v>25.099999999999994</v>
      </c>
      <c r="BE24">
        <f t="shared" ca="1" si="12"/>
        <v>2.0999999999999996</v>
      </c>
      <c r="BF24">
        <f t="shared" ca="1" si="12"/>
        <v>0</v>
      </c>
      <c r="BG24">
        <f t="shared" ca="1" si="12"/>
        <v>0</v>
      </c>
      <c r="BH24">
        <f t="shared" ca="1" si="12"/>
        <v>19.599999999999998</v>
      </c>
      <c r="BI24">
        <f t="shared" ca="1" si="12"/>
        <v>197.70000000000002</v>
      </c>
      <c r="BJ24">
        <f t="shared" ca="1" si="12"/>
        <v>447</v>
      </c>
      <c r="BK24">
        <f t="shared" ca="1" si="12"/>
        <v>560.79999999999995</v>
      </c>
      <c r="BM24">
        <f t="shared" ca="1" si="5"/>
        <v>3311.8999999999996</v>
      </c>
      <c r="BO24">
        <v>2018</v>
      </c>
      <c r="BP24">
        <f t="shared" ca="1" si="13"/>
        <v>741.6</v>
      </c>
      <c r="BQ24">
        <f t="shared" ca="1" si="13"/>
        <v>612.69999999999993</v>
      </c>
      <c r="BR24">
        <f t="shared" ca="1" si="13"/>
        <v>534</v>
      </c>
      <c r="BS24">
        <f t="shared" ca="1" si="13"/>
        <v>411.29999999999995</v>
      </c>
      <c r="BT24">
        <f t="shared" ca="1" si="13"/>
        <v>46.900000000000006</v>
      </c>
      <c r="BU24">
        <f t="shared" ca="1" si="13"/>
        <v>7.3000000000000007</v>
      </c>
      <c r="BV24">
        <f t="shared" ca="1" si="13"/>
        <v>0</v>
      </c>
      <c r="BW24">
        <f t="shared" ca="1" si="13"/>
        <v>0</v>
      </c>
      <c r="BX24">
        <f t="shared" ca="1" si="13"/>
        <v>38.799999999999997</v>
      </c>
      <c r="BY24">
        <f t="shared" ca="1" si="13"/>
        <v>256.5</v>
      </c>
      <c r="BZ24">
        <f t="shared" ca="1" si="13"/>
        <v>507</v>
      </c>
      <c r="CA24">
        <f t="shared" ca="1" si="13"/>
        <v>622.80000000000007</v>
      </c>
      <c r="CC24">
        <f t="shared" ca="1" si="7"/>
        <v>3778.9000000000005</v>
      </c>
      <c r="CE24">
        <v>2018</v>
      </c>
      <c r="CF24">
        <f t="shared" ca="1" si="14"/>
        <v>803.6</v>
      </c>
      <c r="CG24">
        <f t="shared" ca="1" si="14"/>
        <v>668.69999999999993</v>
      </c>
      <c r="CH24">
        <f t="shared" ca="1" si="14"/>
        <v>596</v>
      </c>
      <c r="CI24">
        <f t="shared" ca="1" si="14"/>
        <v>471.29999999999995</v>
      </c>
      <c r="CJ24">
        <f t="shared" ca="1" si="14"/>
        <v>79.900000000000006</v>
      </c>
      <c r="CK24">
        <f t="shared" ca="1" si="14"/>
        <v>18</v>
      </c>
      <c r="CL24">
        <f t="shared" ca="1" si="14"/>
        <v>0</v>
      </c>
      <c r="CM24">
        <f t="shared" ca="1" si="14"/>
        <v>1.6999999999999993</v>
      </c>
      <c r="CN24">
        <f t="shared" ca="1" si="14"/>
        <v>66.7</v>
      </c>
      <c r="CO24">
        <f t="shared" ca="1" si="14"/>
        <v>316.5</v>
      </c>
      <c r="CP24">
        <f t="shared" ca="1" si="14"/>
        <v>567</v>
      </c>
      <c r="CQ24">
        <f t="shared" ca="1" si="14"/>
        <v>684.80000000000007</v>
      </c>
      <c r="CS24">
        <f t="shared" ca="1" si="9"/>
        <v>4274.2</v>
      </c>
    </row>
    <row r="25" spans="1:97" x14ac:dyDescent="0.25">
      <c r="A25">
        <v>2000</v>
      </c>
      <c r="B25">
        <v>12</v>
      </c>
      <c r="C25">
        <v>986.19999999999993</v>
      </c>
      <c r="D25">
        <v>0</v>
      </c>
      <c r="E25">
        <v>31</v>
      </c>
      <c r="F25">
        <v>428.19999999999993</v>
      </c>
      <c r="G25">
        <v>924.19999999999993</v>
      </c>
      <c r="H25">
        <v>0</v>
      </c>
      <c r="I25">
        <v>738.19999999999993</v>
      </c>
      <c r="J25">
        <v>0</v>
      </c>
      <c r="K25">
        <v>800.19999999999982</v>
      </c>
      <c r="L25">
        <v>0</v>
      </c>
      <c r="M25">
        <v>862.19999999999982</v>
      </c>
      <c r="N25">
        <v>0</v>
      </c>
      <c r="O25">
        <v>0</v>
      </c>
      <c r="P25" s="21">
        <v>-13.812903225806449</v>
      </c>
      <c r="S25" s="24">
        <v>2019</v>
      </c>
      <c r="T25" s="25">
        <f t="shared" ref="T25:AE26" ca="1" si="15">TREND(T$5:T$24,$S$5:$S$24,$S25)</f>
        <v>914.33052631578948</v>
      </c>
      <c r="U25" s="25">
        <f t="shared" ca="1" si="15"/>
        <v>841.54631578947283</v>
      </c>
      <c r="V25" s="25">
        <f t="shared" ca="1" si="15"/>
        <v>728.8368421052628</v>
      </c>
      <c r="W25" s="25">
        <f t="shared" ca="1" si="15"/>
        <v>490.60263157894769</v>
      </c>
      <c r="X25" s="25">
        <f t="shared" ca="1" si="15"/>
        <v>191.60736842105302</v>
      </c>
      <c r="Y25" s="25">
        <f t="shared" ca="1" si="15"/>
        <v>63.64578947368409</v>
      </c>
      <c r="Z25" s="25">
        <f ca="1">TREND(Z$5:Z$24,$S$5:$S$24,$S25)</f>
        <v>20.543684210526351</v>
      </c>
      <c r="AA25" s="25">
        <f t="shared" ca="1" si="15"/>
        <v>33.347894736842136</v>
      </c>
      <c r="AB25" s="25">
        <f t="shared" ca="1" si="15"/>
        <v>127.73000000000002</v>
      </c>
      <c r="AC25" s="25">
        <f t="shared" ca="1" si="15"/>
        <v>346.128947368421</v>
      </c>
      <c r="AD25" s="25">
        <f t="shared" ca="1" si="15"/>
        <v>587.36578947368434</v>
      </c>
      <c r="AE25" s="25">
        <f t="shared" ca="1" si="15"/>
        <v>819.7173684210527</v>
      </c>
      <c r="AG25" s="25">
        <f t="shared" ca="1" si="1"/>
        <v>5165.403157894737</v>
      </c>
      <c r="AI25" s="24">
        <v>2019</v>
      </c>
      <c r="AJ25" s="25">
        <f t="shared" ref="AJ25:AU26" ca="1" si="16">TREND(AJ$5:AJ$24,$S$5:$S$24,$S25)</f>
        <v>852.33052631578948</v>
      </c>
      <c r="AK25" s="25">
        <f t="shared" ca="1" si="16"/>
        <v>785.12526315789455</v>
      </c>
      <c r="AL25" s="25">
        <f t="shared" ca="1" si="16"/>
        <v>667.03684210526353</v>
      </c>
      <c r="AM25" s="25">
        <f t="shared" ca="1" si="16"/>
        <v>429.27263157894777</v>
      </c>
      <c r="AN25" s="25">
        <f t="shared" ca="1" si="16"/>
        <v>141.24421052631556</v>
      </c>
      <c r="AO25" s="25">
        <f t="shared" ca="1" si="16"/>
        <v>30.815789473684163</v>
      </c>
      <c r="AP25" s="25">
        <f t="shared" ca="1" si="16"/>
        <v>6.8278947368420972</v>
      </c>
      <c r="AQ25" s="25">
        <f t="shared" ca="1" si="16"/>
        <v>12.667368421052629</v>
      </c>
      <c r="AR25" s="25">
        <f t="shared" ca="1" si="16"/>
        <v>87.839473684210475</v>
      </c>
      <c r="AS25" s="25">
        <f t="shared" ca="1" si="16"/>
        <v>285.08315789473681</v>
      </c>
      <c r="AT25" s="25">
        <f t="shared" ca="1" si="16"/>
        <v>527.36578947368434</v>
      </c>
      <c r="AU25" s="25">
        <f t="shared" ca="1" si="16"/>
        <v>757.71736842105224</v>
      </c>
      <c r="AW25" s="25">
        <f t="shared" ca="1" si="3"/>
        <v>4583.3263157894744</v>
      </c>
      <c r="AY25" s="24">
        <v>2019</v>
      </c>
      <c r="AZ25" s="25">
        <f t="shared" ref="AZ25:BK26" ca="1" si="17">TREND(AZ$5:AZ$24,$S$5:$S$24,$S25)</f>
        <v>666.33052631578948</v>
      </c>
      <c r="BA25" s="25">
        <f t="shared" ca="1" si="17"/>
        <v>615.86210526315699</v>
      </c>
      <c r="BB25" s="25">
        <f t="shared" ca="1" si="17"/>
        <v>483.03684210526353</v>
      </c>
      <c r="BC25" s="25">
        <f t="shared" ca="1" si="17"/>
        <v>254.05842105263037</v>
      </c>
      <c r="BD25" s="25">
        <f t="shared" ca="1" si="17"/>
        <v>37.903157894736836</v>
      </c>
      <c r="BE25" s="25">
        <f t="shared" ca="1" si="17"/>
        <v>0.86631578947368837</v>
      </c>
      <c r="BF25" s="25">
        <f t="shared" ca="1" si="17"/>
        <v>0</v>
      </c>
      <c r="BG25" s="25">
        <f t="shared" ca="1" si="17"/>
        <v>0.20105263157894981</v>
      </c>
      <c r="BH25" s="25">
        <f t="shared" ca="1" si="17"/>
        <v>13.193684210526271</v>
      </c>
      <c r="BI25" s="25">
        <f t="shared" ca="1" si="17"/>
        <v>127.09263157894725</v>
      </c>
      <c r="BJ25" s="25">
        <f t="shared" ca="1" si="17"/>
        <v>348.17947368421028</v>
      </c>
      <c r="BK25" s="25">
        <f t="shared" ca="1" si="17"/>
        <v>571.7173684210527</v>
      </c>
      <c r="BM25" s="25">
        <f t="shared" ca="1" si="5"/>
        <v>3118.4415789473669</v>
      </c>
      <c r="BO25" s="24">
        <v>2019</v>
      </c>
      <c r="BP25" s="25">
        <f t="shared" ref="BP25:CA26" ca="1" si="18">TREND(BP$5:BP$24,$S$5:$S$24,$S25)</f>
        <v>728.33052631578948</v>
      </c>
      <c r="BQ25" s="25">
        <f t="shared" ca="1" si="18"/>
        <v>672.28315789473709</v>
      </c>
      <c r="BR25" s="25">
        <f t="shared" ca="1" si="18"/>
        <v>543.99473684210534</v>
      </c>
      <c r="BS25" s="25">
        <f t="shared" ca="1" si="18"/>
        <v>311.15736842105252</v>
      </c>
      <c r="BT25" s="25">
        <f t="shared" ca="1" si="18"/>
        <v>64.256842105263161</v>
      </c>
      <c r="BU25" s="25">
        <f t="shared" ca="1" si="18"/>
        <v>4.0957894736841922</v>
      </c>
      <c r="BV25" s="25">
        <f t="shared" ca="1" si="18"/>
        <v>-9.9473684210529711E-2</v>
      </c>
      <c r="BW25" s="25">
        <f t="shared" ca="1" si="18"/>
        <v>1.255789473684203</v>
      </c>
      <c r="BX25" s="25">
        <f t="shared" ca="1" si="18"/>
        <v>29.731052631578905</v>
      </c>
      <c r="BY25" s="25">
        <f t="shared" ca="1" si="18"/>
        <v>174.35368421052635</v>
      </c>
      <c r="BZ25" s="25">
        <f t="shared" ca="1" si="18"/>
        <v>407.51210526315754</v>
      </c>
      <c r="CA25" s="25">
        <f t="shared" ca="1" si="18"/>
        <v>633.7173684210527</v>
      </c>
      <c r="CC25" s="25">
        <f t="shared" ca="1" si="7"/>
        <v>3570.588947368421</v>
      </c>
      <c r="CE25" s="24">
        <v>2019</v>
      </c>
      <c r="CF25" s="25">
        <f t="shared" ref="CF25:CQ26" ca="1" si="19">TREND(CF$5:CF$24,$S$5:$S$24,$S25)</f>
        <v>790.33052631578948</v>
      </c>
      <c r="CG25" s="25">
        <f t="shared" ca="1" si="19"/>
        <v>728.70421052631536</v>
      </c>
      <c r="CH25" s="25">
        <f t="shared" ca="1" si="19"/>
        <v>605.37368421052633</v>
      </c>
      <c r="CI25" s="25">
        <f t="shared" ca="1" si="19"/>
        <v>369.8184210526324</v>
      </c>
      <c r="CJ25" s="25">
        <f t="shared" ca="1" si="19"/>
        <v>98.897368421052647</v>
      </c>
      <c r="CK25" s="25">
        <f t="shared" ca="1" si="19"/>
        <v>13.733684210526292</v>
      </c>
      <c r="CL25" s="25">
        <f t="shared" ca="1" si="19"/>
        <v>0.71789473684211202</v>
      </c>
      <c r="CM25" s="25">
        <f t="shared" ca="1" si="19"/>
        <v>4.4078947368421026</v>
      </c>
      <c r="CN25" s="25">
        <f t="shared" ca="1" si="19"/>
        <v>54.688947368421054</v>
      </c>
      <c r="CO25" s="25">
        <f t="shared" ca="1" si="19"/>
        <v>227.71789473684225</v>
      </c>
      <c r="CP25" s="25">
        <f t="shared" ca="1" si="19"/>
        <v>467.36578947368434</v>
      </c>
      <c r="CQ25" s="25">
        <f t="shared" ca="1" si="19"/>
        <v>695.7173684210527</v>
      </c>
      <c r="CS25" s="25">
        <f t="shared" ca="1" si="9"/>
        <v>4057.4736842105276</v>
      </c>
    </row>
    <row r="26" spans="1:97" x14ac:dyDescent="0.25">
      <c r="A26">
        <v>2001</v>
      </c>
      <c r="B26">
        <v>1</v>
      </c>
      <c r="C26">
        <v>883.60000000000014</v>
      </c>
      <c r="D26">
        <v>0</v>
      </c>
      <c r="E26">
        <v>31</v>
      </c>
      <c r="F26">
        <v>325.60000000000002</v>
      </c>
      <c r="G26">
        <v>821.60000000000014</v>
      </c>
      <c r="H26">
        <v>0</v>
      </c>
      <c r="I26">
        <v>635.60000000000014</v>
      </c>
      <c r="J26">
        <v>0</v>
      </c>
      <c r="K26">
        <v>697.6</v>
      </c>
      <c r="L26">
        <v>0</v>
      </c>
      <c r="M26">
        <v>759.6</v>
      </c>
      <c r="N26">
        <v>0</v>
      </c>
      <c r="O26">
        <v>0</v>
      </c>
      <c r="P26" s="21">
        <v>-10.503225806451614</v>
      </c>
      <c r="S26" s="24">
        <v>2020</v>
      </c>
      <c r="T26" s="25">
        <f t="shared" ca="1" si="15"/>
        <v>912.32390977443629</v>
      </c>
      <c r="U26" s="25">
        <f t="shared" ca="1" si="15"/>
        <v>844.2654887218041</v>
      </c>
      <c r="V26" s="25">
        <f t="shared" ca="1" si="15"/>
        <v>731.61225563909738</v>
      </c>
      <c r="W26" s="25">
        <f t="shared" ca="1" si="15"/>
        <v>495.4424060150377</v>
      </c>
      <c r="X26" s="25">
        <f t="shared" ca="1" si="15"/>
        <v>190.66902255639138</v>
      </c>
      <c r="Y26" s="25">
        <f t="shared" ca="1" si="15"/>
        <v>63.334436090225495</v>
      </c>
      <c r="Z26" s="25">
        <f ca="1">TREND(Z$5:Z$24,$S$5:$S$24,$S26)</f>
        <v>20.304511278195491</v>
      </c>
      <c r="AA26" s="25">
        <f t="shared" ca="1" si="15"/>
        <v>32.932932330827157</v>
      </c>
      <c r="AB26" s="25">
        <f t="shared" ca="1" si="15"/>
        <v>127.08714285714291</v>
      </c>
      <c r="AC26" s="25">
        <f t="shared" ca="1" si="15"/>
        <v>345.07075187969895</v>
      </c>
      <c r="AD26" s="25">
        <f t="shared" ca="1" si="15"/>
        <v>590.58015037593941</v>
      </c>
      <c r="AE26" s="25">
        <f t="shared" ca="1" si="15"/>
        <v>820.8204511278193</v>
      </c>
      <c r="AG26" s="25">
        <f t="shared" ca="1" si="1"/>
        <v>5174.4434586466159</v>
      </c>
      <c r="AI26" s="24">
        <v>2020</v>
      </c>
      <c r="AJ26" s="25">
        <f t="shared" ca="1" si="16"/>
        <v>850.32390977443629</v>
      </c>
      <c r="AK26" s="25">
        <f t="shared" ca="1" si="16"/>
        <v>787.85195488721729</v>
      </c>
      <c r="AL26" s="25">
        <f t="shared" ca="1" si="16"/>
        <v>669.82225563909833</v>
      </c>
      <c r="AM26" s="25">
        <f t="shared" ca="1" si="16"/>
        <v>434.01526315789488</v>
      </c>
      <c r="AN26" s="25">
        <f t="shared" ca="1" si="16"/>
        <v>140.49699248120282</v>
      </c>
      <c r="AO26" s="25">
        <f t="shared" ca="1" si="16"/>
        <v>30.400150375939802</v>
      </c>
      <c r="AP26" s="25">
        <f t="shared" ca="1" si="16"/>
        <v>6.7515037593984744</v>
      </c>
      <c r="AQ26" s="25">
        <f t="shared" ca="1" si="16"/>
        <v>12.41330827067668</v>
      </c>
      <c r="AR26" s="25">
        <f t="shared" ca="1" si="16"/>
        <v>87.478947368421018</v>
      </c>
      <c r="AS26" s="25">
        <f t="shared" ca="1" si="16"/>
        <v>284.01203007518779</v>
      </c>
      <c r="AT26" s="25">
        <f t="shared" ca="1" si="16"/>
        <v>530.58015037593941</v>
      </c>
      <c r="AU26" s="25">
        <f t="shared" ca="1" si="16"/>
        <v>758.8204511278193</v>
      </c>
      <c r="AW26" s="25">
        <f t="shared" ca="1" si="3"/>
        <v>4592.9669172932327</v>
      </c>
      <c r="AY26" s="24">
        <v>2020</v>
      </c>
      <c r="AZ26" s="25">
        <f t="shared" ca="1" si="17"/>
        <v>664.32390977443629</v>
      </c>
      <c r="BA26" s="25">
        <f t="shared" ca="1" si="17"/>
        <v>618.61135338345775</v>
      </c>
      <c r="BB26" s="25">
        <f t="shared" ca="1" si="17"/>
        <v>485.92225563909778</v>
      </c>
      <c r="BC26" s="25">
        <f t="shared" ca="1" si="17"/>
        <v>258.50827067669161</v>
      </c>
      <c r="BD26" s="25">
        <f t="shared" ca="1" si="17"/>
        <v>37.986315789473679</v>
      </c>
      <c r="BE26" s="25">
        <f t="shared" ca="1" si="17"/>
        <v>0.82548872180451838</v>
      </c>
      <c r="BF26" s="25">
        <f t="shared" ca="1" si="17"/>
        <v>0</v>
      </c>
      <c r="BG26" s="25">
        <f t="shared" ca="1" si="17"/>
        <v>0.21353383458646746</v>
      </c>
      <c r="BH26" s="25">
        <f t="shared" ca="1" si="17"/>
        <v>13.055939849624053</v>
      </c>
      <c r="BI26" s="25">
        <f t="shared" ca="1" si="17"/>
        <v>126.5324060150374</v>
      </c>
      <c r="BJ26" s="25">
        <f t="shared" ca="1" si="17"/>
        <v>351.41466165413567</v>
      </c>
      <c r="BK26" s="25">
        <f t="shared" ca="1" si="17"/>
        <v>572.82045112781975</v>
      </c>
      <c r="BM26" s="25">
        <f t="shared" ca="1" si="5"/>
        <v>3130.2145864661652</v>
      </c>
      <c r="BO26" s="24">
        <v>2020</v>
      </c>
      <c r="BP26" s="25">
        <f t="shared" ca="1" si="18"/>
        <v>726.32390977443629</v>
      </c>
      <c r="BQ26" s="25">
        <f t="shared" ca="1" si="18"/>
        <v>675.02488721804548</v>
      </c>
      <c r="BR26" s="25">
        <f t="shared" ca="1" si="18"/>
        <v>546.82804511278209</v>
      </c>
      <c r="BS26" s="25">
        <f t="shared" ca="1" si="18"/>
        <v>315.77187969924853</v>
      </c>
      <c r="BT26" s="25">
        <f t="shared" ca="1" si="18"/>
        <v>64.115112781954906</v>
      </c>
      <c r="BU26" s="25">
        <f t="shared" ca="1" si="18"/>
        <v>3.9615789473684231</v>
      </c>
      <c r="BV26" s="25">
        <f t="shared" ca="1" si="18"/>
        <v>-0.12894736842105203</v>
      </c>
      <c r="BW26" s="25">
        <f t="shared" ca="1" si="18"/>
        <v>1.2887218045112832</v>
      </c>
      <c r="BX26" s="25">
        <f t="shared" ca="1" si="18"/>
        <v>29.594962406014986</v>
      </c>
      <c r="BY26" s="25">
        <f t="shared" ca="1" si="18"/>
        <v>173.5245112781954</v>
      </c>
      <c r="BZ26" s="25">
        <f t="shared" ca="1" si="18"/>
        <v>410.73135338345855</v>
      </c>
      <c r="CA26" s="25">
        <f t="shared" ca="1" si="18"/>
        <v>634.82045112781975</v>
      </c>
      <c r="CC26" s="25">
        <f t="shared" ca="1" si="7"/>
        <v>3581.8564661654145</v>
      </c>
      <c r="CE26" s="24">
        <v>2020</v>
      </c>
      <c r="CF26" s="25">
        <f t="shared" ca="1" si="19"/>
        <v>788.32390977443583</v>
      </c>
      <c r="CG26" s="25">
        <f t="shared" ca="1" si="19"/>
        <v>731.43842105263138</v>
      </c>
      <c r="CH26" s="25">
        <f t="shared" ca="1" si="19"/>
        <v>608.17593984962423</v>
      </c>
      <c r="CI26" s="25">
        <f t="shared" ca="1" si="19"/>
        <v>374.52541353383458</v>
      </c>
      <c r="CJ26" s="25">
        <f t="shared" ca="1" si="19"/>
        <v>98.476165413533863</v>
      </c>
      <c r="CK26" s="25">
        <f t="shared" ca="1" si="19"/>
        <v>13.515939849624033</v>
      </c>
      <c r="CL26" s="25">
        <f t="shared" ca="1" si="19"/>
        <v>0.64721804511279402</v>
      </c>
      <c r="CM26" s="25">
        <f t="shared" ca="1" si="19"/>
        <v>4.380075187969922</v>
      </c>
      <c r="CN26" s="25">
        <f t="shared" ca="1" si="19"/>
        <v>54.50503759398498</v>
      </c>
      <c r="CO26" s="25">
        <f t="shared" ca="1" si="19"/>
        <v>226.75436090225594</v>
      </c>
      <c r="CP26" s="25">
        <f t="shared" ca="1" si="19"/>
        <v>470.58015037593941</v>
      </c>
      <c r="CQ26" s="25">
        <f t="shared" ca="1" si="19"/>
        <v>696.82045112781975</v>
      </c>
      <c r="CS26" s="25">
        <f t="shared" ca="1" si="9"/>
        <v>4068.143082706767</v>
      </c>
    </row>
    <row r="27" spans="1:97" x14ac:dyDescent="0.25">
      <c r="A27">
        <v>2001</v>
      </c>
      <c r="B27">
        <v>2</v>
      </c>
      <c r="C27">
        <v>828.2</v>
      </c>
      <c r="D27">
        <v>0</v>
      </c>
      <c r="E27">
        <v>28</v>
      </c>
      <c r="F27">
        <v>324.2</v>
      </c>
      <c r="G27">
        <v>772.20000000000016</v>
      </c>
      <c r="H27">
        <v>0</v>
      </c>
      <c r="I27">
        <v>604.20000000000005</v>
      </c>
      <c r="J27">
        <v>0</v>
      </c>
      <c r="K27">
        <v>660.2</v>
      </c>
      <c r="L27">
        <v>0</v>
      </c>
      <c r="M27">
        <v>716.20000000000016</v>
      </c>
      <c r="N27">
        <v>0</v>
      </c>
      <c r="O27">
        <v>0</v>
      </c>
      <c r="P27" s="21">
        <v>-11.578571428571426</v>
      </c>
    </row>
    <row r="28" spans="1:97" x14ac:dyDescent="0.25">
      <c r="A28">
        <v>2001</v>
      </c>
      <c r="B28">
        <v>3</v>
      </c>
      <c r="C28">
        <v>706.10000000000014</v>
      </c>
      <c r="D28">
        <v>0</v>
      </c>
      <c r="E28">
        <v>22</v>
      </c>
      <c r="F28">
        <v>158.09999999999994</v>
      </c>
      <c r="G28">
        <v>644.10000000000014</v>
      </c>
      <c r="H28">
        <v>0</v>
      </c>
      <c r="I28">
        <v>458.09999999999997</v>
      </c>
      <c r="J28">
        <v>0</v>
      </c>
      <c r="K28">
        <v>520.1</v>
      </c>
      <c r="L28">
        <v>0</v>
      </c>
      <c r="M28">
        <v>582.1</v>
      </c>
      <c r="N28">
        <v>0</v>
      </c>
      <c r="O28">
        <v>0</v>
      </c>
      <c r="P28" s="21">
        <v>-4.7774193548387087</v>
      </c>
      <c r="S28" t="s">
        <v>32</v>
      </c>
      <c r="T28">
        <f ca="1">AVERAGE(T15:T24)</f>
        <v>939.0200000000001</v>
      </c>
      <c r="U28">
        <f t="shared" ref="U28:AE28" ca="1" si="20">AVERAGE(U15:U24)</f>
        <v>815.24999999999989</v>
      </c>
      <c r="V28">
        <f t="shared" ca="1" si="20"/>
        <v>699.1</v>
      </c>
      <c r="W28">
        <f t="shared" ca="1" si="20"/>
        <v>462.37</v>
      </c>
      <c r="X28">
        <f t="shared" ca="1" si="20"/>
        <v>191.07999999999996</v>
      </c>
      <c r="Y28">
        <f t="shared" ca="1" si="20"/>
        <v>68.02000000000001</v>
      </c>
      <c r="Z28">
        <f ca="1">AVERAGE(Z15:Z24)</f>
        <v>22.73</v>
      </c>
      <c r="AA28">
        <f t="shared" ca="1" si="20"/>
        <v>36.6</v>
      </c>
      <c r="AB28">
        <f t="shared" ca="1" si="20"/>
        <v>135.05000000000001</v>
      </c>
      <c r="AC28">
        <f t="shared" ca="1" si="20"/>
        <v>355.53000000000003</v>
      </c>
      <c r="AD28">
        <f t="shared" ca="1" si="20"/>
        <v>558.73000000000013</v>
      </c>
      <c r="AE28">
        <f t="shared" ca="1" si="20"/>
        <v>810.53</v>
      </c>
      <c r="AG28">
        <f t="shared" ca="1" si="1"/>
        <v>5094.01</v>
      </c>
      <c r="AI28" t="s">
        <v>32</v>
      </c>
      <c r="AJ28">
        <f ca="1">AVERAGE(AJ15:AJ24)</f>
        <v>877.0200000000001</v>
      </c>
      <c r="AK28">
        <f t="shared" ref="AK28:AU28" ca="1" si="21">AVERAGE(AK15:AK24)</f>
        <v>758.85</v>
      </c>
      <c r="AL28">
        <f t="shared" ca="1" si="21"/>
        <v>637.29</v>
      </c>
      <c r="AM28">
        <f t="shared" ca="1" si="21"/>
        <v>401.37</v>
      </c>
      <c r="AN28">
        <f t="shared" ca="1" si="21"/>
        <v>141.04</v>
      </c>
      <c r="AO28">
        <f t="shared" ca="1" si="21"/>
        <v>35.230000000000004</v>
      </c>
      <c r="AP28">
        <f t="shared" ca="1" si="21"/>
        <v>7.830000000000001</v>
      </c>
      <c r="AQ28">
        <f t="shared" ca="1" si="21"/>
        <v>14.63</v>
      </c>
      <c r="AR28">
        <f t="shared" ca="1" si="21"/>
        <v>93.85</v>
      </c>
      <c r="AS28">
        <f t="shared" ca="1" si="21"/>
        <v>294.48</v>
      </c>
      <c r="AT28">
        <f t="shared" ca="1" si="21"/>
        <v>498.73000000000013</v>
      </c>
      <c r="AU28">
        <f t="shared" ca="1" si="21"/>
        <v>748.53000000000009</v>
      </c>
      <c r="AW28">
        <f t="shared" ref="AW28" ca="1" si="22">SUM(AJ28:AU28)</f>
        <v>4508.8499999999995</v>
      </c>
      <c r="AY28" t="s">
        <v>32</v>
      </c>
      <c r="AZ28">
        <f ca="1">AVERAGE(AZ15:AZ24)</f>
        <v>691.0200000000001</v>
      </c>
      <c r="BA28">
        <f t="shared" ref="BA28:BK28" ca="1" si="23">AVERAGE(BA15:BA24)</f>
        <v>589.64999999999986</v>
      </c>
      <c r="BB28">
        <f t="shared" ca="1" si="23"/>
        <v>453.18999999999994</v>
      </c>
      <c r="BC28">
        <f t="shared" ca="1" si="23"/>
        <v>226.19000000000005</v>
      </c>
      <c r="BD28">
        <f t="shared" ca="1" si="23"/>
        <v>36</v>
      </c>
      <c r="BE28">
        <f t="shared" ca="1" si="23"/>
        <v>1.0699999999999998</v>
      </c>
      <c r="BF28">
        <f t="shared" ca="1" si="23"/>
        <v>0</v>
      </c>
      <c r="BG28">
        <f t="shared" ca="1" si="23"/>
        <v>0.13999999999999985</v>
      </c>
      <c r="BH28">
        <f t="shared" ca="1" si="23"/>
        <v>15.219999999999999</v>
      </c>
      <c r="BI28">
        <f t="shared" ca="1" si="23"/>
        <v>131.9</v>
      </c>
      <c r="BJ28">
        <f t="shared" ca="1" si="23"/>
        <v>319.14</v>
      </c>
      <c r="BK28">
        <f t="shared" ca="1" si="23"/>
        <v>562.53000000000009</v>
      </c>
      <c r="BM28">
        <f t="shared" ref="BM28" ca="1" si="24">SUM(AZ28:BK28)</f>
        <v>3026.05</v>
      </c>
      <c r="BO28" t="s">
        <v>32</v>
      </c>
      <c r="BP28">
        <f ca="1">AVERAGE(BP15:BP24)</f>
        <v>753.0200000000001</v>
      </c>
      <c r="BQ28">
        <f t="shared" ref="BQ28:CA28" ca="1" si="25">AVERAGE(BQ15:BQ24)</f>
        <v>646.04999999999995</v>
      </c>
      <c r="BR28">
        <f t="shared" ca="1" si="25"/>
        <v>514.20000000000005</v>
      </c>
      <c r="BS28">
        <f t="shared" ca="1" si="25"/>
        <v>283.3</v>
      </c>
      <c r="BT28">
        <f t="shared" ca="1" si="25"/>
        <v>63.029999999999994</v>
      </c>
      <c r="BU28">
        <f t="shared" ca="1" si="25"/>
        <v>5.2900000000000009</v>
      </c>
      <c r="BV28">
        <f t="shared" ca="1" si="25"/>
        <v>5.9999999999999963E-2</v>
      </c>
      <c r="BW28">
        <f t="shared" ca="1" si="25"/>
        <v>1.2799999999999998</v>
      </c>
      <c r="BX28">
        <f t="shared" ca="1" si="25"/>
        <v>32.79</v>
      </c>
      <c r="BY28">
        <f t="shared" ca="1" si="25"/>
        <v>181.19</v>
      </c>
      <c r="BZ28">
        <f t="shared" ca="1" si="25"/>
        <v>378.79</v>
      </c>
      <c r="CA28">
        <f t="shared" ca="1" si="25"/>
        <v>624.53</v>
      </c>
      <c r="CC28">
        <f t="shared" ref="CC28" ca="1" si="26">SUM(BP28:CA28)</f>
        <v>3483.5300000000007</v>
      </c>
      <c r="CE28" t="s">
        <v>32</v>
      </c>
      <c r="CF28">
        <f ca="1">AVERAGE(CF15:CF24)</f>
        <v>815.0200000000001</v>
      </c>
      <c r="CG28">
        <f t="shared" ref="CG28:CQ28" ca="1" si="27">AVERAGE(CG15:CG24)</f>
        <v>702.44999999999993</v>
      </c>
      <c r="CH28">
        <f t="shared" ca="1" si="27"/>
        <v>575.61</v>
      </c>
      <c r="CI28">
        <f t="shared" ca="1" si="27"/>
        <v>341.93999999999994</v>
      </c>
      <c r="CJ28">
        <f t="shared" ca="1" si="27"/>
        <v>98.35</v>
      </c>
      <c r="CK28">
        <f t="shared" ca="1" si="27"/>
        <v>16.309999999999999</v>
      </c>
      <c r="CL28">
        <f t="shared" ca="1" si="27"/>
        <v>1.1499999999999999</v>
      </c>
      <c r="CM28">
        <f t="shared" ca="1" si="27"/>
        <v>4.92</v>
      </c>
      <c r="CN28">
        <f t="shared" ca="1" si="27"/>
        <v>59.169999999999995</v>
      </c>
      <c r="CO28">
        <f t="shared" ca="1" si="27"/>
        <v>235.95</v>
      </c>
      <c r="CP28">
        <f t="shared" ca="1" si="27"/>
        <v>438.73000000000013</v>
      </c>
      <c r="CQ28">
        <f t="shared" ca="1" si="27"/>
        <v>686.53</v>
      </c>
      <c r="CS28">
        <f t="shared" ref="CS28" ca="1" si="28">SUM(CF28:CQ28)</f>
        <v>3976.13</v>
      </c>
    </row>
    <row r="29" spans="1:97" x14ac:dyDescent="0.25">
      <c r="A29">
        <v>2001</v>
      </c>
      <c r="B29">
        <v>4</v>
      </c>
      <c r="C29">
        <v>389.8</v>
      </c>
      <c r="D29">
        <v>0</v>
      </c>
      <c r="E29">
        <v>0</v>
      </c>
      <c r="F29">
        <v>2</v>
      </c>
      <c r="G29">
        <v>329.80000000000007</v>
      </c>
      <c r="H29">
        <v>0</v>
      </c>
      <c r="I29">
        <v>157.29999999999998</v>
      </c>
      <c r="J29">
        <v>7.4999999999999982</v>
      </c>
      <c r="K29">
        <v>213.19999999999996</v>
      </c>
      <c r="L29">
        <v>3.3999999999999986</v>
      </c>
      <c r="M29">
        <v>270.5</v>
      </c>
      <c r="N29">
        <v>0.69999999999999929</v>
      </c>
      <c r="O29">
        <v>0</v>
      </c>
      <c r="P29" s="21">
        <v>5.0066666666666659</v>
      </c>
    </row>
    <row r="30" spans="1:97" x14ac:dyDescent="0.25">
      <c r="A30">
        <v>2001</v>
      </c>
      <c r="B30">
        <v>5</v>
      </c>
      <c r="C30">
        <v>161.70000000000002</v>
      </c>
      <c r="D30">
        <v>1.3</v>
      </c>
      <c r="E30">
        <v>0</v>
      </c>
      <c r="F30">
        <v>0</v>
      </c>
      <c r="G30">
        <v>107.50000000000003</v>
      </c>
      <c r="H30">
        <v>9.0999999999999979</v>
      </c>
      <c r="I30">
        <v>11.1</v>
      </c>
      <c r="J30">
        <v>98.699999999999974</v>
      </c>
      <c r="K30">
        <v>28.9</v>
      </c>
      <c r="L30">
        <v>54.499999999999986</v>
      </c>
      <c r="M30">
        <v>61.4</v>
      </c>
      <c r="N30">
        <v>24.999999999999993</v>
      </c>
      <c r="O30">
        <v>0</v>
      </c>
      <c r="P30" s="21">
        <v>12.825806451612905</v>
      </c>
    </row>
    <row r="31" spans="1:97" x14ac:dyDescent="0.25">
      <c r="A31">
        <v>2001</v>
      </c>
      <c r="B31">
        <v>6</v>
      </c>
      <c r="C31">
        <v>55.8</v>
      </c>
      <c r="D31">
        <v>39.4</v>
      </c>
      <c r="E31">
        <v>0</v>
      </c>
      <c r="F31">
        <v>0</v>
      </c>
      <c r="G31">
        <v>27.499999999999993</v>
      </c>
      <c r="H31">
        <v>71.099999999999994</v>
      </c>
      <c r="I31">
        <v>0</v>
      </c>
      <c r="J31">
        <v>223.6</v>
      </c>
      <c r="K31">
        <v>4</v>
      </c>
      <c r="L31">
        <v>167.6</v>
      </c>
      <c r="M31">
        <v>11.9</v>
      </c>
      <c r="N31">
        <v>115.5</v>
      </c>
      <c r="O31">
        <v>17.7</v>
      </c>
      <c r="P31" s="21">
        <v>17.45333333333333</v>
      </c>
      <c r="S31" t="s">
        <v>19</v>
      </c>
      <c r="T31" t="s">
        <v>20</v>
      </c>
      <c r="U31" t="s">
        <v>21</v>
      </c>
      <c r="V31" t="s">
        <v>22</v>
      </c>
      <c r="W31" t="s">
        <v>23</v>
      </c>
      <c r="X31" t="s">
        <v>24</v>
      </c>
      <c r="Y31" t="s">
        <v>25</v>
      </c>
      <c r="Z31" t="s">
        <v>26</v>
      </c>
      <c r="AA31" t="s">
        <v>27</v>
      </c>
      <c r="AB31" t="s">
        <v>28</v>
      </c>
      <c r="AC31" t="s">
        <v>29</v>
      </c>
      <c r="AD31" t="s">
        <v>30</v>
      </c>
      <c r="AE31" t="s">
        <v>31</v>
      </c>
      <c r="AI31" t="s">
        <v>19</v>
      </c>
      <c r="AJ31" t="s">
        <v>20</v>
      </c>
      <c r="AK31" t="s">
        <v>21</v>
      </c>
      <c r="AL31" t="s">
        <v>22</v>
      </c>
      <c r="AM31" t="s">
        <v>23</v>
      </c>
      <c r="AN31" t="s">
        <v>24</v>
      </c>
      <c r="AO31" t="s">
        <v>25</v>
      </c>
      <c r="AP31" t="s">
        <v>26</v>
      </c>
      <c r="AQ31" t="s">
        <v>27</v>
      </c>
      <c r="AR31" t="s">
        <v>28</v>
      </c>
      <c r="AS31" t="s">
        <v>29</v>
      </c>
      <c r="AT31" t="s">
        <v>30</v>
      </c>
      <c r="AU31" t="s">
        <v>31</v>
      </c>
      <c r="AY31" t="s">
        <v>19</v>
      </c>
      <c r="AZ31" t="s">
        <v>20</v>
      </c>
      <c r="BA31" t="s">
        <v>21</v>
      </c>
      <c r="BB31" t="s">
        <v>22</v>
      </c>
      <c r="BC31" t="s">
        <v>23</v>
      </c>
      <c r="BD31" t="s">
        <v>24</v>
      </c>
      <c r="BE31" t="s">
        <v>25</v>
      </c>
      <c r="BF31" t="s">
        <v>26</v>
      </c>
      <c r="BG31" t="s">
        <v>27</v>
      </c>
      <c r="BH31" t="s">
        <v>28</v>
      </c>
      <c r="BI31" t="s">
        <v>29</v>
      </c>
      <c r="BJ31" t="s">
        <v>30</v>
      </c>
      <c r="BK31" t="s">
        <v>31</v>
      </c>
      <c r="BO31" t="s">
        <v>19</v>
      </c>
      <c r="BP31" t="s">
        <v>20</v>
      </c>
      <c r="BQ31" t="s">
        <v>21</v>
      </c>
      <c r="BR31" t="s">
        <v>22</v>
      </c>
      <c r="BS31" t="s">
        <v>23</v>
      </c>
      <c r="BT31" t="s">
        <v>24</v>
      </c>
      <c r="BU31" t="s">
        <v>25</v>
      </c>
      <c r="BV31" t="s">
        <v>26</v>
      </c>
      <c r="BW31" t="s">
        <v>27</v>
      </c>
      <c r="BX31" t="s">
        <v>28</v>
      </c>
      <c r="BY31" t="s">
        <v>29</v>
      </c>
      <c r="BZ31" t="s">
        <v>30</v>
      </c>
      <c r="CA31" t="s">
        <v>31</v>
      </c>
      <c r="CE31" t="s">
        <v>19</v>
      </c>
      <c r="CF31" t="s">
        <v>20</v>
      </c>
      <c r="CG31" t="s">
        <v>21</v>
      </c>
      <c r="CH31" t="s">
        <v>22</v>
      </c>
      <c r="CI31" t="s">
        <v>23</v>
      </c>
      <c r="CJ31" t="s">
        <v>24</v>
      </c>
      <c r="CK31" t="s">
        <v>25</v>
      </c>
      <c r="CL31" t="s">
        <v>26</v>
      </c>
      <c r="CM31" t="s">
        <v>27</v>
      </c>
      <c r="CN31" t="s">
        <v>28</v>
      </c>
      <c r="CO31" t="s">
        <v>29</v>
      </c>
      <c r="CP31" t="s">
        <v>30</v>
      </c>
      <c r="CQ31" t="s">
        <v>31</v>
      </c>
    </row>
    <row r="32" spans="1:97" x14ac:dyDescent="0.25">
      <c r="A32">
        <v>2001</v>
      </c>
      <c r="B32">
        <v>7</v>
      </c>
      <c r="C32">
        <v>42.3</v>
      </c>
      <c r="D32">
        <v>58.500000000000007</v>
      </c>
      <c r="E32">
        <v>0</v>
      </c>
      <c r="F32">
        <v>0</v>
      </c>
      <c r="G32">
        <v>18.899999999999999</v>
      </c>
      <c r="H32">
        <v>97.09999999999998</v>
      </c>
      <c r="I32">
        <v>0</v>
      </c>
      <c r="J32">
        <v>264.2</v>
      </c>
      <c r="K32">
        <v>2.1999999999999993</v>
      </c>
      <c r="L32">
        <v>204.39999999999998</v>
      </c>
      <c r="M32">
        <v>7.6</v>
      </c>
      <c r="N32">
        <v>147.80000000000004</v>
      </c>
      <c r="O32">
        <v>29.999999999999996</v>
      </c>
      <c r="P32" s="21">
        <v>18.522580645161284</v>
      </c>
      <c r="S32">
        <v>1999</v>
      </c>
      <c r="T32">
        <f ca="1">OFFSET($D$2,(ROW()-32)*12+COLUMN()-20,0)</f>
        <v>0</v>
      </c>
      <c r="U32">
        <f t="shared" ref="U32:AE47" ca="1" si="29">OFFSET($D$2,(ROW()-32)*12+COLUMN()-20,0)</f>
        <v>0</v>
      </c>
      <c r="V32">
        <f t="shared" ca="1" si="29"/>
        <v>0</v>
      </c>
      <c r="W32">
        <f t="shared" ca="1" si="29"/>
        <v>0</v>
      </c>
      <c r="X32">
        <f t="shared" ca="1" si="29"/>
        <v>11.600000000000001</v>
      </c>
      <c r="Y32">
        <f t="shared" ca="1" si="29"/>
        <v>55.9</v>
      </c>
      <c r="Z32">
        <f t="shared" ca="1" si="29"/>
        <v>89.399999999999977</v>
      </c>
      <c r="AA32">
        <f t="shared" ca="1" si="29"/>
        <v>24.299999999999997</v>
      </c>
      <c r="AB32">
        <f t="shared" ca="1" si="29"/>
        <v>26.7</v>
      </c>
      <c r="AC32">
        <f t="shared" ca="1" si="29"/>
        <v>0</v>
      </c>
      <c r="AD32">
        <f t="shared" ca="1" si="29"/>
        <v>0</v>
      </c>
      <c r="AE32">
        <f t="shared" ca="1" si="29"/>
        <v>0</v>
      </c>
      <c r="AG32" s="43">
        <f t="shared" ref="AG32:AG51" ca="1" si="30">SUM(T32:AE32)</f>
        <v>207.89999999999998</v>
      </c>
      <c r="AI32">
        <v>1999</v>
      </c>
      <c r="AJ32">
        <f ca="1">OFFSET($H$2,(ROW()-32)*12+COLUMN()-36,0)</f>
        <v>0</v>
      </c>
      <c r="AK32">
        <f t="shared" ref="AK32:AU47" ca="1" si="31">OFFSET($H$2,(ROW()-32)*12+COLUMN()-36,0)</f>
        <v>0</v>
      </c>
      <c r="AL32">
        <f t="shared" ca="1" si="31"/>
        <v>0</v>
      </c>
      <c r="AM32">
        <f t="shared" ca="1" si="31"/>
        <v>0</v>
      </c>
      <c r="AN32">
        <f t="shared" ca="1" si="31"/>
        <v>33.299999999999997</v>
      </c>
      <c r="AO32">
        <f t="shared" ca="1" si="31"/>
        <v>92.5</v>
      </c>
      <c r="AP32">
        <f t="shared" ca="1" si="31"/>
        <v>140.49999999999997</v>
      </c>
      <c r="AQ32">
        <f t="shared" ca="1" si="31"/>
        <v>53.8</v>
      </c>
      <c r="AR32">
        <f t="shared" ca="1" si="31"/>
        <v>47.8</v>
      </c>
      <c r="AS32">
        <f t="shared" ca="1" si="31"/>
        <v>0</v>
      </c>
      <c r="AT32">
        <f t="shared" ca="1" si="31"/>
        <v>0</v>
      </c>
      <c r="AU32">
        <f t="shared" ca="1" si="31"/>
        <v>0</v>
      </c>
      <c r="AW32" s="43">
        <f t="shared" ref="AW32:AW53" ca="1" si="32">SUM(AJ32:AU32)</f>
        <v>367.9</v>
      </c>
      <c r="AY32">
        <v>1999</v>
      </c>
      <c r="AZ32">
        <f ca="1">OFFSET($J$2,(ROW()-32)*12+COLUMN()-52,0)</f>
        <v>0</v>
      </c>
      <c r="BA32">
        <f t="shared" ref="BA32:BK47" ca="1" si="33">OFFSET($J$2,(ROW()-32)*12+COLUMN()-52,0)</f>
        <v>0</v>
      </c>
      <c r="BB32">
        <f t="shared" ca="1" si="33"/>
        <v>0</v>
      </c>
      <c r="BC32">
        <f t="shared" ca="1" si="33"/>
        <v>3.0999999999999996</v>
      </c>
      <c r="BD32">
        <f t="shared" ca="1" si="33"/>
        <v>140.70000000000002</v>
      </c>
      <c r="BE32">
        <f t="shared" ca="1" si="33"/>
        <v>239.8</v>
      </c>
      <c r="BF32">
        <f t="shared" ca="1" si="33"/>
        <v>320.60000000000008</v>
      </c>
      <c r="BG32">
        <f t="shared" ca="1" si="33"/>
        <v>216.1</v>
      </c>
      <c r="BH32">
        <f t="shared" ca="1" si="33"/>
        <v>156.60000000000005</v>
      </c>
      <c r="BI32">
        <f t="shared" ca="1" si="33"/>
        <v>4.8000000000000007</v>
      </c>
      <c r="BJ32">
        <f t="shared" ca="1" si="33"/>
        <v>0.19999999999999929</v>
      </c>
      <c r="BK32">
        <f t="shared" ca="1" si="33"/>
        <v>0</v>
      </c>
      <c r="BM32" s="43">
        <f t="shared" ref="BM32:BM53" ca="1" si="34">SUM(AZ32:BK32)</f>
        <v>1081.9000000000001</v>
      </c>
      <c r="BO32">
        <v>1999</v>
      </c>
      <c r="BP32">
        <f ca="1">OFFSET($L$2,(ROW()-32)*12+COLUMN()-68,0)</f>
        <v>0</v>
      </c>
      <c r="BQ32">
        <f t="shared" ref="BQ32:CA47" ca="1" si="35">OFFSET($L$2,(ROW()-32)*12+COLUMN()-68,0)</f>
        <v>0</v>
      </c>
      <c r="BR32">
        <f t="shared" ca="1" si="35"/>
        <v>0</v>
      </c>
      <c r="BS32">
        <f t="shared" ca="1" si="35"/>
        <v>0.69999999999999929</v>
      </c>
      <c r="BT32">
        <f t="shared" ca="1" si="35"/>
        <v>100.60000000000001</v>
      </c>
      <c r="BU32">
        <f t="shared" ca="1" si="35"/>
        <v>185.1</v>
      </c>
      <c r="BV32">
        <f t="shared" ca="1" si="35"/>
        <v>258.59999999999997</v>
      </c>
      <c r="BW32">
        <f t="shared" ca="1" si="35"/>
        <v>155.19999999999996</v>
      </c>
      <c r="BX32">
        <f t="shared" ca="1" si="35"/>
        <v>112.10000000000004</v>
      </c>
      <c r="BY32">
        <f t="shared" ca="1" si="35"/>
        <v>0.80000000000000071</v>
      </c>
      <c r="BZ32">
        <f t="shared" ca="1" si="35"/>
        <v>0</v>
      </c>
      <c r="CA32">
        <f t="shared" ca="1" si="35"/>
        <v>0</v>
      </c>
      <c r="CC32" s="43">
        <f t="shared" ref="CC32:CC53" ca="1" si="36">SUM(BP32:CA32)</f>
        <v>813.09999999999991</v>
      </c>
      <c r="CE32">
        <v>1999</v>
      </c>
      <c r="CF32">
        <f ca="1">OFFSET($N$2,(ROW()-32)*12+COLUMN()-84,0)</f>
        <v>0</v>
      </c>
      <c r="CG32">
        <f t="shared" ref="CG32:CQ47" ca="1" si="37">OFFSET($N$2,(ROW()-32)*12+COLUMN()-84,0)</f>
        <v>0</v>
      </c>
      <c r="CH32">
        <f t="shared" ca="1" si="37"/>
        <v>0</v>
      </c>
      <c r="CI32">
        <f t="shared" ca="1" si="37"/>
        <v>0</v>
      </c>
      <c r="CJ32">
        <f t="shared" ca="1" si="37"/>
        <v>64.7</v>
      </c>
      <c r="CK32">
        <f t="shared" ca="1" si="37"/>
        <v>135.30000000000001</v>
      </c>
      <c r="CL32">
        <f t="shared" ca="1" si="37"/>
        <v>197.39999999999995</v>
      </c>
      <c r="CM32">
        <f t="shared" ca="1" si="37"/>
        <v>98.500000000000014</v>
      </c>
      <c r="CN32">
        <f t="shared" ca="1" si="37"/>
        <v>74.099999999999994</v>
      </c>
      <c r="CO32">
        <f t="shared" ca="1" si="37"/>
        <v>0</v>
      </c>
      <c r="CP32">
        <f t="shared" ca="1" si="37"/>
        <v>0</v>
      </c>
      <c r="CQ32">
        <f t="shared" ca="1" si="37"/>
        <v>0</v>
      </c>
      <c r="CS32" s="43">
        <f t="shared" ref="CS32:CS53" ca="1" si="38">SUM(CF32:CQ32)</f>
        <v>570</v>
      </c>
    </row>
    <row r="33" spans="1:97" x14ac:dyDescent="0.25">
      <c r="A33">
        <v>2001</v>
      </c>
      <c r="B33">
        <v>8</v>
      </c>
      <c r="C33">
        <v>18.100000000000001</v>
      </c>
      <c r="D33">
        <v>78.899999999999991</v>
      </c>
      <c r="E33">
        <v>0</v>
      </c>
      <c r="F33">
        <v>0</v>
      </c>
      <c r="G33">
        <v>6.4</v>
      </c>
      <c r="H33">
        <v>129.19999999999999</v>
      </c>
      <c r="I33">
        <v>0</v>
      </c>
      <c r="J33">
        <v>308.8</v>
      </c>
      <c r="K33">
        <v>0</v>
      </c>
      <c r="L33">
        <v>246.8</v>
      </c>
      <c r="M33">
        <v>0.90000000000000036</v>
      </c>
      <c r="N33">
        <v>185.70000000000002</v>
      </c>
      <c r="O33">
        <v>47</v>
      </c>
      <c r="P33" s="21">
        <v>19.961290322580648</v>
      </c>
      <c r="S33">
        <v>2000</v>
      </c>
      <c r="T33">
        <f t="shared" ref="T33:AE51" ca="1" si="39">OFFSET($D$2,(ROW()-32)*12+COLUMN()-20,0)</f>
        <v>0</v>
      </c>
      <c r="U33">
        <f t="shared" ca="1" si="29"/>
        <v>0</v>
      </c>
      <c r="V33">
        <f t="shared" ca="1" si="29"/>
        <v>0</v>
      </c>
      <c r="W33">
        <f t="shared" ca="1" si="29"/>
        <v>0</v>
      </c>
      <c r="X33">
        <f t="shared" ca="1" si="29"/>
        <v>3.6999999999999997</v>
      </c>
      <c r="Y33">
        <f t="shared" ca="1" si="29"/>
        <v>9.1999999999999993</v>
      </c>
      <c r="Z33">
        <f t="shared" ca="1" si="29"/>
        <v>24.9</v>
      </c>
      <c r="AA33">
        <f t="shared" ca="1" si="29"/>
        <v>21</v>
      </c>
      <c r="AB33">
        <f t="shared" ca="1" si="29"/>
        <v>2.2000000000000002</v>
      </c>
      <c r="AC33">
        <f t="shared" ca="1" si="29"/>
        <v>0</v>
      </c>
      <c r="AD33">
        <f t="shared" ca="1" si="29"/>
        <v>0</v>
      </c>
      <c r="AE33">
        <f t="shared" ca="1" si="29"/>
        <v>0</v>
      </c>
      <c r="AG33" s="43">
        <f t="shared" ca="1" si="30"/>
        <v>61</v>
      </c>
      <c r="AI33">
        <v>2000</v>
      </c>
      <c r="AJ33">
        <f t="shared" ref="AJ33:AU51" ca="1" si="40">OFFSET($H$2,(ROW()-32)*12+COLUMN()-36,0)</f>
        <v>0</v>
      </c>
      <c r="AK33">
        <f t="shared" ca="1" si="31"/>
        <v>0</v>
      </c>
      <c r="AL33">
        <f t="shared" ca="1" si="31"/>
        <v>0</v>
      </c>
      <c r="AM33">
        <f t="shared" ca="1" si="31"/>
        <v>0</v>
      </c>
      <c r="AN33">
        <f t="shared" ca="1" si="31"/>
        <v>9.7999999999999972</v>
      </c>
      <c r="AO33">
        <f t="shared" ca="1" si="31"/>
        <v>23.7</v>
      </c>
      <c r="AP33">
        <f t="shared" ca="1" si="31"/>
        <v>59.9</v>
      </c>
      <c r="AQ33">
        <f t="shared" ca="1" si="31"/>
        <v>57.1</v>
      </c>
      <c r="AR33">
        <f t="shared" ca="1" si="31"/>
        <v>12.499999999999996</v>
      </c>
      <c r="AS33">
        <f t="shared" ca="1" si="31"/>
        <v>0</v>
      </c>
      <c r="AT33">
        <f t="shared" ca="1" si="31"/>
        <v>0</v>
      </c>
      <c r="AU33">
        <f t="shared" ca="1" si="31"/>
        <v>0</v>
      </c>
      <c r="AW33" s="43">
        <f t="shared" ca="1" si="32"/>
        <v>163</v>
      </c>
      <c r="AY33">
        <v>2000</v>
      </c>
      <c r="AZ33">
        <f t="shared" ref="AZ33:BK51" ca="1" si="41">OFFSET($J$2,(ROW()-32)*12+COLUMN()-52,0)</f>
        <v>0</v>
      </c>
      <c r="BA33">
        <f t="shared" ca="1" si="33"/>
        <v>0</v>
      </c>
      <c r="BB33">
        <f t="shared" ca="1" si="33"/>
        <v>0</v>
      </c>
      <c r="BC33">
        <f t="shared" ca="1" si="33"/>
        <v>1.8000000000000007</v>
      </c>
      <c r="BD33">
        <f t="shared" ca="1" si="33"/>
        <v>71.099999999999994</v>
      </c>
      <c r="BE33">
        <f t="shared" ca="1" si="33"/>
        <v>148.19999999999999</v>
      </c>
      <c r="BF33">
        <f t="shared" ca="1" si="33"/>
        <v>227.20000000000002</v>
      </c>
      <c r="BG33">
        <f t="shared" ca="1" si="33"/>
        <v>218.6</v>
      </c>
      <c r="BH33">
        <f t="shared" ca="1" si="33"/>
        <v>81.000000000000014</v>
      </c>
      <c r="BI33">
        <f t="shared" ca="1" si="33"/>
        <v>20.5</v>
      </c>
      <c r="BJ33">
        <f t="shared" ca="1" si="33"/>
        <v>0</v>
      </c>
      <c r="BK33">
        <f t="shared" ca="1" si="33"/>
        <v>0</v>
      </c>
      <c r="BM33" s="43">
        <f t="shared" ca="1" si="34"/>
        <v>768.4</v>
      </c>
      <c r="BO33">
        <v>2000</v>
      </c>
      <c r="BP33">
        <f t="shared" ref="BP33:CA51" ca="1" si="42">OFFSET($L$2,(ROW()-32)*12+COLUMN()-68,0)</f>
        <v>0</v>
      </c>
      <c r="BQ33">
        <f t="shared" ca="1" si="35"/>
        <v>0</v>
      </c>
      <c r="BR33">
        <f t="shared" ca="1" si="35"/>
        <v>0</v>
      </c>
      <c r="BS33">
        <f t="shared" ca="1" si="35"/>
        <v>0</v>
      </c>
      <c r="BT33">
        <f t="shared" ca="1" si="35"/>
        <v>39.499999999999993</v>
      </c>
      <c r="BU33">
        <f t="shared" ca="1" si="35"/>
        <v>95.3</v>
      </c>
      <c r="BV33">
        <f t="shared" ca="1" si="35"/>
        <v>165.9</v>
      </c>
      <c r="BW33">
        <f t="shared" ca="1" si="35"/>
        <v>159</v>
      </c>
      <c r="BX33">
        <f t="shared" ca="1" si="35"/>
        <v>48.999999999999986</v>
      </c>
      <c r="BY33">
        <f t="shared" ca="1" si="35"/>
        <v>7.5</v>
      </c>
      <c r="BZ33">
        <f t="shared" ca="1" si="35"/>
        <v>0</v>
      </c>
      <c r="CA33">
        <f t="shared" ca="1" si="35"/>
        <v>0</v>
      </c>
      <c r="CC33" s="43">
        <f t="shared" ca="1" si="36"/>
        <v>516.20000000000005</v>
      </c>
      <c r="CE33">
        <v>2000</v>
      </c>
      <c r="CF33">
        <f t="shared" ref="CF33:CQ51" ca="1" si="43">OFFSET($N$2,(ROW()-32)*12+COLUMN()-84,0)</f>
        <v>0</v>
      </c>
      <c r="CG33">
        <f t="shared" ca="1" si="37"/>
        <v>0</v>
      </c>
      <c r="CH33">
        <f t="shared" ca="1" si="37"/>
        <v>0</v>
      </c>
      <c r="CI33">
        <f t="shared" ca="1" si="37"/>
        <v>0</v>
      </c>
      <c r="CJ33">
        <f t="shared" ca="1" si="37"/>
        <v>19</v>
      </c>
      <c r="CK33">
        <f t="shared" ca="1" si="37"/>
        <v>53</v>
      </c>
      <c r="CL33">
        <f t="shared" ca="1" si="37"/>
        <v>108.29999999999998</v>
      </c>
      <c r="CM33">
        <f t="shared" ca="1" si="37"/>
        <v>105.1</v>
      </c>
      <c r="CN33">
        <f t="shared" ca="1" si="37"/>
        <v>26.4</v>
      </c>
      <c r="CO33">
        <f t="shared" ca="1" si="37"/>
        <v>1.3000000000000007</v>
      </c>
      <c r="CP33">
        <f t="shared" ca="1" si="37"/>
        <v>0</v>
      </c>
      <c r="CQ33">
        <f t="shared" ca="1" si="37"/>
        <v>0</v>
      </c>
      <c r="CS33" s="43">
        <f t="shared" ca="1" si="38"/>
        <v>313.09999999999997</v>
      </c>
    </row>
    <row r="34" spans="1:97" x14ac:dyDescent="0.25">
      <c r="A34">
        <v>2001</v>
      </c>
      <c r="B34">
        <v>9</v>
      </c>
      <c r="C34">
        <v>165.2</v>
      </c>
      <c r="D34">
        <v>7.6999999999999993</v>
      </c>
      <c r="E34">
        <v>0</v>
      </c>
      <c r="F34">
        <v>0</v>
      </c>
      <c r="G34">
        <v>113.60000000000001</v>
      </c>
      <c r="H34">
        <v>16.100000000000001</v>
      </c>
      <c r="I34">
        <v>18.100000000000001</v>
      </c>
      <c r="J34">
        <v>100.60000000000001</v>
      </c>
      <c r="K34">
        <v>36.4</v>
      </c>
      <c r="L34">
        <v>58.90000000000002</v>
      </c>
      <c r="M34">
        <v>68</v>
      </c>
      <c r="N34">
        <v>30.5</v>
      </c>
      <c r="O34">
        <v>2.7000000000000028</v>
      </c>
      <c r="P34" s="21">
        <v>12.750000000000002</v>
      </c>
      <c r="S34">
        <v>2001</v>
      </c>
      <c r="T34">
        <f t="shared" ca="1" si="39"/>
        <v>0</v>
      </c>
      <c r="U34">
        <f t="shared" ca="1" si="29"/>
        <v>0</v>
      </c>
      <c r="V34">
        <f t="shared" ca="1" si="29"/>
        <v>0</v>
      </c>
      <c r="W34">
        <f t="shared" ca="1" si="29"/>
        <v>0</v>
      </c>
      <c r="X34">
        <f t="shared" ca="1" si="29"/>
        <v>1.3</v>
      </c>
      <c r="Y34">
        <f t="shared" ca="1" si="29"/>
        <v>39.4</v>
      </c>
      <c r="Z34">
        <f t="shared" ca="1" si="29"/>
        <v>58.500000000000007</v>
      </c>
      <c r="AA34">
        <f t="shared" ca="1" si="29"/>
        <v>78.899999999999991</v>
      </c>
      <c r="AB34">
        <f t="shared" ca="1" si="29"/>
        <v>7.6999999999999993</v>
      </c>
      <c r="AC34">
        <f t="shared" ca="1" si="29"/>
        <v>0</v>
      </c>
      <c r="AD34">
        <f t="shared" ca="1" si="29"/>
        <v>0</v>
      </c>
      <c r="AE34">
        <f t="shared" ca="1" si="29"/>
        <v>0</v>
      </c>
      <c r="AG34" s="43">
        <f t="shared" ca="1" si="30"/>
        <v>185.79999999999998</v>
      </c>
      <c r="AI34">
        <v>2001</v>
      </c>
      <c r="AJ34">
        <f t="shared" ca="1" si="40"/>
        <v>0</v>
      </c>
      <c r="AK34">
        <f t="shared" ca="1" si="31"/>
        <v>0</v>
      </c>
      <c r="AL34">
        <f t="shared" ca="1" si="31"/>
        <v>0</v>
      </c>
      <c r="AM34">
        <f t="shared" ca="1" si="31"/>
        <v>0</v>
      </c>
      <c r="AN34">
        <f t="shared" ca="1" si="31"/>
        <v>9.0999999999999979</v>
      </c>
      <c r="AO34">
        <f t="shared" ca="1" si="31"/>
        <v>71.099999999999994</v>
      </c>
      <c r="AP34">
        <f t="shared" ca="1" si="31"/>
        <v>97.09999999999998</v>
      </c>
      <c r="AQ34">
        <f t="shared" ca="1" si="31"/>
        <v>129.19999999999999</v>
      </c>
      <c r="AR34">
        <f t="shared" ca="1" si="31"/>
        <v>16.100000000000001</v>
      </c>
      <c r="AS34">
        <f t="shared" ca="1" si="31"/>
        <v>0</v>
      </c>
      <c r="AT34">
        <f t="shared" ca="1" si="31"/>
        <v>0</v>
      </c>
      <c r="AU34">
        <f t="shared" ca="1" si="31"/>
        <v>0</v>
      </c>
      <c r="AW34" s="43">
        <f t="shared" ca="1" si="32"/>
        <v>322.59999999999997</v>
      </c>
      <c r="AY34">
        <v>2001</v>
      </c>
      <c r="AZ34">
        <f t="shared" ca="1" si="41"/>
        <v>0</v>
      </c>
      <c r="BA34">
        <f t="shared" ca="1" si="33"/>
        <v>0</v>
      </c>
      <c r="BB34">
        <f t="shared" ca="1" si="33"/>
        <v>0</v>
      </c>
      <c r="BC34">
        <f t="shared" ca="1" si="33"/>
        <v>7.4999999999999982</v>
      </c>
      <c r="BD34">
        <f t="shared" ca="1" si="33"/>
        <v>98.699999999999974</v>
      </c>
      <c r="BE34">
        <f t="shared" ca="1" si="33"/>
        <v>223.6</v>
      </c>
      <c r="BF34">
        <f t="shared" ca="1" si="33"/>
        <v>264.2</v>
      </c>
      <c r="BG34">
        <f t="shared" ca="1" si="33"/>
        <v>308.8</v>
      </c>
      <c r="BH34">
        <f t="shared" ca="1" si="33"/>
        <v>100.60000000000001</v>
      </c>
      <c r="BI34">
        <f t="shared" ca="1" si="33"/>
        <v>25.399999999999995</v>
      </c>
      <c r="BJ34">
        <f t="shared" ca="1" si="33"/>
        <v>0.90000000000000036</v>
      </c>
      <c r="BK34">
        <f t="shared" ca="1" si="33"/>
        <v>0</v>
      </c>
      <c r="BM34" s="43">
        <f t="shared" ca="1" si="34"/>
        <v>1029.7</v>
      </c>
      <c r="BO34">
        <v>2001</v>
      </c>
      <c r="BP34">
        <f t="shared" ca="1" si="42"/>
        <v>0</v>
      </c>
      <c r="BQ34">
        <f t="shared" ca="1" si="35"/>
        <v>0</v>
      </c>
      <c r="BR34">
        <f t="shared" ca="1" si="35"/>
        <v>0</v>
      </c>
      <c r="BS34">
        <f t="shared" ca="1" si="35"/>
        <v>3.3999999999999986</v>
      </c>
      <c r="BT34">
        <f t="shared" ca="1" si="35"/>
        <v>54.499999999999986</v>
      </c>
      <c r="BU34">
        <f t="shared" ca="1" si="35"/>
        <v>167.6</v>
      </c>
      <c r="BV34">
        <f t="shared" ca="1" si="35"/>
        <v>204.39999999999998</v>
      </c>
      <c r="BW34">
        <f t="shared" ca="1" si="35"/>
        <v>246.8</v>
      </c>
      <c r="BX34">
        <f t="shared" ca="1" si="35"/>
        <v>58.90000000000002</v>
      </c>
      <c r="BY34">
        <f t="shared" ca="1" si="35"/>
        <v>12.1</v>
      </c>
      <c r="BZ34">
        <f t="shared" ca="1" si="35"/>
        <v>0</v>
      </c>
      <c r="CA34">
        <f t="shared" ca="1" si="35"/>
        <v>0</v>
      </c>
      <c r="CC34" s="43">
        <f t="shared" ca="1" si="36"/>
        <v>747.7</v>
      </c>
      <c r="CE34">
        <v>2001</v>
      </c>
      <c r="CF34">
        <f t="shared" ca="1" si="43"/>
        <v>0</v>
      </c>
      <c r="CG34">
        <f t="shared" ca="1" si="37"/>
        <v>0</v>
      </c>
      <c r="CH34">
        <f t="shared" ca="1" si="37"/>
        <v>0</v>
      </c>
      <c r="CI34">
        <f t="shared" ca="1" si="37"/>
        <v>0.69999999999999929</v>
      </c>
      <c r="CJ34">
        <f t="shared" ca="1" si="37"/>
        <v>24.999999999999993</v>
      </c>
      <c r="CK34">
        <f t="shared" ca="1" si="37"/>
        <v>115.5</v>
      </c>
      <c r="CL34">
        <f t="shared" ca="1" si="37"/>
        <v>147.80000000000004</v>
      </c>
      <c r="CM34">
        <f t="shared" ca="1" si="37"/>
        <v>185.70000000000002</v>
      </c>
      <c r="CN34">
        <f t="shared" ca="1" si="37"/>
        <v>30.5</v>
      </c>
      <c r="CO34">
        <f t="shared" ca="1" si="37"/>
        <v>1.7000000000000011</v>
      </c>
      <c r="CP34">
        <f t="shared" ca="1" si="37"/>
        <v>0</v>
      </c>
      <c r="CQ34">
        <f t="shared" ca="1" si="37"/>
        <v>0</v>
      </c>
      <c r="CS34" s="43">
        <f t="shared" ca="1" si="38"/>
        <v>506.90000000000003</v>
      </c>
    </row>
    <row r="35" spans="1:97" x14ac:dyDescent="0.25">
      <c r="A35">
        <v>2001</v>
      </c>
      <c r="B35">
        <v>10</v>
      </c>
      <c r="C35">
        <v>348.69999999999993</v>
      </c>
      <c r="D35">
        <v>0</v>
      </c>
      <c r="E35">
        <v>0</v>
      </c>
      <c r="F35">
        <v>1.7999999999999972</v>
      </c>
      <c r="G35">
        <v>286.7</v>
      </c>
      <c r="H35">
        <v>0</v>
      </c>
      <c r="I35">
        <v>126.10000000000002</v>
      </c>
      <c r="J35">
        <v>25.399999999999995</v>
      </c>
      <c r="K35">
        <v>174.80000000000004</v>
      </c>
      <c r="L35">
        <v>12.1</v>
      </c>
      <c r="M35">
        <v>226.40000000000006</v>
      </c>
      <c r="N35">
        <v>1.7000000000000011</v>
      </c>
      <c r="O35">
        <v>0</v>
      </c>
      <c r="P35" s="21">
        <v>6.751612903225805</v>
      </c>
      <c r="S35">
        <v>2002</v>
      </c>
      <c r="T35">
        <f t="shared" ca="1" si="39"/>
        <v>0</v>
      </c>
      <c r="U35">
        <f t="shared" ca="1" si="29"/>
        <v>0</v>
      </c>
      <c r="V35">
        <f t="shared" ca="1" si="29"/>
        <v>0</v>
      </c>
      <c r="W35">
        <f t="shared" ca="1" si="29"/>
        <v>0.1</v>
      </c>
      <c r="X35">
        <f t="shared" ca="1" si="29"/>
        <v>0.9</v>
      </c>
      <c r="Y35">
        <f t="shared" ca="1" si="29"/>
        <v>32.5</v>
      </c>
      <c r="Z35">
        <f t="shared" ca="1" si="29"/>
        <v>84.200000000000017</v>
      </c>
      <c r="AA35">
        <f t="shared" ca="1" si="29"/>
        <v>49.399999999999991</v>
      </c>
      <c r="AB35">
        <f t="shared" ca="1" si="29"/>
        <v>31.400000000000002</v>
      </c>
      <c r="AC35">
        <f t="shared" ca="1" si="29"/>
        <v>2.2999999999999998</v>
      </c>
      <c r="AD35">
        <f t="shared" ca="1" si="29"/>
        <v>0</v>
      </c>
      <c r="AE35">
        <f t="shared" ca="1" si="29"/>
        <v>0</v>
      </c>
      <c r="AG35" s="43">
        <f t="shared" ca="1" si="30"/>
        <v>200.80000000000004</v>
      </c>
      <c r="AI35">
        <v>2002</v>
      </c>
      <c r="AJ35">
        <f t="shared" ca="1" si="40"/>
        <v>0</v>
      </c>
      <c r="AK35">
        <f t="shared" ca="1" si="31"/>
        <v>0</v>
      </c>
      <c r="AL35">
        <f t="shared" ca="1" si="31"/>
        <v>0</v>
      </c>
      <c r="AM35">
        <f t="shared" ca="1" si="31"/>
        <v>3</v>
      </c>
      <c r="AN35">
        <f t="shared" ca="1" si="31"/>
        <v>6.5</v>
      </c>
      <c r="AO35">
        <f t="shared" ca="1" si="31"/>
        <v>60.3</v>
      </c>
      <c r="AP35">
        <f t="shared" ca="1" si="31"/>
        <v>136.59999999999997</v>
      </c>
      <c r="AQ35">
        <f t="shared" ca="1" si="31"/>
        <v>93.8</v>
      </c>
      <c r="AR35">
        <f t="shared" ca="1" si="31"/>
        <v>58.5</v>
      </c>
      <c r="AS35">
        <f t="shared" ca="1" si="31"/>
        <v>4.3000000000000007</v>
      </c>
      <c r="AT35">
        <f t="shared" ca="1" si="31"/>
        <v>0</v>
      </c>
      <c r="AU35">
        <f t="shared" ca="1" si="31"/>
        <v>0</v>
      </c>
      <c r="AW35" s="43">
        <f t="shared" ca="1" si="32"/>
        <v>363</v>
      </c>
      <c r="AY35">
        <v>2002</v>
      </c>
      <c r="AZ35">
        <f t="shared" ca="1" si="41"/>
        <v>0</v>
      </c>
      <c r="BA35">
        <f t="shared" ca="1" si="33"/>
        <v>0</v>
      </c>
      <c r="BB35">
        <f t="shared" ca="1" si="33"/>
        <v>0</v>
      </c>
      <c r="BC35">
        <f t="shared" ca="1" si="33"/>
        <v>19.3</v>
      </c>
      <c r="BD35">
        <f t="shared" ca="1" si="33"/>
        <v>36</v>
      </c>
      <c r="BE35">
        <f t="shared" ca="1" si="33"/>
        <v>197.70000000000002</v>
      </c>
      <c r="BF35">
        <f t="shared" ca="1" si="33"/>
        <v>320.59999999999991</v>
      </c>
      <c r="BG35">
        <f t="shared" ca="1" si="33"/>
        <v>275.60000000000002</v>
      </c>
      <c r="BH35">
        <f t="shared" ca="1" si="33"/>
        <v>186.70000000000002</v>
      </c>
      <c r="BI35">
        <f t="shared" ca="1" si="33"/>
        <v>14.9</v>
      </c>
      <c r="BJ35">
        <f t="shared" ca="1" si="33"/>
        <v>0</v>
      </c>
      <c r="BK35">
        <f t="shared" ca="1" si="33"/>
        <v>0</v>
      </c>
      <c r="BM35" s="43">
        <f t="shared" ca="1" si="34"/>
        <v>1050.8</v>
      </c>
      <c r="BO35">
        <v>2002</v>
      </c>
      <c r="BP35">
        <f t="shared" ca="1" si="42"/>
        <v>0</v>
      </c>
      <c r="BQ35">
        <f t="shared" ca="1" si="35"/>
        <v>0</v>
      </c>
      <c r="BR35">
        <f t="shared" ca="1" si="35"/>
        <v>0</v>
      </c>
      <c r="BS35">
        <f t="shared" ca="1" si="35"/>
        <v>11.8</v>
      </c>
      <c r="BT35">
        <f t="shared" ca="1" si="35"/>
        <v>21.8</v>
      </c>
      <c r="BU35">
        <f t="shared" ca="1" si="35"/>
        <v>144.9</v>
      </c>
      <c r="BV35">
        <f t="shared" ca="1" si="35"/>
        <v>258.60000000000002</v>
      </c>
      <c r="BW35">
        <f t="shared" ca="1" si="35"/>
        <v>213.60000000000002</v>
      </c>
      <c r="BX35">
        <f t="shared" ca="1" si="35"/>
        <v>137.20000000000005</v>
      </c>
      <c r="BY35">
        <f t="shared" ca="1" si="35"/>
        <v>8.7000000000000011</v>
      </c>
      <c r="BZ35">
        <f t="shared" ca="1" si="35"/>
        <v>0</v>
      </c>
      <c r="CA35">
        <f t="shared" ca="1" si="35"/>
        <v>0</v>
      </c>
      <c r="CC35" s="43">
        <f t="shared" ca="1" si="36"/>
        <v>796.60000000000014</v>
      </c>
      <c r="CE35">
        <v>2002</v>
      </c>
      <c r="CF35">
        <f t="shared" ca="1" si="43"/>
        <v>0</v>
      </c>
      <c r="CG35">
        <f t="shared" ca="1" si="37"/>
        <v>0</v>
      </c>
      <c r="CH35">
        <f t="shared" ca="1" si="37"/>
        <v>0</v>
      </c>
      <c r="CI35">
        <f t="shared" ca="1" si="37"/>
        <v>7</v>
      </c>
      <c r="CJ35">
        <f t="shared" ca="1" si="37"/>
        <v>13.3</v>
      </c>
      <c r="CK35">
        <f t="shared" ca="1" si="37"/>
        <v>98.9</v>
      </c>
      <c r="CL35">
        <f t="shared" ca="1" si="37"/>
        <v>196.6</v>
      </c>
      <c r="CM35">
        <f t="shared" ca="1" si="37"/>
        <v>151.60000000000002</v>
      </c>
      <c r="CN35">
        <f t="shared" ca="1" si="37"/>
        <v>94.4</v>
      </c>
      <c r="CO35">
        <f t="shared" ca="1" si="37"/>
        <v>6.3000000000000007</v>
      </c>
      <c r="CP35">
        <f t="shared" ca="1" si="37"/>
        <v>0</v>
      </c>
      <c r="CQ35">
        <f t="shared" ca="1" si="37"/>
        <v>0</v>
      </c>
      <c r="CS35" s="43">
        <f t="shared" ca="1" si="38"/>
        <v>568.1</v>
      </c>
    </row>
    <row r="36" spans="1:97" x14ac:dyDescent="0.25">
      <c r="A36">
        <v>2001</v>
      </c>
      <c r="B36">
        <v>11</v>
      </c>
      <c r="C36">
        <v>463.59999999999991</v>
      </c>
      <c r="D36">
        <v>0</v>
      </c>
      <c r="E36">
        <v>3</v>
      </c>
      <c r="F36">
        <v>31.4</v>
      </c>
      <c r="G36">
        <v>403.59999999999997</v>
      </c>
      <c r="H36">
        <v>0</v>
      </c>
      <c r="I36">
        <v>224.5</v>
      </c>
      <c r="J36">
        <v>0.90000000000000036</v>
      </c>
      <c r="K36">
        <v>283.59999999999997</v>
      </c>
      <c r="L36">
        <v>0</v>
      </c>
      <c r="M36">
        <v>343.59999999999997</v>
      </c>
      <c r="N36">
        <v>0</v>
      </c>
      <c r="O36">
        <v>0</v>
      </c>
      <c r="P36" s="21">
        <v>2.546666666666666</v>
      </c>
      <c r="S36">
        <v>2003</v>
      </c>
      <c r="T36">
        <f t="shared" ca="1" si="39"/>
        <v>0</v>
      </c>
      <c r="U36">
        <f t="shared" ca="1" si="29"/>
        <v>0</v>
      </c>
      <c r="V36">
        <f t="shared" ca="1" si="29"/>
        <v>0</v>
      </c>
      <c r="W36">
        <f t="shared" ca="1" si="29"/>
        <v>0</v>
      </c>
      <c r="X36">
        <f t="shared" ca="1" si="29"/>
        <v>0</v>
      </c>
      <c r="Y36">
        <f t="shared" ca="1" si="29"/>
        <v>30.5</v>
      </c>
      <c r="Z36">
        <f t="shared" ca="1" si="29"/>
        <v>37.899999999999991</v>
      </c>
      <c r="AA36">
        <f t="shared" ca="1" si="29"/>
        <v>57.8</v>
      </c>
      <c r="AB36">
        <f t="shared" ca="1" si="29"/>
        <v>4.8</v>
      </c>
      <c r="AC36">
        <f t="shared" ca="1" si="29"/>
        <v>0</v>
      </c>
      <c r="AD36">
        <f t="shared" ca="1" si="29"/>
        <v>0</v>
      </c>
      <c r="AE36">
        <f t="shared" ca="1" si="29"/>
        <v>0</v>
      </c>
      <c r="AG36" s="43">
        <f t="shared" ca="1" si="30"/>
        <v>131</v>
      </c>
      <c r="AI36">
        <v>2003</v>
      </c>
      <c r="AJ36">
        <f t="shared" ca="1" si="40"/>
        <v>0</v>
      </c>
      <c r="AK36">
        <f t="shared" ca="1" si="31"/>
        <v>0</v>
      </c>
      <c r="AL36">
        <f t="shared" ca="1" si="31"/>
        <v>0</v>
      </c>
      <c r="AM36">
        <f t="shared" ca="1" si="31"/>
        <v>0</v>
      </c>
      <c r="AN36">
        <f t="shared" ca="1" si="31"/>
        <v>1.6000000000000014</v>
      </c>
      <c r="AO36">
        <f t="shared" ca="1" si="31"/>
        <v>52.400000000000006</v>
      </c>
      <c r="AP36">
        <f t="shared" ca="1" si="31"/>
        <v>89.699999999999974</v>
      </c>
      <c r="AQ36">
        <f t="shared" ca="1" si="31"/>
        <v>103</v>
      </c>
      <c r="AR36">
        <f t="shared" ca="1" si="31"/>
        <v>20.000000000000007</v>
      </c>
      <c r="AS36">
        <f t="shared" ca="1" si="31"/>
        <v>0.69999999999999929</v>
      </c>
      <c r="AT36">
        <f t="shared" ca="1" si="31"/>
        <v>0</v>
      </c>
      <c r="AU36">
        <f t="shared" ca="1" si="31"/>
        <v>0</v>
      </c>
      <c r="AW36" s="43">
        <f t="shared" ca="1" si="32"/>
        <v>267.39999999999998</v>
      </c>
      <c r="AY36">
        <v>2003</v>
      </c>
      <c r="AZ36">
        <f t="shared" ca="1" si="41"/>
        <v>0</v>
      </c>
      <c r="BA36">
        <f t="shared" ca="1" si="33"/>
        <v>0</v>
      </c>
      <c r="BB36">
        <f t="shared" ca="1" si="33"/>
        <v>0</v>
      </c>
      <c r="BC36">
        <f t="shared" ca="1" si="33"/>
        <v>3.8000000000000007</v>
      </c>
      <c r="BD36">
        <f t="shared" ca="1" si="33"/>
        <v>51.5</v>
      </c>
      <c r="BE36">
        <f t="shared" ca="1" si="33"/>
        <v>200.99999999999997</v>
      </c>
      <c r="BF36">
        <f t="shared" ca="1" si="33"/>
        <v>274.40000000000003</v>
      </c>
      <c r="BG36">
        <f t="shared" ca="1" si="33"/>
        <v>273.89999999999998</v>
      </c>
      <c r="BH36">
        <f t="shared" ca="1" si="33"/>
        <v>131.5</v>
      </c>
      <c r="BI36">
        <f t="shared" ca="1" si="33"/>
        <v>23.4</v>
      </c>
      <c r="BJ36">
        <f t="shared" ca="1" si="33"/>
        <v>0</v>
      </c>
      <c r="BK36">
        <f t="shared" ca="1" si="33"/>
        <v>0</v>
      </c>
      <c r="BM36" s="43">
        <f t="shared" ca="1" si="34"/>
        <v>959.5</v>
      </c>
      <c r="BO36">
        <v>2003</v>
      </c>
      <c r="BP36">
        <f t="shared" ca="1" si="42"/>
        <v>0</v>
      </c>
      <c r="BQ36">
        <f t="shared" ca="1" si="35"/>
        <v>0</v>
      </c>
      <c r="BR36">
        <f t="shared" ca="1" si="35"/>
        <v>0</v>
      </c>
      <c r="BS36">
        <f t="shared" ca="1" si="35"/>
        <v>1.4000000000000004</v>
      </c>
      <c r="BT36">
        <f t="shared" ca="1" si="35"/>
        <v>20.700000000000003</v>
      </c>
      <c r="BU36">
        <f t="shared" ca="1" si="35"/>
        <v>143</v>
      </c>
      <c r="BV36">
        <f t="shared" ca="1" si="35"/>
        <v>212.4</v>
      </c>
      <c r="BW36">
        <f t="shared" ca="1" si="35"/>
        <v>211.89999999999998</v>
      </c>
      <c r="BX36">
        <f t="shared" ca="1" si="35"/>
        <v>82.600000000000009</v>
      </c>
      <c r="BY36">
        <f t="shared" ca="1" si="35"/>
        <v>13.999999999999998</v>
      </c>
      <c r="BZ36">
        <f t="shared" ca="1" si="35"/>
        <v>0</v>
      </c>
      <c r="CA36">
        <f t="shared" ca="1" si="35"/>
        <v>0</v>
      </c>
      <c r="CC36" s="43">
        <f t="shared" ca="1" si="36"/>
        <v>686</v>
      </c>
      <c r="CE36">
        <v>2003</v>
      </c>
      <c r="CF36">
        <f t="shared" ca="1" si="43"/>
        <v>0</v>
      </c>
      <c r="CG36">
        <f t="shared" ca="1" si="37"/>
        <v>0</v>
      </c>
      <c r="CH36">
        <f t="shared" ca="1" si="37"/>
        <v>0</v>
      </c>
      <c r="CI36">
        <f t="shared" ca="1" si="37"/>
        <v>0</v>
      </c>
      <c r="CJ36">
        <f t="shared" ca="1" si="37"/>
        <v>7.6000000000000014</v>
      </c>
      <c r="CK36">
        <f t="shared" ca="1" si="37"/>
        <v>90.5</v>
      </c>
      <c r="CL36">
        <f t="shared" ca="1" si="37"/>
        <v>150.39999999999998</v>
      </c>
      <c r="CM36">
        <f t="shared" ca="1" si="37"/>
        <v>154.39999999999998</v>
      </c>
      <c r="CN36">
        <f t="shared" ca="1" si="37"/>
        <v>47.400000000000006</v>
      </c>
      <c r="CO36">
        <f t="shared" ca="1" si="37"/>
        <v>5.9999999999999982</v>
      </c>
      <c r="CP36">
        <f t="shared" ca="1" si="37"/>
        <v>0</v>
      </c>
      <c r="CQ36">
        <f t="shared" ca="1" si="37"/>
        <v>0</v>
      </c>
      <c r="CS36" s="43">
        <f t="shared" ca="1" si="38"/>
        <v>456.29999999999995</v>
      </c>
    </row>
    <row r="37" spans="1:97" x14ac:dyDescent="0.25">
      <c r="A37">
        <v>2001</v>
      </c>
      <c r="B37">
        <v>12</v>
      </c>
      <c r="C37">
        <v>671.60000000000014</v>
      </c>
      <c r="D37">
        <v>0</v>
      </c>
      <c r="E37">
        <v>14</v>
      </c>
      <c r="F37">
        <v>140.6</v>
      </c>
      <c r="G37">
        <v>609.60000000000014</v>
      </c>
      <c r="H37">
        <v>0</v>
      </c>
      <c r="I37">
        <v>423.6</v>
      </c>
      <c r="J37">
        <v>0</v>
      </c>
      <c r="K37">
        <v>485.59999999999997</v>
      </c>
      <c r="L37">
        <v>0</v>
      </c>
      <c r="M37">
        <v>547.6</v>
      </c>
      <c r="N37">
        <v>0</v>
      </c>
      <c r="O37">
        <v>0</v>
      </c>
      <c r="P37" s="21">
        <v>-3.664516129032259</v>
      </c>
      <c r="S37">
        <v>2004</v>
      </c>
      <c r="T37">
        <f t="shared" ca="1" si="39"/>
        <v>0</v>
      </c>
      <c r="U37">
        <f t="shared" ca="1" si="29"/>
        <v>0</v>
      </c>
      <c r="V37">
        <f t="shared" ca="1" si="29"/>
        <v>0</v>
      </c>
      <c r="W37">
        <f t="shared" ca="1" si="29"/>
        <v>0</v>
      </c>
      <c r="X37">
        <f t="shared" ca="1" si="29"/>
        <v>1</v>
      </c>
      <c r="Y37">
        <f t="shared" ca="1" si="29"/>
        <v>7.8000000000000007</v>
      </c>
      <c r="Z37">
        <f t="shared" ca="1" si="29"/>
        <v>39.300000000000004</v>
      </c>
      <c r="AA37">
        <f t="shared" ca="1" si="29"/>
        <v>14.999999999999998</v>
      </c>
      <c r="AB37">
        <f t="shared" ca="1" si="29"/>
        <v>19.5</v>
      </c>
      <c r="AC37">
        <f t="shared" ca="1" si="29"/>
        <v>0</v>
      </c>
      <c r="AD37">
        <f t="shared" ca="1" si="29"/>
        <v>0</v>
      </c>
      <c r="AE37">
        <f t="shared" ca="1" si="29"/>
        <v>0</v>
      </c>
      <c r="AG37" s="43">
        <f t="shared" ca="1" si="30"/>
        <v>82.600000000000009</v>
      </c>
      <c r="AI37">
        <v>2004</v>
      </c>
      <c r="AJ37">
        <f t="shared" ca="1" si="40"/>
        <v>0</v>
      </c>
      <c r="AK37">
        <f t="shared" ca="1" si="31"/>
        <v>0</v>
      </c>
      <c r="AL37">
        <f t="shared" ca="1" si="31"/>
        <v>0</v>
      </c>
      <c r="AM37">
        <f t="shared" ca="1" si="31"/>
        <v>0</v>
      </c>
      <c r="AN37">
        <f t="shared" ca="1" si="31"/>
        <v>4.3000000000000007</v>
      </c>
      <c r="AO37">
        <f t="shared" ca="1" si="31"/>
        <v>21.4</v>
      </c>
      <c r="AP37">
        <f t="shared" ca="1" si="31"/>
        <v>80.900000000000034</v>
      </c>
      <c r="AQ37">
        <f t="shared" ca="1" si="31"/>
        <v>37</v>
      </c>
      <c r="AR37">
        <f t="shared" ca="1" si="31"/>
        <v>41.4</v>
      </c>
      <c r="AS37">
        <f t="shared" ca="1" si="31"/>
        <v>0</v>
      </c>
      <c r="AT37">
        <f t="shared" ca="1" si="31"/>
        <v>0</v>
      </c>
      <c r="AU37">
        <f t="shared" ca="1" si="31"/>
        <v>0</v>
      </c>
      <c r="AW37" s="43">
        <f t="shared" ca="1" si="32"/>
        <v>185.00000000000003</v>
      </c>
      <c r="AY37">
        <v>2004</v>
      </c>
      <c r="AZ37">
        <f t="shared" ca="1" si="41"/>
        <v>0</v>
      </c>
      <c r="BA37">
        <f t="shared" ca="1" si="33"/>
        <v>0</v>
      </c>
      <c r="BB37">
        <f t="shared" ca="1" si="33"/>
        <v>0</v>
      </c>
      <c r="BC37">
        <f t="shared" ca="1" si="33"/>
        <v>4.7999999999999989</v>
      </c>
      <c r="BD37">
        <f t="shared" ca="1" si="33"/>
        <v>53.099999999999987</v>
      </c>
      <c r="BE37">
        <f t="shared" ca="1" si="33"/>
        <v>142.89999999999998</v>
      </c>
      <c r="BF37">
        <f t="shared" ca="1" si="33"/>
        <v>257.19999999999993</v>
      </c>
      <c r="BG37">
        <f t="shared" ca="1" si="33"/>
        <v>180.7</v>
      </c>
      <c r="BH37">
        <f t="shared" ca="1" si="33"/>
        <v>169.6</v>
      </c>
      <c r="BI37">
        <f t="shared" ca="1" si="33"/>
        <v>20.9</v>
      </c>
      <c r="BJ37">
        <f t="shared" ca="1" si="33"/>
        <v>0</v>
      </c>
      <c r="BK37">
        <f t="shared" ca="1" si="33"/>
        <v>0</v>
      </c>
      <c r="BM37" s="43">
        <f t="shared" ca="1" si="34"/>
        <v>829.19999999999982</v>
      </c>
      <c r="BO37">
        <v>2004</v>
      </c>
      <c r="BP37">
        <f t="shared" ca="1" si="42"/>
        <v>0</v>
      </c>
      <c r="BQ37">
        <f t="shared" ca="1" si="35"/>
        <v>0</v>
      </c>
      <c r="BR37">
        <f t="shared" ca="1" si="35"/>
        <v>0</v>
      </c>
      <c r="BS37">
        <f t="shared" ca="1" si="35"/>
        <v>1.1999999999999993</v>
      </c>
      <c r="BT37">
        <f t="shared" ca="1" si="35"/>
        <v>27.6</v>
      </c>
      <c r="BU37">
        <f t="shared" ca="1" si="35"/>
        <v>88.399999999999977</v>
      </c>
      <c r="BV37">
        <f t="shared" ca="1" si="35"/>
        <v>195.20000000000002</v>
      </c>
      <c r="BW37">
        <f t="shared" ca="1" si="35"/>
        <v>120.39999999999998</v>
      </c>
      <c r="BX37">
        <f t="shared" ca="1" si="35"/>
        <v>119.59999999999997</v>
      </c>
      <c r="BY37">
        <f t="shared" ca="1" si="35"/>
        <v>8.0999999999999979</v>
      </c>
      <c r="BZ37">
        <f t="shared" ca="1" si="35"/>
        <v>0</v>
      </c>
      <c r="CA37">
        <f t="shared" ca="1" si="35"/>
        <v>0</v>
      </c>
      <c r="CC37" s="43">
        <f t="shared" ca="1" si="36"/>
        <v>560.49999999999989</v>
      </c>
      <c r="CE37">
        <v>2004</v>
      </c>
      <c r="CF37">
        <f t="shared" ca="1" si="43"/>
        <v>0</v>
      </c>
      <c r="CG37">
        <f t="shared" ca="1" si="37"/>
        <v>0</v>
      </c>
      <c r="CH37">
        <f t="shared" ca="1" si="37"/>
        <v>0</v>
      </c>
      <c r="CI37">
        <f t="shared" ca="1" si="37"/>
        <v>0</v>
      </c>
      <c r="CJ37">
        <f t="shared" ca="1" si="37"/>
        <v>11.700000000000001</v>
      </c>
      <c r="CK37">
        <f t="shared" ca="1" si="37"/>
        <v>46.5</v>
      </c>
      <c r="CL37">
        <f t="shared" ca="1" si="37"/>
        <v>134.20000000000002</v>
      </c>
      <c r="CM37">
        <f t="shared" ca="1" si="37"/>
        <v>71.200000000000017</v>
      </c>
      <c r="CN37">
        <f t="shared" ca="1" si="37"/>
        <v>75.400000000000006</v>
      </c>
      <c r="CO37">
        <f t="shared" ca="1" si="37"/>
        <v>1.0999999999999996</v>
      </c>
      <c r="CP37">
        <f t="shared" ca="1" si="37"/>
        <v>0</v>
      </c>
      <c r="CQ37">
        <f t="shared" ca="1" si="37"/>
        <v>0</v>
      </c>
      <c r="CS37" s="43">
        <f t="shared" ca="1" si="38"/>
        <v>340.1</v>
      </c>
    </row>
    <row r="38" spans="1:97" x14ac:dyDescent="0.25">
      <c r="A38">
        <v>2002</v>
      </c>
      <c r="B38">
        <v>1</v>
      </c>
      <c r="C38">
        <v>805.19999999999993</v>
      </c>
      <c r="D38">
        <v>0</v>
      </c>
      <c r="E38">
        <v>28</v>
      </c>
      <c r="F38">
        <v>247.70000000000002</v>
      </c>
      <c r="G38">
        <v>743.19999999999993</v>
      </c>
      <c r="H38">
        <v>0</v>
      </c>
      <c r="I38">
        <v>557.20000000000005</v>
      </c>
      <c r="J38">
        <v>0</v>
      </c>
      <c r="K38">
        <v>619.19999999999993</v>
      </c>
      <c r="L38">
        <v>0</v>
      </c>
      <c r="M38">
        <v>681.19999999999993</v>
      </c>
      <c r="N38">
        <v>0</v>
      </c>
      <c r="O38">
        <v>0</v>
      </c>
      <c r="P38" s="21">
        <v>-7.9741935483870972</v>
      </c>
      <c r="S38">
        <v>2005</v>
      </c>
      <c r="T38">
        <f t="shared" ca="1" si="39"/>
        <v>0</v>
      </c>
      <c r="U38">
        <f t="shared" ca="1" si="29"/>
        <v>0</v>
      </c>
      <c r="V38">
        <f t="shared" ca="1" si="29"/>
        <v>0</v>
      </c>
      <c r="W38">
        <f t="shared" ca="1" si="29"/>
        <v>0</v>
      </c>
      <c r="X38">
        <f t="shared" ca="1" si="29"/>
        <v>0</v>
      </c>
      <c r="Y38">
        <f t="shared" ca="1" si="29"/>
        <v>74.700000000000017</v>
      </c>
      <c r="Z38">
        <f t="shared" ca="1" si="29"/>
        <v>94.3</v>
      </c>
      <c r="AA38">
        <f t="shared" ca="1" si="29"/>
        <v>58.900000000000006</v>
      </c>
      <c r="AB38">
        <f t="shared" ca="1" si="29"/>
        <v>18.100000000000001</v>
      </c>
      <c r="AC38">
        <f t="shared" ca="1" si="29"/>
        <v>7</v>
      </c>
      <c r="AD38">
        <f t="shared" ca="1" si="29"/>
        <v>0</v>
      </c>
      <c r="AE38">
        <f t="shared" ca="1" si="29"/>
        <v>0</v>
      </c>
      <c r="AG38" s="43">
        <f t="shared" ca="1" si="30"/>
        <v>253</v>
      </c>
      <c r="AI38">
        <v>2005</v>
      </c>
      <c r="AJ38">
        <f t="shared" ca="1" si="40"/>
        <v>0</v>
      </c>
      <c r="AK38">
        <f t="shared" ca="1" si="31"/>
        <v>0</v>
      </c>
      <c r="AL38">
        <f t="shared" ca="1" si="31"/>
        <v>0</v>
      </c>
      <c r="AM38">
        <f t="shared" ca="1" si="31"/>
        <v>0.10000000000000142</v>
      </c>
      <c r="AN38">
        <f t="shared" ca="1" si="31"/>
        <v>7.3999999999999986</v>
      </c>
      <c r="AO38">
        <f t="shared" ca="1" si="31"/>
        <v>119.1</v>
      </c>
      <c r="AP38">
        <f t="shared" ca="1" si="31"/>
        <v>143.40000000000003</v>
      </c>
      <c r="AQ38">
        <f t="shared" ca="1" si="31"/>
        <v>106.90000000000003</v>
      </c>
      <c r="AR38">
        <f t="shared" ca="1" si="31"/>
        <v>41.20000000000001</v>
      </c>
      <c r="AS38">
        <f t="shared" ca="1" si="31"/>
        <v>13.400000000000002</v>
      </c>
      <c r="AT38">
        <f t="shared" ca="1" si="31"/>
        <v>0</v>
      </c>
      <c r="AU38">
        <f t="shared" ca="1" si="31"/>
        <v>0</v>
      </c>
      <c r="AW38" s="43">
        <f t="shared" ca="1" si="32"/>
        <v>431.5</v>
      </c>
      <c r="AY38">
        <v>2005</v>
      </c>
      <c r="AZ38">
        <f t="shared" ca="1" si="41"/>
        <v>0</v>
      </c>
      <c r="BA38">
        <f t="shared" ca="1" si="33"/>
        <v>0</v>
      </c>
      <c r="BB38">
        <f t="shared" ca="1" si="33"/>
        <v>0</v>
      </c>
      <c r="BC38">
        <f t="shared" ca="1" si="33"/>
        <v>11</v>
      </c>
      <c r="BD38">
        <f t="shared" ca="1" si="33"/>
        <v>90.200000000000017</v>
      </c>
      <c r="BE38">
        <f t="shared" ca="1" si="33"/>
        <v>288.39999999999998</v>
      </c>
      <c r="BF38">
        <f t="shared" ca="1" si="33"/>
        <v>327.90000000000003</v>
      </c>
      <c r="BG38">
        <f t="shared" ca="1" si="33"/>
        <v>288.39999999999998</v>
      </c>
      <c r="BH38">
        <f t="shared" ca="1" si="33"/>
        <v>178.8</v>
      </c>
      <c r="BI38">
        <f t="shared" ca="1" si="33"/>
        <v>53.2</v>
      </c>
      <c r="BJ38">
        <f t="shared" ca="1" si="33"/>
        <v>0</v>
      </c>
      <c r="BK38">
        <f t="shared" ca="1" si="33"/>
        <v>0</v>
      </c>
      <c r="BM38" s="43">
        <f t="shared" ca="1" si="34"/>
        <v>1237.9000000000001</v>
      </c>
      <c r="BO38">
        <v>2005</v>
      </c>
      <c r="BP38">
        <f t="shared" ca="1" si="42"/>
        <v>0</v>
      </c>
      <c r="BQ38">
        <f t="shared" ca="1" si="35"/>
        <v>0</v>
      </c>
      <c r="BR38">
        <f t="shared" ca="1" si="35"/>
        <v>0</v>
      </c>
      <c r="BS38">
        <f t="shared" ca="1" si="35"/>
        <v>5</v>
      </c>
      <c r="BT38">
        <f t="shared" ca="1" si="35"/>
        <v>56.100000000000009</v>
      </c>
      <c r="BU38">
        <f t="shared" ca="1" si="35"/>
        <v>228.39999999999995</v>
      </c>
      <c r="BV38">
        <f t="shared" ca="1" si="35"/>
        <v>265.90000000000009</v>
      </c>
      <c r="BW38">
        <f t="shared" ca="1" si="35"/>
        <v>226.39999999999995</v>
      </c>
      <c r="BX38">
        <f t="shared" ca="1" si="35"/>
        <v>127.00000000000001</v>
      </c>
      <c r="BY38">
        <f t="shared" ca="1" si="35"/>
        <v>36.6</v>
      </c>
      <c r="BZ38">
        <f t="shared" ca="1" si="35"/>
        <v>0</v>
      </c>
      <c r="CA38">
        <f t="shared" ca="1" si="35"/>
        <v>0</v>
      </c>
      <c r="CC38" s="43">
        <f t="shared" ca="1" si="36"/>
        <v>945.40000000000009</v>
      </c>
      <c r="CE38">
        <v>2005</v>
      </c>
      <c r="CF38">
        <f t="shared" ca="1" si="43"/>
        <v>0</v>
      </c>
      <c r="CG38">
        <f t="shared" ca="1" si="37"/>
        <v>0</v>
      </c>
      <c r="CH38">
        <f t="shared" ca="1" si="37"/>
        <v>0</v>
      </c>
      <c r="CI38">
        <f t="shared" ca="1" si="37"/>
        <v>2.1000000000000014</v>
      </c>
      <c r="CJ38">
        <f t="shared" ca="1" si="37"/>
        <v>27</v>
      </c>
      <c r="CK38">
        <f t="shared" ca="1" si="37"/>
        <v>170.29999999999995</v>
      </c>
      <c r="CL38">
        <f t="shared" ca="1" si="37"/>
        <v>203.90000000000006</v>
      </c>
      <c r="CM38">
        <f t="shared" ca="1" si="37"/>
        <v>164.69999999999996</v>
      </c>
      <c r="CN38">
        <f t="shared" ca="1" si="37"/>
        <v>79.100000000000023</v>
      </c>
      <c r="CO38">
        <f t="shared" ca="1" si="37"/>
        <v>24.200000000000003</v>
      </c>
      <c r="CP38">
        <f t="shared" ca="1" si="37"/>
        <v>0</v>
      </c>
      <c r="CQ38">
        <f t="shared" ca="1" si="37"/>
        <v>0</v>
      </c>
      <c r="CS38" s="43">
        <f t="shared" ca="1" si="38"/>
        <v>671.30000000000007</v>
      </c>
    </row>
    <row r="39" spans="1:97" x14ac:dyDescent="0.25">
      <c r="A39">
        <v>2002</v>
      </c>
      <c r="B39">
        <v>2</v>
      </c>
      <c r="C39">
        <v>773.4</v>
      </c>
      <c r="D39">
        <v>0</v>
      </c>
      <c r="E39">
        <v>28</v>
      </c>
      <c r="F39">
        <v>269.39999999999998</v>
      </c>
      <c r="G39">
        <v>717.4</v>
      </c>
      <c r="H39">
        <v>0</v>
      </c>
      <c r="I39">
        <v>549.4</v>
      </c>
      <c r="J39">
        <v>0</v>
      </c>
      <c r="K39">
        <v>605.4</v>
      </c>
      <c r="L39">
        <v>0</v>
      </c>
      <c r="M39">
        <v>661.39999999999986</v>
      </c>
      <c r="N39">
        <v>0</v>
      </c>
      <c r="O39">
        <v>0</v>
      </c>
      <c r="P39" s="21">
        <v>-9.6214285714285701</v>
      </c>
      <c r="S39">
        <v>2006</v>
      </c>
      <c r="T39">
        <f t="shared" ca="1" si="39"/>
        <v>0</v>
      </c>
      <c r="U39">
        <f t="shared" ca="1" si="29"/>
        <v>0</v>
      </c>
      <c r="V39">
        <f t="shared" ca="1" si="29"/>
        <v>0</v>
      </c>
      <c r="W39">
        <f t="shared" ca="1" si="29"/>
        <v>0</v>
      </c>
      <c r="X39">
        <f t="shared" ca="1" si="29"/>
        <v>13.6</v>
      </c>
      <c r="Y39">
        <f t="shared" ca="1" si="29"/>
        <v>29.900000000000002</v>
      </c>
      <c r="Z39">
        <f t="shared" ca="1" si="29"/>
        <v>84.2</v>
      </c>
      <c r="AA39">
        <f t="shared" ca="1" si="29"/>
        <v>30.600000000000005</v>
      </c>
      <c r="AB39">
        <f t="shared" ca="1" si="29"/>
        <v>1.2000000000000002</v>
      </c>
      <c r="AC39">
        <f t="shared" ca="1" si="29"/>
        <v>0</v>
      </c>
      <c r="AD39">
        <f t="shared" ca="1" si="29"/>
        <v>0</v>
      </c>
      <c r="AE39">
        <f t="shared" ca="1" si="29"/>
        <v>0</v>
      </c>
      <c r="AG39" s="43">
        <f t="shared" ca="1" si="30"/>
        <v>159.5</v>
      </c>
      <c r="AI39">
        <v>2006</v>
      </c>
      <c r="AJ39">
        <f t="shared" ca="1" si="40"/>
        <v>0</v>
      </c>
      <c r="AK39">
        <f t="shared" ca="1" si="31"/>
        <v>0</v>
      </c>
      <c r="AL39">
        <f t="shared" ca="1" si="31"/>
        <v>0</v>
      </c>
      <c r="AM39">
        <f t="shared" ca="1" si="31"/>
        <v>0</v>
      </c>
      <c r="AN39">
        <f t="shared" ca="1" si="31"/>
        <v>23.099999999999998</v>
      </c>
      <c r="AO39">
        <f t="shared" ca="1" si="31"/>
        <v>66.099999999999994</v>
      </c>
      <c r="AP39">
        <f t="shared" ca="1" si="31"/>
        <v>137.50000000000003</v>
      </c>
      <c r="AQ39">
        <f t="shared" ca="1" si="31"/>
        <v>66.900000000000006</v>
      </c>
      <c r="AR39">
        <f t="shared" ca="1" si="31"/>
        <v>7.9999999999999964</v>
      </c>
      <c r="AS39">
        <f t="shared" ca="1" si="31"/>
        <v>0.89999999999999858</v>
      </c>
      <c r="AT39">
        <f t="shared" ca="1" si="31"/>
        <v>0</v>
      </c>
      <c r="AU39">
        <f t="shared" ca="1" si="31"/>
        <v>0</v>
      </c>
      <c r="AW39" s="43">
        <f t="shared" ca="1" si="32"/>
        <v>302.5</v>
      </c>
      <c r="AY39">
        <v>2006</v>
      </c>
      <c r="AZ39">
        <f t="shared" ca="1" si="41"/>
        <v>0</v>
      </c>
      <c r="BA39">
        <f t="shared" ca="1" si="33"/>
        <v>0</v>
      </c>
      <c r="BB39">
        <f t="shared" ca="1" si="33"/>
        <v>0</v>
      </c>
      <c r="BC39">
        <f t="shared" ca="1" si="33"/>
        <v>14.799999999999999</v>
      </c>
      <c r="BD39">
        <f t="shared" ca="1" si="33"/>
        <v>125.1</v>
      </c>
      <c r="BE39">
        <f t="shared" ca="1" si="33"/>
        <v>222.6</v>
      </c>
      <c r="BF39">
        <f t="shared" ca="1" si="33"/>
        <v>321.39999999999998</v>
      </c>
      <c r="BG39">
        <f t="shared" ca="1" si="33"/>
        <v>233.79999999999993</v>
      </c>
      <c r="BH39">
        <f t="shared" ca="1" si="33"/>
        <v>85.5</v>
      </c>
      <c r="BI39">
        <f t="shared" ca="1" si="33"/>
        <v>11.1</v>
      </c>
      <c r="BJ39">
        <f t="shared" ca="1" si="33"/>
        <v>0</v>
      </c>
      <c r="BK39">
        <f t="shared" ca="1" si="33"/>
        <v>0</v>
      </c>
      <c r="BM39" s="43">
        <f t="shared" ca="1" si="34"/>
        <v>1014.3</v>
      </c>
      <c r="BO39">
        <v>2006</v>
      </c>
      <c r="BP39">
        <f t="shared" ca="1" si="42"/>
        <v>0</v>
      </c>
      <c r="BQ39">
        <f t="shared" ca="1" si="35"/>
        <v>0</v>
      </c>
      <c r="BR39">
        <f t="shared" ca="1" si="35"/>
        <v>0</v>
      </c>
      <c r="BS39">
        <f t="shared" ca="1" si="35"/>
        <v>6.6</v>
      </c>
      <c r="BT39">
        <f t="shared" ca="1" si="35"/>
        <v>79</v>
      </c>
      <c r="BU39">
        <f t="shared" ca="1" si="35"/>
        <v>168.60000000000002</v>
      </c>
      <c r="BV39">
        <f t="shared" ca="1" si="35"/>
        <v>259.40000000000003</v>
      </c>
      <c r="BW39">
        <f t="shared" ca="1" si="35"/>
        <v>171.79999999999993</v>
      </c>
      <c r="BX39">
        <f t="shared" ca="1" si="35"/>
        <v>50.999999999999993</v>
      </c>
      <c r="BY39">
        <f t="shared" ca="1" si="35"/>
        <v>6.1999999999999993</v>
      </c>
      <c r="BZ39">
        <f t="shared" ca="1" si="35"/>
        <v>0</v>
      </c>
      <c r="CA39">
        <f t="shared" ca="1" si="35"/>
        <v>0</v>
      </c>
      <c r="CC39" s="43">
        <f t="shared" ca="1" si="36"/>
        <v>742.6</v>
      </c>
      <c r="CE39">
        <v>2006</v>
      </c>
      <c r="CF39">
        <f t="shared" ca="1" si="43"/>
        <v>0</v>
      </c>
      <c r="CG39">
        <f t="shared" ca="1" si="37"/>
        <v>0</v>
      </c>
      <c r="CH39">
        <f t="shared" ca="1" si="37"/>
        <v>0</v>
      </c>
      <c r="CI39">
        <f t="shared" ca="1" si="37"/>
        <v>1.5</v>
      </c>
      <c r="CJ39">
        <f t="shared" ca="1" si="37"/>
        <v>41.399999999999991</v>
      </c>
      <c r="CK39">
        <f t="shared" ca="1" si="37"/>
        <v>114.9</v>
      </c>
      <c r="CL39">
        <f t="shared" ca="1" si="37"/>
        <v>197.39999999999998</v>
      </c>
      <c r="CM39">
        <f t="shared" ca="1" si="37"/>
        <v>112.50000000000001</v>
      </c>
      <c r="CN39">
        <f t="shared" ca="1" si="37"/>
        <v>25.299999999999994</v>
      </c>
      <c r="CO39">
        <f t="shared" ca="1" si="37"/>
        <v>2.8999999999999986</v>
      </c>
      <c r="CP39">
        <f t="shared" ca="1" si="37"/>
        <v>0</v>
      </c>
      <c r="CQ39">
        <f t="shared" ca="1" si="37"/>
        <v>0</v>
      </c>
      <c r="CS39" s="43">
        <f t="shared" ca="1" si="38"/>
        <v>495.9</v>
      </c>
    </row>
    <row r="40" spans="1:97" x14ac:dyDescent="0.25">
      <c r="A40">
        <v>2002</v>
      </c>
      <c r="B40">
        <v>3</v>
      </c>
      <c r="C40">
        <v>790.19999999999982</v>
      </c>
      <c r="D40">
        <v>0</v>
      </c>
      <c r="E40">
        <v>25</v>
      </c>
      <c r="F40">
        <v>237.5</v>
      </c>
      <c r="G40">
        <v>728.19999999999982</v>
      </c>
      <c r="H40">
        <v>0</v>
      </c>
      <c r="I40">
        <v>542.19999999999993</v>
      </c>
      <c r="J40">
        <v>0</v>
      </c>
      <c r="K40">
        <v>604.19999999999982</v>
      </c>
      <c r="L40">
        <v>0</v>
      </c>
      <c r="M40">
        <v>666.19999999999982</v>
      </c>
      <c r="N40">
        <v>0</v>
      </c>
      <c r="O40">
        <v>0</v>
      </c>
      <c r="P40" s="21">
        <v>-7.4903225806451621</v>
      </c>
      <c r="S40">
        <v>2007</v>
      </c>
      <c r="T40">
        <f t="shared" ca="1" si="39"/>
        <v>0</v>
      </c>
      <c r="U40">
        <f t="shared" ca="1" si="29"/>
        <v>0</v>
      </c>
      <c r="V40">
        <f t="shared" ca="1" si="29"/>
        <v>0</v>
      </c>
      <c r="W40">
        <f t="shared" ca="1" si="29"/>
        <v>0</v>
      </c>
      <c r="X40">
        <f t="shared" ca="1" si="29"/>
        <v>14.2</v>
      </c>
      <c r="Y40">
        <f t="shared" ca="1" si="29"/>
        <v>52.400000000000006</v>
      </c>
      <c r="Z40">
        <f t="shared" ca="1" si="29"/>
        <v>46.500000000000007</v>
      </c>
      <c r="AA40">
        <f t="shared" ca="1" si="29"/>
        <v>49.600000000000009</v>
      </c>
      <c r="AB40">
        <f t="shared" ca="1" si="29"/>
        <v>11.899999999999999</v>
      </c>
      <c r="AC40">
        <f t="shared" ca="1" si="29"/>
        <v>0</v>
      </c>
      <c r="AD40">
        <f t="shared" ca="1" si="29"/>
        <v>0</v>
      </c>
      <c r="AE40">
        <f t="shared" ca="1" si="29"/>
        <v>0</v>
      </c>
      <c r="AG40" s="43">
        <f t="shared" ca="1" si="30"/>
        <v>174.60000000000005</v>
      </c>
      <c r="AI40">
        <v>2007</v>
      </c>
      <c r="AJ40">
        <f t="shared" ca="1" si="40"/>
        <v>0</v>
      </c>
      <c r="AK40">
        <f t="shared" ca="1" si="31"/>
        <v>0</v>
      </c>
      <c r="AL40">
        <f t="shared" ca="1" si="31"/>
        <v>0</v>
      </c>
      <c r="AM40">
        <f t="shared" ca="1" si="31"/>
        <v>0</v>
      </c>
      <c r="AN40">
        <f t="shared" ca="1" si="31"/>
        <v>24.200000000000003</v>
      </c>
      <c r="AO40">
        <f t="shared" ca="1" si="31"/>
        <v>87.600000000000009</v>
      </c>
      <c r="AP40">
        <f t="shared" ca="1" si="31"/>
        <v>86.6</v>
      </c>
      <c r="AQ40">
        <f t="shared" ca="1" si="31"/>
        <v>89.100000000000023</v>
      </c>
      <c r="AR40">
        <f t="shared" ca="1" si="31"/>
        <v>24.700000000000003</v>
      </c>
      <c r="AS40">
        <f t="shared" ca="1" si="31"/>
        <v>0.30000000000000071</v>
      </c>
      <c r="AT40">
        <f t="shared" ca="1" si="31"/>
        <v>0</v>
      </c>
      <c r="AU40">
        <f t="shared" ca="1" si="31"/>
        <v>0</v>
      </c>
      <c r="AW40" s="43">
        <f t="shared" ca="1" si="32"/>
        <v>312.5</v>
      </c>
      <c r="AY40">
        <v>2007</v>
      </c>
      <c r="AZ40">
        <f t="shared" ca="1" si="41"/>
        <v>0</v>
      </c>
      <c r="BA40">
        <f t="shared" ca="1" si="33"/>
        <v>0</v>
      </c>
      <c r="BB40">
        <f t="shared" ca="1" si="33"/>
        <v>0</v>
      </c>
      <c r="BC40">
        <f t="shared" ca="1" si="33"/>
        <v>15.9</v>
      </c>
      <c r="BD40">
        <f t="shared" ca="1" si="33"/>
        <v>97.2</v>
      </c>
      <c r="BE40">
        <f t="shared" ca="1" si="33"/>
        <v>234.6</v>
      </c>
      <c r="BF40">
        <f t="shared" ca="1" si="33"/>
        <v>260.39999999999998</v>
      </c>
      <c r="BG40">
        <f t="shared" ca="1" si="33"/>
        <v>261.59999999999997</v>
      </c>
      <c r="BH40">
        <f t="shared" ca="1" si="33"/>
        <v>136.80000000000001</v>
      </c>
      <c r="BI40">
        <f t="shared" ca="1" si="33"/>
        <v>48.4</v>
      </c>
      <c r="BJ40">
        <f t="shared" ca="1" si="33"/>
        <v>0</v>
      </c>
      <c r="BK40">
        <f t="shared" ca="1" si="33"/>
        <v>0</v>
      </c>
      <c r="BM40" s="43">
        <f t="shared" ca="1" si="34"/>
        <v>1054.8999999999999</v>
      </c>
      <c r="BO40">
        <v>2007</v>
      </c>
      <c r="BP40">
        <f t="shared" ca="1" si="42"/>
        <v>0</v>
      </c>
      <c r="BQ40">
        <f t="shared" ca="1" si="35"/>
        <v>0</v>
      </c>
      <c r="BR40">
        <f t="shared" ca="1" si="35"/>
        <v>0</v>
      </c>
      <c r="BS40">
        <f t="shared" ca="1" si="35"/>
        <v>6.1</v>
      </c>
      <c r="BT40">
        <f t="shared" ca="1" si="35"/>
        <v>65.5</v>
      </c>
      <c r="BU40">
        <f t="shared" ca="1" si="35"/>
        <v>178.79999999999998</v>
      </c>
      <c r="BV40">
        <f t="shared" ca="1" si="35"/>
        <v>199.09999999999997</v>
      </c>
      <c r="BW40">
        <f t="shared" ca="1" si="35"/>
        <v>199.79999999999995</v>
      </c>
      <c r="BX40">
        <f t="shared" ca="1" si="35"/>
        <v>88.299999999999983</v>
      </c>
      <c r="BY40">
        <f t="shared" ca="1" si="35"/>
        <v>25.6</v>
      </c>
      <c r="BZ40">
        <f t="shared" ca="1" si="35"/>
        <v>0</v>
      </c>
      <c r="CA40">
        <f t="shared" ca="1" si="35"/>
        <v>0</v>
      </c>
      <c r="CC40" s="43">
        <f t="shared" ca="1" si="36"/>
        <v>763.19999999999993</v>
      </c>
      <c r="CE40">
        <v>2007</v>
      </c>
      <c r="CF40">
        <f t="shared" ca="1" si="43"/>
        <v>0</v>
      </c>
      <c r="CG40">
        <f t="shared" ca="1" si="37"/>
        <v>0</v>
      </c>
      <c r="CH40">
        <f t="shared" ca="1" si="37"/>
        <v>0</v>
      </c>
      <c r="CI40">
        <f t="shared" ca="1" si="37"/>
        <v>1.0999999999999996</v>
      </c>
      <c r="CJ40">
        <f t="shared" ca="1" si="37"/>
        <v>40.200000000000003</v>
      </c>
      <c r="CK40">
        <f t="shared" ca="1" si="37"/>
        <v>129.9</v>
      </c>
      <c r="CL40">
        <f t="shared" ca="1" si="37"/>
        <v>139.6</v>
      </c>
      <c r="CM40">
        <f t="shared" ca="1" si="37"/>
        <v>142.20000000000002</v>
      </c>
      <c r="CN40">
        <f t="shared" ca="1" si="37"/>
        <v>49.5</v>
      </c>
      <c r="CO40">
        <f t="shared" ca="1" si="37"/>
        <v>8.6000000000000014</v>
      </c>
      <c r="CP40">
        <f t="shared" ca="1" si="37"/>
        <v>0</v>
      </c>
      <c r="CQ40">
        <f t="shared" ca="1" si="37"/>
        <v>0</v>
      </c>
      <c r="CS40" s="43">
        <f t="shared" ca="1" si="38"/>
        <v>511.1</v>
      </c>
    </row>
    <row r="41" spans="1:97" x14ac:dyDescent="0.25">
      <c r="A41">
        <v>2002</v>
      </c>
      <c r="B41">
        <v>4</v>
      </c>
      <c r="C41">
        <v>451.10000000000008</v>
      </c>
      <c r="D41">
        <v>0.1</v>
      </c>
      <c r="E41">
        <v>5</v>
      </c>
      <c r="F41">
        <v>28.7</v>
      </c>
      <c r="G41">
        <v>394.00000000000006</v>
      </c>
      <c r="H41">
        <v>3</v>
      </c>
      <c r="I41">
        <v>230.29999999999995</v>
      </c>
      <c r="J41">
        <v>19.3</v>
      </c>
      <c r="K41">
        <v>282.8</v>
      </c>
      <c r="L41">
        <v>11.8</v>
      </c>
      <c r="M41">
        <v>338</v>
      </c>
      <c r="N41">
        <v>7</v>
      </c>
      <c r="O41">
        <v>0</v>
      </c>
      <c r="P41" s="21">
        <v>2.9666666666666677</v>
      </c>
      <c r="S41">
        <v>2008</v>
      </c>
      <c r="T41">
        <f t="shared" ca="1" si="39"/>
        <v>0</v>
      </c>
      <c r="U41">
        <f t="shared" ca="1" si="29"/>
        <v>0</v>
      </c>
      <c r="V41">
        <f t="shared" ca="1" si="29"/>
        <v>0</v>
      </c>
      <c r="W41">
        <f t="shared" ca="1" si="29"/>
        <v>0</v>
      </c>
      <c r="X41">
        <f t="shared" ca="1" si="29"/>
        <v>0</v>
      </c>
      <c r="Y41">
        <f t="shared" ca="1" si="29"/>
        <v>23.7</v>
      </c>
      <c r="Z41">
        <f t="shared" ca="1" si="29"/>
        <v>36.699999999999996</v>
      </c>
      <c r="AA41">
        <f t="shared" ca="1" si="29"/>
        <v>19.900000000000002</v>
      </c>
      <c r="AB41">
        <f t="shared" ca="1" si="29"/>
        <v>7.6000000000000005</v>
      </c>
      <c r="AC41">
        <f t="shared" ca="1" si="29"/>
        <v>0.3</v>
      </c>
      <c r="AD41">
        <f t="shared" ca="1" si="29"/>
        <v>0</v>
      </c>
      <c r="AE41">
        <f t="shared" ca="1" si="29"/>
        <v>0</v>
      </c>
      <c r="AG41" s="43">
        <f t="shared" ca="1" si="30"/>
        <v>88.199999999999989</v>
      </c>
      <c r="AI41">
        <v>2008</v>
      </c>
      <c r="AJ41">
        <f t="shared" ca="1" si="40"/>
        <v>0</v>
      </c>
      <c r="AK41">
        <f t="shared" ca="1" si="31"/>
        <v>0</v>
      </c>
      <c r="AL41">
        <f t="shared" ca="1" si="31"/>
        <v>0</v>
      </c>
      <c r="AM41">
        <f t="shared" ca="1" si="31"/>
        <v>0.80000000000000071</v>
      </c>
      <c r="AN41">
        <f t="shared" ca="1" si="31"/>
        <v>0</v>
      </c>
      <c r="AO41">
        <f t="shared" ca="1" si="31"/>
        <v>54.999999999999986</v>
      </c>
      <c r="AP41">
        <f t="shared" ca="1" si="31"/>
        <v>84.2</v>
      </c>
      <c r="AQ41">
        <f t="shared" ca="1" si="31"/>
        <v>60.9</v>
      </c>
      <c r="AR41">
        <f t="shared" ca="1" si="31"/>
        <v>15.8</v>
      </c>
      <c r="AS41">
        <f t="shared" ca="1" si="31"/>
        <v>2.3000000000000007</v>
      </c>
      <c r="AT41">
        <f t="shared" ca="1" si="31"/>
        <v>0</v>
      </c>
      <c r="AU41">
        <f t="shared" ca="1" si="31"/>
        <v>0</v>
      </c>
      <c r="AW41" s="43">
        <f t="shared" ca="1" si="32"/>
        <v>219.00000000000003</v>
      </c>
      <c r="AY41">
        <v>2008</v>
      </c>
      <c r="AZ41">
        <f t="shared" ca="1" si="41"/>
        <v>0</v>
      </c>
      <c r="BA41">
        <f t="shared" ca="1" si="33"/>
        <v>0</v>
      </c>
      <c r="BB41">
        <f t="shared" ca="1" si="33"/>
        <v>0</v>
      </c>
      <c r="BC41">
        <f t="shared" ca="1" si="33"/>
        <v>30.9</v>
      </c>
      <c r="BD41">
        <f t="shared" ca="1" si="33"/>
        <v>24.9</v>
      </c>
      <c r="BE41">
        <f t="shared" ca="1" si="33"/>
        <v>214.30000000000004</v>
      </c>
      <c r="BF41">
        <f t="shared" ca="1" si="33"/>
        <v>268.2</v>
      </c>
      <c r="BG41">
        <f t="shared" ca="1" si="33"/>
        <v>239.79999999999998</v>
      </c>
      <c r="BH41">
        <f t="shared" ca="1" si="33"/>
        <v>105.5</v>
      </c>
      <c r="BI41">
        <f t="shared" ca="1" si="33"/>
        <v>18</v>
      </c>
      <c r="BJ41">
        <f t="shared" ca="1" si="33"/>
        <v>6.7000000000000011</v>
      </c>
      <c r="BK41">
        <f t="shared" ca="1" si="33"/>
        <v>0</v>
      </c>
      <c r="BM41" s="43">
        <f t="shared" ca="1" si="34"/>
        <v>908.3</v>
      </c>
      <c r="BO41">
        <v>2008</v>
      </c>
      <c r="BP41">
        <f t="shared" ca="1" si="42"/>
        <v>0</v>
      </c>
      <c r="BQ41">
        <f t="shared" ca="1" si="35"/>
        <v>0</v>
      </c>
      <c r="BR41">
        <f t="shared" ca="1" si="35"/>
        <v>0</v>
      </c>
      <c r="BS41">
        <f t="shared" ca="1" si="35"/>
        <v>13</v>
      </c>
      <c r="BT41">
        <f t="shared" ca="1" si="35"/>
        <v>7.1999999999999993</v>
      </c>
      <c r="BU41">
        <f t="shared" ca="1" si="35"/>
        <v>155.00000000000003</v>
      </c>
      <c r="BV41">
        <f t="shared" ca="1" si="35"/>
        <v>206.2</v>
      </c>
      <c r="BW41">
        <f t="shared" ca="1" si="35"/>
        <v>177.8</v>
      </c>
      <c r="BX41">
        <f t="shared" ca="1" si="35"/>
        <v>61.599999999999994</v>
      </c>
      <c r="BY41">
        <f t="shared" ca="1" si="35"/>
        <v>9.8000000000000007</v>
      </c>
      <c r="BZ41">
        <f t="shared" ca="1" si="35"/>
        <v>1.3000000000000007</v>
      </c>
      <c r="CA41">
        <f t="shared" ca="1" si="35"/>
        <v>0</v>
      </c>
      <c r="CC41" s="43">
        <f t="shared" ca="1" si="36"/>
        <v>631.9</v>
      </c>
      <c r="CE41">
        <v>2008</v>
      </c>
      <c r="CF41">
        <f t="shared" ca="1" si="43"/>
        <v>0</v>
      </c>
      <c r="CG41">
        <f t="shared" ca="1" si="37"/>
        <v>0</v>
      </c>
      <c r="CH41">
        <f t="shared" ca="1" si="37"/>
        <v>0</v>
      </c>
      <c r="CI41">
        <f t="shared" ca="1" si="37"/>
        <v>4.2000000000000011</v>
      </c>
      <c r="CJ41">
        <f t="shared" ca="1" si="37"/>
        <v>0.90000000000000036</v>
      </c>
      <c r="CK41">
        <f t="shared" ca="1" si="37"/>
        <v>100.39999999999998</v>
      </c>
      <c r="CL41">
        <f t="shared" ca="1" si="37"/>
        <v>144.19999999999999</v>
      </c>
      <c r="CM41">
        <f t="shared" ca="1" si="37"/>
        <v>116.19999999999999</v>
      </c>
      <c r="CN41">
        <f t="shared" ca="1" si="37"/>
        <v>30.6</v>
      </c>
      <c r="CO41">
        <f t="shared" ca="1" si="37"/>
        <v>5.2000000000000011</v>
      </c>
      <c r="CP41">
        <f t="shared" ca="1" si="37"/>
        <v>0</v>
      </c>
      <c r="CQ41">
        <f t="shared" ca="1" si="37"/>
        <v>0</v>
      </c>
      <c r="CS41" s="43">
        <f t="shared" ca="1" si="38"/>
        <v>401.7</v>
      </c>
    </row>
    <row r="42" spans="1:97" x14ac:dyDescent="0.25">
      <c r="A42">
        <v>2002</v>
      </c>
      <c r="B42">
        <v>5</v>
      </c>
      <c r="C42">
        <v>301.8</v>
      </c>
      <c r="D42">
        <v>0.9</v>
      </c>
      <c r="E42">
        <v>0</v>
      </c>
      <c r="F42">
        <v>0</v>
      </c>
      <c r="G42">
        <v>245.40000000000003</v>
      </c>
      <c r="H42">
        <v>6.5</v>
      </c>
      <c r="I42">
        <v>88.899999999999991</v>
      </c>
      <c r="J42">
        <v>36</v>
      </c>
      <c r="K42">
        <v>136.70000000000002</v>
      </c>
      <c r="L42">
        <v>21.8</v>
      </c>
      <c r="M42">
        <v>190.20000000000005</v>
      </c>
      <c r="N42">
        <v>13.3</v>
      </c>
      <c r="O42">
        <v>0</v>
      </c>
      <c r="P42" s="21">
        <v>8.2935483870967754</v>
      </c>
      <c r="S42">
        <v>2009</v>
      </c>
      <c r="T42">
        <f t="shared" ca="1" si="39"/>
        <v>0</v>
      </c>
      <c r="U42">
        <f t="shared" ca="1" si="29"/>
        <v>0</v>
      </c>
      <c r="V42">
        <f t="shared" ca="1" si="29"/>
        <v>0</v>
      </c>
      <c r="W42">
        <f t="shared" ca="1" si="29"/>
        <v>0</v>
      </c>
      <c r="X42">
        <f t="shared" ca="1" si="29"/>
        <v>0.6</v>
      </c>
      <c r="Y42">
        <f t="shared" ca="1" si="29"/>
        <v>35.799999999999997</v>
      </c>
      <c r="Z42">
        <f t="shared" ca="1" si="29"/>
        <v>8.8000000000000007</v>
      </c>
      <c r="AA42">
        <f t="shared" ca="1" si="29"/>
        <v>34</v>
      </c>
      <c r="AB42">
        <f t="shared" ca="1" si="29"/>
        <v>6.8000000000000007</v>
      </c>
      <c r="AC42">
        <f t="shared" ca="1" si="29"/>
        <v>0</v>
      </c>
      <c r="AD42">
        <f t="shared" ca="1" si="29"/>
        <v>0</v>
      </c>
      <c r="AE42">
        <f t="shared" ca="1" si="29"/>
        <v>0</v>
      </c>
      <c r="AG42" s="43">
        <f t="shared" ca="1" si="30"/>
        <v>86</v>
      </c>
      <c r="AI42">
        <v>2009</v>
      </c>
      <c r="AJ42">
        <f t="shared" ca="1" si="40"/>
        <v>0</v>
      </c>
      <c r="AK42">
        <f t="shared" ca="1" si="31"/>
        <v>0</v>
      </c>
      <c r="AL42">
        <f t="shared" ca="1" si="31"/>
        <v>0</v>
      </c>
      <c r="AM42">
        <f t="shared" ca="1" si="31"/>
        <v>0</v>
      </c>
      <c r="AN42">
        <f t="shared" ca="1" si="31"/>
        <v>2.6000000000000014</v>
      </c>
      <c r="AO42">
        <f t="shared" ca="1" si="31"/>
        <v>62.999999999999993</v>
      </c>
      <c r="AP42">
        <f t="shared" ca="1" si="31"/>
        <v>37.599999999999994</v>
      </c>
      <c r="AQ42">
        <f t="shared" ca="1" si="31"/>
        <v>66.400000000000006</v>
      </c>
      <c r="AR42">
        <f t="shared" ca="1" si="31"/>
        <v>29.100000000000005</v>
      </c>
      <c r="AS42">
        <f t="shared" ca="1" si="31"/>
        <v>0</v>
      </c>
      <c r="AT42">
        <f t="shared" ca="1" si="31"/>
        <v>0</v>
      </c>
      <c r="AU42">
        <f t="shared" ca="1" si="31"/>
        <v>0</v>
      </c>
      <c r="AW42" s="43">
        <f t="shared" ca="1" si="32"/>
        <v>198.7</v>
      </c>
      <c r="AY42">
        <v>2009</v>
      </c>
      <c r="AZ42">
        <f t="shared" ca="1" si="41"/>
        <v>0</v>
      </c>
      <c r="BA42">
        <f t="shared" ca="1" si="33"/>
        <v>0</v>
      </c>
      <c r="BB42">
        <f t="shared" ca="1" si="33"/>
        <v>0</v>
      </c>
      <c r="BC42">
        <f t="shared" ca="1" si="33"/>
        <v>4</v>
      </c>
      <c r="BD42">
        <f t="shared" ca="1" si="33"/>
        <v>35.599999999999994</v>
      </c>
      <c r="BE42">
        <f t="shared" ca="1" si="33"/>
        <v>188.30000000000004</v>
      </c>
      <c r="BF42">
        <f t="shared" ca="1" si="33"/>
        <v>209</v>
      </c>
      <c r="BG42">
        <f t="shared" ca="1" si="33"/>
        <v>221.2</v>
      </c>
      <c r="BH42">
        <f t="shared" ca="1" si="33"/>
        <v>142.50000000000003</v>
      </c>
      <c r="BI42">
        <f t="shared" ca="1" si="33"/>
        <v>1.4000000000000004</v>
      </c>
      <c r="BJ42">
        <f t="shared" ca="1" si="33"/>
        <v>0</v>
      </c>
      <c r="BK42">
        <f t="shared" ca="1" si="33"/>
        <v>0</v>
      </c>
      <c r="BM42" s="43">
        <f t="shared" ca="1" si="34"/>
        <v>802</v>
      </c>
      <c r="BO42">
        <v>2009</v>
      </c>
      <c r="BP42">
        <f t="shared" ca="1" si="42"/>
        <v>0</v>
      </c>
      <c r="BQ42">
        <f t="shared" ca="1" si="35"/>
        <v>0</v>
      </c>
      <c r="BR42">
        <f t="shared" ca="1" si="35"/>
        <v>0</v>
      </c>
      <c r="BS42">
        <f t="shared" ca="1" si="35"/>
        <v>0.69999999999999929</v>
      </c>
      <c r="BT42">
        <f t="shared" ca="1" si="35"/>
        <v>15.4</v>
      </c>
      <c r="BU42">
        <f t="shared" ca="1" si="35"/>
        <v>140.20000000000002</v>
      </c>
      <c r="BV42">
        <f t="shared" ca="1" si="35"/>
        <v>147</v>
      </c>
      <c r="BW42">
        <f t="shared" ca="1" si="35"/>
        <v>162.69999999999999</v>
      </c>
      <c r="BX42">
        <f t="shared" ca="1" si="35"/>
        <v>95.2</v>
      </c>
      <c r="BY42">
        <f t="shared" ca="1" si="35"/>
        <v>0</v>
      </c>
      <c r="BZ42">
        <f t="shared" ca="1" si="35"/>
        <v>0</v>
      </c>
      <c r="CA42">
        <f t="shared" ca="1" si="35"/>
        <v>0</v>
      </c>
      <c r="CC42" s="43">
        <f t="shared" ca="1" si="36"/>
        <v>561.20000000000005</v>
      </c>
      <c r="CE42">
        <v>2009</v>
      </c>
      <c r="CF42">
        <f t="shared" ca="1" si="43"/>
        <v>0</v>
      </c>
      <c r="CG42">
        <f t="shared" ca="1" si="37"/>
        <v>0</v>
      </c>
      <c r="CH42">
        <f t="shared" ca="1" si="37"/>
        <v>0</v>
      </c>
      <c r="CI42">
        <f t="shared" ca="1" si="37"/>
        <v>0</v>
      </c>
      <c r="CJ42">
        <f t="shared" ca="1" si="37"/>
        <v>4.6000000000000014</v>
      </c>
      <c r="CK42">
        <f t="shared" ca="1" si="37"/>
        <v>97.6</v>
      </c>
      <c r="CL42">
        <f t="shared" ca="1" si="37"/>
        <v>86.4</v>
      </c>
      <c r="CM42">
        <f t="shared" ca="1" si="37"/>
        <v>109.2</v>
      </c>
      <c r="CN42">
        <f t="shared" ca="1" si="37"/>
        <v>58.199999999999996</v>
      </c>
      <c r="CO42">
        <f t="shared" ca="1" si="37"/>
        <v>0</v>
      </c>
      <c r="CP42">
        <f t="shared" ca="1" si="37"/>
        <v>0</v>
      </c>
      <c r="CQ42">
        <f t="shared" ca="1" si="37"/>
        <v>0</v>
      </c>
      <c r="CS42" s="43">
        <f t="shared" ca="1" si="38"/>
        <v>356</v>
      </c>
    </row>
    <row r="43" spans="1:97" x14ac:dyDescent="0.25">
      <c r="A43">
        <v>2002</v>
      </c>
      <c r="B43">
        <v>6</v>
      </c>
      <c r="C43">
        <v>78.400000000000006</v>
      </c>
      <c r="D43">
        <v>32.5</v>
      </c>
      <c r="E43">
        <v>0</v>
      </c>
      <c r="F43">
        <v>0</v>
      </c>
      <c r="G43">
        <v>46.2</v>
      </c>
      <c r="H43">
        <v>60.3</v>
      </c>
      <c r="I43">
        <v>3.5999999999999996</v>
      </c>
      <c r="J43">
        <v>197.70000000000002</v>
      </c>
      <c r="K43">
        <v>10.8</v>
      </c>
      <c r="L43">
        <v>144.9</v>
      </c>
      <c r="M43">
        <v>24.799999999999997</v>
      </c>
      <c r="N43">
        <v>98.9</v>
      </c>
      <c r="O43">
        <v>13.2</v>
      </c>
      <c r="P43" s="21">
        <v>16.470000000000002</v>
      </c>
      <c r="S43">
        <v>2010</v>
      </c>
      <c r="T43">
        <f t="shared" ca="1" si="39"/>
        <v>0</v>
      </c>
      <c r="U43">
        <f t="shared" ca="1" si="29"/>
        <v>0</v>
      </c>
      <c r="V43">
        <f t="shared" ca="1" si="29"/>
        <v>0</v>
      </c>
      <c r="W43">
        <f t="shared" ca="1" si="29"/>
        <v>0</v>
      </c>
      <c r="X43">
        <f t="shared" ca="1" si="29"/>
        <v>33.099999999999994</v>
      </c>
      <c r="Y43">
        <f t="shared" ca="1" si="29"/>
        <v>9.1</v>
      </c>
      <c r="Z43">
        <f t="shared" ca="1" si="29"/>
        <v>100.1</v>
      </c>
      <c r="AA43">
        <f t="shared" ca="1" si="29"/>
        <v>70.700000000000017</v>
      </c>
      <c r="AB43">
        <f t="shared" ca="1" si="29"/>
        <v>8.5</v>
      </c>
      <c r="AC43">
        <f t="shared" ca="1" si="29"/>
        <v>0</v>
      </c>
      <c r="AD43">
        <f t="shared" ca="1" si="29"/>
        <v>0</v>
      </c>
      <c r="AE43">
        <f t="shared" ca="1" si="29"/>
        <v>0</v>
      </c>
      <c r="AG43" s="43">
        <f t="shared" ca="1" si="30"/>
        <v>221.5</v>
      </c>
      <c r="AI43">
        <v>2010</v>
      </c>
      <c r="AJ43">
        <f t="shared" ca="1" si="40"/>
        <v>0</v>
      </c>
      <c r="AK43">
        <f t="shared" ca="1" si="31"/>
        <v>0</v>
      </c>
      <c r="AL43">
        <f t="shared" ca="1" si="31"/>
        <v>0</v>
      </c>
      <c r="AM43">
        <f t="shared" ca="1" si="31"/>
        <v>0</v>
      </c>
      <c r="AN43">
        <f t="shared" ca="1" si="31"/>
        <v>63.7</v>
      </c>
      <c r="AO43">
        <f t="shared" ca="1" si="31"/>
        <v>33.599999999999994</v>
      </c>
      <c r="AP43">
        <f t="shared" ca="1" si="31"/>
        <v>156.20000000000002</v>
      </c>
      <c r="AQ43">
        <f t="shared" ca="1" si="31"/>
        <v>113.2</v>
      </c>
      <c r="AR43">
        <f t="shared" ca="1" si="31"/>
        <v>16.2</v>
      </c>
      <c r="AS43">
        <f t="shared" ca="1" si="31"/>
        <v>0</v>
      </c>
      <c r="AT43">
        <f t="shared" ca="1" si="31"/>
        <v>0</v>
      </c>
      <c r="AU43">
        <f t="shared" ca="1" si="31"/>
        <v>0</v>
      </c>
      <c r="AW43" s="43">
        <f t="shared" ca="1" si="32"/>
        <v>382.9</v>
      </c>
      <c r="AY43">
        <v>2010</v>
      </c>
      <c r="AZ43">
        <f t="shared" ca="1" si="41"/>
        <v>0</v>
      </c>
      <c r="BA43">
        <f t="shared" ca="1" si="33"/>
        <v>0</v>
      </c>
      <c r="BB43">
        <f t="shared" ca="1" si="33"/>
        <v>0</v>
      </c>
      <c r="BC43">
        <f t="shared" ca="1" si="33"/>
        <v>23.2</v>
      </c>
      <c r="BD43">
        <f t="shared" ca="1" si="33"/>
        <v>176.60000000000002</v>
      </c>
      <c r="BE43">
        <f t="shared" ca="1" si="33"/>
        <v>178.90000000000003</v>
      </c>
      <c r="BF43">
        <f t="shared" ca="1" si="33"/>
        <v>339.8</v>
      </c>
      <c r="BG43">
        <f t="shared" ca="1" si="33"/>
        <v>292.09999999999997</v>
      </c>
      <c r="BH43">
        <f t="shared" ca="1" si="33"/>
        <v>79.099999999999994</v>
      </c>
      <c r="BI43">
        <f t="shared" ca="1" si="33"/>
        <v>12.2</v>
      </c>
      <c r="BJ43">
        <f t="shared" ca="1" si="33"/>
        <v>0</v>
      </c>
      <c r="BK43">
        <f t="shared" ca="1" si="33"/>
        <v>0</v>
      </c>
      <c r="BM43" s="43">
        <f t="shared" ca="1" si="34"/>
        <v>1101.8999999999999</v>
      </c>
      <c r="BO43">
        <v>2010</v>
      </c>
      <c r="BP43">
        <f t="shared" ca="1" si="42"/>
        <v>0</v>
      </c>
      <c r="BQ43">
        <f t="shared" ca="1" si="35"/>
        <v>0</v>
      </c>
      <c r="BR43">
        <f t="shared" ca="1" si="35"/>
        <v>0</v>
      </c>
      <c r="BS43">
        <f t="shared" ca="1" si="35"/>
        <v>10.9</v>
      </c>
      <c r="BT43">
        <f t="shared" ca="1" si="35"/>
        <v>135.80000000000001</v>
      </c>
      <c r="BU43">
        <f t="shared" ca="1" si="35"/>
        <v>121.10000000000001</v>
      </c>
      <c r="BV43">
        <f t="shared" ca="1" si="35"/>
        <v>277.79999999999995</v>
      </c>
      <c r="BW43">
        <f t="shared" ca="1" si="35"/>
        <v>230.1</v>
      </c>
      <c r="BX43">
        <f t="shared" ca="1" si="35"/>
        <v>47.6</v>
      </c>
      <c r="BY43">
        <f t="shared" ca="1" si="35"/>
        <v>3.7999999999999989</v>
      </c>
      <c r="BZ43">
        <f t="shared" ca="1" si="35"/>
        <v>0</v>
      </c>
      <c r="CA43">
        <f t="shared" ca="1" si="35"/>
        <v>0</v>
      </c>
      <c r="CC43" s="43">
        <f t="shared" ca="1" si="36"/>
        <v>827.09999999999991</v>
      </c>
      <c r="CE43">
        <v>2010</v>
      </c>
      <c r="CF43">
        <f t="shared" ca="1" si="43"/>
        <v>0</v>
      </c>
      <c r="CG43">
        <f t="shared" ca="1" si="37"/>
        <v>0</v>
      </c>
      <c r="CH43">
        <f t="shared" ca="1" si="37"/>
        <v>0</v>
      </c>
      <c r="CI43">
        <f t="shared" ca="1" si="37"/>
        <v>3.5999999999999996</v>
      </c>
      <c r="CJ43">
        <f t="shared" ca="1" si="37"/>
        <v>98.7</v>
      </c>
      <c r="CK43">
        <f t="shared" ca="1" si="37"/>
        <v>74.000000000000014</v>
      </c>
      <c r="CL43">
        <f t="shared" ca="1" si="37"/>
        <v>215.80000000000004</v>
      </c>
      <c r="CM43">
        <f t="shared" ca="1" si="37"/>
        <v>168.60000000000002</v>
      </c>
      <c r="CN43">
        <f t="shared" ca="1" si="37"/>
        <v>27.400000000000002</v>
      </c>
      <c r="CO43">
        <f t="shared" ca="1" si="37"/>
        <v>0.19999999999999929</v>
      </c>
      <c r="CP43">
        <f t="shared" ca="1" si="37"/>
        <v>0</v>
      </c>
      <c r="CQ43">
        <f t="shared" ca="1" si="37"/>
        <v>0</v>
      </c>
      <c r="CS43" s="43">
        <f t="shared" ca="1" si="38"/>
        <v>588.30000000000007</v>
      </c>
    </row>
    <row r="44" spans="1:97" x14ac:dyDescent="0.25">
      <c r="A44">
        <v>2002</v>
      </c>
      <c r="B44">
        <v>7</v>
      </c>
      <c r="C44">
        <v>11.6</v>
      </c>
      <c r="D44">
        <v>84.200000000000017</v>
      </c>
      <c r="E44">
        <v>0</v>
      </c>
      <c r="F44">
        <v>0</v>
      </c>
      <c r="G44">
        <v>2</v>
      </c>
      <c r="H44">
        <v>136.59999999999997</v>
      </c>
      <c r="I44">
        <v>0</v>
      </c>
      <c r="J44">
        <v>320.59999999999991</v>
      </c>
      <c r="K44">
        <v>0</v>
      </c>
      <c r="L44">
        <v>258.60000000000002</v>
      </c>
      <c r="M44">
        <v>0</v>
      </c>
      <c r="N44">
        <v>196.6</v>
      </c>
      <c r="O44">
        <v>44.3</v>
      </c>
      <c r="P44" s="21">
        <v>20.341935483870969</v>
      </c>
      <c r="S44">
        <v>2011</v>
      </c>
      <c r="T44">
        <f t="shared" ca="1" si="39"/>
        <v>0</v>
      </c>
      <c r="U44">
        <f t="shared" ca="1" si="29"/>
        <v>0</v>
      </c>
      <c r="V44">
        <f t="shared" ca="1" si="29"/>
        <v>0</v>
      </c>
      <c r="W44">
        <f t="shared" ca="1" si="29"/>
        <v>0</v>
      </c>
      <c r="X44">
        <f t="shared" ca="1" si="29"/>
        <v>4.9000000000000004</v>
      </c>
      <c r="Y44">
        <f t="shared" ca="1" si="29"/>
        <v>14.9</v>
      </c>
      <c r="Z44">
        <f t="shared" ca="1" si="29"/>
        <v>104.60000000000001</v>
      </c>
      <c r="AA44">
        <f t="shared" ca="1" si="29"/>
        <v>49.79999999999999</v>
      </c>
      <c r="AB44">
        <f t="shared" ca="1" si="29"/>
        <v>16.2</v>
      </c>
      <c r="AC44">
        <f t="shared" ca="1" si="29"/>
        <v>0.5</v>
      </c>
      <c r="AD44">
        <f t="shared" ca="1" si="29"/>
        <v>0</v>
      </c>
      <c r="AE44">
        <f t="shared" ca="1" si="29"/>
        <v>0</v>
      </c>
      <c r="AG44" s="43">
        <f t="shared" ca="1" si="30"/>
        <v>190.89999999999998</v>
      </c>
      <c r="AI44">
        <v>2011</v>
      </c>
      <c r="AJ44">
        <f t="shared" ca="1" si="40"/>
        <v>0</v>
      </c>
      <c r="AK44">
        <f t="shared" ca="1" si="31"/>
        <v>0</v>
      </c>
      <c r="AL44">
        <f t="shared" ca="1" si="31"/>
        <v>0</v>
      </c>
      <c r="AM44">
        <f t="shared" ca="1" si="31"/>
        <v>0</v>
      </c>
      <c r="AN44">
        <f t="shared" ca="1" si="31"/>
        <v>14.599999999999994</v>
      </c>
      <c r="AO44">
        <f t="shared" ca="1" si="31"/>
        <v>43.900000000000006</v>
      </c>
      <c r="AP44">
        <f t="shared" ca="1" si="31"/>
        <v>164.6</v>
      </c>
      <c r="AQ44">
        <f t="shared" ca="1" si="31"/>
        <v>97.199999999999974</v>
      </c>
      <c r="AR44">
        <f t="shared" ca="1" si="31"/>
        <v>35.800000000000004</v>
      </c>
      <c r="AS44">
        <f t="shared" ca="1" si="31"/>
        <v>7.8000000000000007</v>
      </c>
      <c r="AT44">
        <f t="shared" ca="1" si="31"/>
        <v>0</v>
      </c>
      <c r="AU44">
        <f t="shared" ca="1" si="31"/>
        <v>0</v>
      </c>
      <c r="AW44" s="43">
        <f t="shared" ca="1" si="32"/>
        <v>363.9</v>
      </c>
      <c r="AY44">
        <v>2011</v>
      </c>
      <c r="AZ44">
        <f t="shared" ca="1" si="41"/>
        <v>0</v>
      </c>
      <c r="BA44">
        <f t="shared" ca="1" si="33"/>
        <v>0</v>
      </c>
      <c r="BB44">
        <f t="shared" ca="1" si="33"/>
        <v>0</v>
      </c>
      <c r="BC44">
        <f t="shared" ca="1" si="33"/>
        <v>0</v>
      </c>
      <c r="BD44">
        <f t="shared" ca="1" si="33"/>
        <v>93.1</v>
      </c>
      <c r="BE44">
        <f t="shared" ca="1" si="33"/>
        <v>193.50000000000003</v>
      </c>
      <c r="BF44">
        <f t="shared" ca="1" si="33"/>
        <v>350.2</v>
      </c>
      <c r="BG44">
        <f t="shared" ca="1" si="33"/>
        <v>281.60000000000008</v>
      </c>
      <c r="BH44">
        <f t="shared" ca="1" si="33"/>
        <v>144.30000000000001</v>
      </c>
      <c r="BI44">
        <f t="shared" ca="1" si="33"/>
        <v>54.2</v>
      </c>
      <c r="BJ44">
        <f t="shared" ca="1" si="33"/>
        <v>0</v>
      </c>
      <c r="BK44">
        <f t="shared" ca="1" si="33"/>
        <v>0</v>
      </c>
      <c r="BM44" s="43">
        <f t="shared" ca="1" si="34"/>
        <v>1116.9000000000001</v>
      </c>
      <c r="BO44">
        <v>2011</v>
      </c>
      <c r="BP44">
        <f t="shared" ca="1" si="42"/>
        <v>0</v>
      </c>
      <c r="BQ44">
        <f t="shared" ca="1" si="35"/>
        <v>0</v>
      </c>
      <c r="BR44">
        <f t="shared" ca="1" si="35"/>
        <v>0</v>
      </c>
      <c r="BS44">
        <f t="shared" ca="1" si="35"/>
        <v>0</v>
      </c>
      <c r="BT44">
        <f t="shared" ca="1" si="35"/>
        <v>60.399999999999991</v>
      </c>
      <c r="BU44">
        <f t="shared" ca="1" si="35"/>
        <v>136.69999999999999</v>
      </c>
      <c r="BV44">
        <f t="shared" ca="1" si="35"/>
        <v>288.19999999999993</v>
      </c>
      <c r="BW44">
        <f t="shared" ca="1" si="35"/>
        <v>219.60000000000005</v>
      </c>
      <c r="BX44">
        <f t="shared" ca="1" si="35"/>
        <v>98.3</v>
      </c>
      <c r="BY44">
        <f t="shared" ca="1" si="35"/>
        <v>32.200000000000003</v>
      </c>
      <c r="BZ44">
        <f t="shared" ca="1" si="35"/>
        <v>0</v>
      </c>
      <c r="CA44">
        <f t="shared" ca="1" si="35"/>
        <v>0</v>
      </c>
      <c r="CC44" s="43">
        <f t="shared" ca="1" si="36"/>
        <v>835.4</v>
      </c>
      <c r="CE44">
        <v>2011</v>
      </c>
      <c r="CF44">
        <f t="shared" ca="1" si="43"/>
        <v>0</v>
      </c>
      <c r="CG44">
        <f t="shared" ca="1" si="37"/>
        <v>0</v>
      </c>
      <c r="CH44">
        <f t="shared" ca="1" si="37"/>
        <v>0</v>
      </c>
      <c r="CI44">
        <f t="shared" ca="1" si="37"/>
        <v>0</v>
      </c>
      <c r="CJ44">
        <f t="shared" ca="1" si="37"/>
        <v>34.199999999999996</v>
      </c>
      <c r="CK44">
        <f t="shared" ca="1" si="37"/>
        <v>87.2</v>
      </c>
      <c r="CL44">
        <f t="shared" ca="1" si="37"/>
        <v>226.19999999999996</v>
      </c>
      <c r="CM44">
        <f t="shared" ca="1" si="37"/>
        <v>157.6</v>
      </c>
      <c r="CN44">
        <f t="shared" ca="1" si="37"/>
        <v>61.300000000000011</v>
      </c>
      <c r="CO44">
        <f t="shared" ca="1" si="37"/>
        <v>18.700000000000003</v>
      </c>
      <c r="CP44">
        <f t="shared" ca="1" si="37"/>
        <v>0</v>
      </c>
      <c r="CQ44">
        <f t="shared" ca="1" si="37"/>
        <v>0</v>
      </c>
      <c r="CS44" s="43">
        <f t="shared" ca="1" si="38"/>
        <v>585.20000000000005</v>
      </c>
    </row>
    <row r="45" spans="1:97" x14ac:dyDescent="0.25">
      <c r="A45">
        <v>2002</v>
      </c>
      <c r="B45">
        <v>8</v>
      </c>
      <c r="C45">
        <v>21.8</v>
      </c>
      <c r="D45">
        <v>49.399999999999991</v>
      </c>
      <c r="E45">
        <v>0</v>
      </c>
      <c r="F45">
        <v>0</v>
      </c>
      <c r="G45">
        <v>4.2000000000000011</v>
      </c>
      <c r="H45">
        <v>93.8</v>
      </c>
      <c r="I45">
        <v>0</v>
      </c>
      <c r="J45">
        <v>275.60000000000002</v>
      </c>
      <c r="K45">
        <v>0</v>
      </c>
      <c r="L45">
        <v>213.60000000000002</v>
      </c>
      <c r="M45">
        <v>0</v>
      </c>
      <c r="N45">
        <v>151.60000000000002</v>
      </c>
      <c r="O45">
        <v>21.499999999999996</v>
      </c>
      <c r="P45" s="21">
        <v>18.890322580645154</v>
      </c>
      <c r="S45">
        <v>2012</v>
      </c>
      <c r="T45">
        <f t="shared" ca="1" si="39"/>
        <v>0</v>
      </c>
      <c r="U45">
        <f t="shared" ca="1" si="29"/>
        <v>0</v>
      </c>
      <c r="V45">
        <f t="shared" ca="1" si="29"/>
        <v>0</v>
      </c>
      <c r="W45">
        <f t="shared" ca="1" si="29"/>
        <v>0</v>
      </c>
      <c r="X45">
        <f t="shared" ca="1" si="29"/>
        <v>11.1</v>
      </c>
      <c r="Y45">
        <f t="shared" ca="1" si="29"/>
        <v>45.5</v>
      </c>
      <c r="Z45">
        <f t="shared" ca="1" si="29"/>
        <v>94.299999999999969</v>
      </c>
      <c r="AA45">
        <f t="shared" ca="1" si="29"/>
        <v>47.399999999999991</v>
      </c>
      <c r="AB45">
        <f t="shared" ca="1" si="29"/>
        <v>11.8</v>
      </c>
      <c r="AC45">
        <f t="shared" ca="1" si="29"/>
        <v>0</v>
      </c>
      <c r="AD45">
        <f t="shared" ca="1" si="29"/>
        <v>0</v>
      </c>
      <c r="AE45">
        <f t="shared" ca="1" si="29"/>
        <v>0</v>
      </c>
      <c r="AG45" s="43">
        <f t="shared" ca="1" si="30"/>
        <v>210.09999999999997</v>
      </c>
      <c r="AI45">
        <v>2012</v>
      </c>
      <c r="AJ45">
        <f t="shared" ca="1" si="40"/>
        <v>0</v>
      </c>
      <c r="AK45">
        <f t="shared" ca="1" si="31"/>
        <v>0</v>
      </c>
      <c r="AL45">
        <f t="shared" ca="1" si="31"/>
        <v>1.8999999999999986</v>
      </c>
      <c r="AM45">
        <f t="shared" ca="1" si="31"/>
        <v>0</v>
      </c>
      <c r="AN45">
        <f t="shared" ca="1" si="31"/>
        <v>24.800000000000004</v>
      </c>
      <c r="AO45">
        <f t="shared" ca="1" si="31"/>
        <v>85.8</v>
      </c>
      <c r="AP45">
        <f t="shared" ca="1" si="31"/>
        <v>155.89999999999998</v>
      </c>
      <c r="AQ45">
        <f t="shared" ca="1" si="31"/>
        <v>91</v>
      </c>
      <c r="AR45">
        <f t="shared" ca="1" si="31"/>
        <v>28.099999999999998</v>
      </c>
      <c r="AS45">
        <f t="shared" ca="1" si="31"/>
        <v>0</v>
      </c>
      <c r="AT45">
        <f t="shared" ca="1" si="31"/>
        <v>0</v>
      </c>
      <c r="AU45">
        <f t="shared" ca="1" si="31"/>
        <v>0</v>
      </c>
      <c r="AW45" s="43">
        <f t="shared" ca="1" si="32"/>
        <v>387.5</v>
      </c>
      <c r="AY45">
        <v>2012</v>
      </c>
      <c r="AZ45">
        <f t="shared" ca="1" si="41"/>
        <v>0</v>
      </c>
      <c r="BA45">
        <f t="shared" ca="1" si="33"/>
        <v>0</v>
      </c>
      <c r="BB45">
        <f t="shared" ca="1" si="33"/>
        <v>20.9</v>
      </c>
      <c r="BC45">
        <f t="shared" ca="1" si="33"/>
        <v>1.4000000000000004</v>
      </c>
      <c r="BD45">
        <f t="shared" ca="1" si="33"/>
        <v>123.70000000000002</v>
      </c>
      <c r="BE45">
        <f t="shared" ca="1" si="33"/>
        <v>241.79999999999998</v>
      </c>
      <c r="BF45">
        <f t="shared" ca="1" si="33"/>
        <v>341.90000000000003</v>
      </c>
      <c r="BG45">
        <f t="shared" ca="1" si="33"/>
        <v>265.29999999999995</v>
      </c>
      <c r="BH45">
        <f t="shared" ca="1" si="33"/>
        <v>105.90000000000003</v>
      </c>
      <c r="BI45">
        <f t="shared" ca="1" si="33"/>
        <v>22.1</v>
      </c>
      <c r="BJ45">
        <f t="shared" ca="1" si="33"/>
        <v>0</v>
      </c>
      <c r="BK45">
        <f t="shared" ca="1" si="33"/>
        <v>0</v>
      </c>
      <c r="BM45" s="43">
        <f t="shared" ca="1" si="34"/>
        <v>1123</v>
      </c>
      <c r="BO45">
        <v>2012</v>
      </c>
      <c r="BP45">
        <f t="shared" ca="1" si="42"/>
        <v>0</v>
      </c>
      <c r="BQ45">
        <f t="shared" ca="1" si="35"/>
        <v>0</v>
      </c>
      <c r="BR45">
        <f t="shared" ca="1" si="35"/>
        <v>10.999999999999998</v>
      </c>
      <c r="BS45">
        <f t="shared" ca="1" si="35"/>
        <v>0</v>
      </c>
      <c r="BT45">
        <f t="shared" ca="1" si="35"/>
        <v>80.5</v>
      </c>
      <c r="BU45">
        <f t="shared" ca="1" si="35"/>
        <v>184.79999999999998</v>
      </c>
      <c r="BV45">
        <f t="shared" ca="1" si="35"/>
        <v>279.89999999999992</v>
      </c>
      <c r="BW45">
        <f t="shared" ca="1" si="35"/>
        <v>203.29999999999998</v>
      </c>
      <c r="BX45">
        <f t="shared" ca="1" si="35"/>
        <v>73.199999999999989</v>
      </c>
      <c r="BY45">
        <f t="shared" ca="1" si="35"/>
        <v>9.1</v>
      </c>
      <c r="BZ45">
        <f t="shared" ca="1" si="35"/>
        <v>0</v>
      </c>
      <c r="CA45">
        <f t="shared" ca="1" si="35"/>
        <v>0</v>
      </c>
      <c r="CC45" s="43">
        <f t="shared" ca="1" si="36"/>
        <v>841.79999999999984</v>
      </c>
      <c r="CE45">
        <v>2012</v>
      </c>
      <c r="CF45">
        <f t="shared" ca="1" si="43"/>
        <v>0</v>
      </c>
      <c r="CG45">
        <f t="shared" ca="1" si="37"/>
        <v>0</v>
      </c>
      <c r="CH45">
        <f t="shared" ca="1" si="37"/>
        <v>5.0999999999999979</v>
      </c>
      <c r="CI45">
        <f t="shared" ca="1" si="37"/>
        <v>0</v>
      </c>
      <c r="CJ45">
        <f t="shared" ca="1" si="37"/>
        <v>48.5</v>
      </c>
      <c r="CK45">
        <f t="shared" ca="1" si="37"/>
        <v>132.99999999999997</v>
      </c>
      <c r="CL45">
        <f t="shared" ca="1" si="37"/>
        <v>217.89999999999992</v>
      </c>
      <c r="CM45">
        <f t="shared" ca="1" si="37"/>
        <v>143.60000000000002</v>
      </c>
      <c r="CN45">
        <f t="shared" ca="1" si="37"/>
        <v>49.29999999999999</v>
      </c>
      <c r="CO45">
        <f t="shared" ca="1" si="37"/>
        <v>0.90000000000000036</v>
      </c>
      <c r="CP45">
        <f t="shared" ca="1" si="37"/>
        <v>0</v>
      </c>
      <c r="CQ45">
        <f t="shared" ca="1" si="37"/>
        <v>0</v>
      </c>
      <c r="CS45" s="43">
        <f t="shared" ca="1" si="38"/>
        <v>598.29999999999984</v>
      </c>
    </row>
    <row r="46" spans="1:97" x14ac:dyDescent="0.25">
      <c r="A46">
        <v>2002</v>
      </c>
      <c r="B46">
        <v>9</v>
      </c>
      <c r="C46">
        <v>88.4</v>
      </c>
      <c r="D46">
        <v>31.400000000000002</v>
      </c>
      <c r="E46">
        <v>0</v>
      </c>
      <c r="F46">
        <v>0</v>
      </c>
      <c r="G46">
        <v>55.5</v>
      </c>
      <c r="H46">
        <v>58.5</v>
      </c>
      <c r="I46">
        <v>3.7000000000000011</v>
      </c>
      <c r="J46">
        <v>186.70000000000002</v>
      </c>
      <c r="K46">
        <v>14.200000000000001</v>
      </c>
      <c r="L46">
        <v>137.20000000000005</v>
      </c>
      <c r="M46">
        <v>31.4</v>
      </c>
      <c r="N46">
        <v>94.4</v>
      </c>
      <c r="O46">
        <v>12.8</v>
      </c>
      <c r="P46" s="21">
        <v>16.100000000000001</v>
      </c>
      <c r="S46">
        <v>2013</v>
      </c>
      <c r="T46">
        <f t="shared" ca="1" si="39"/>
        <v>0</v>
      </c>
      <c r="U46">
        <f t="shared" ca="1" si="29"/>
        <v>0</v>
      </c>
      <c r="V46">
        <f t="shared" ca="1" si="29"/>
        <v>0</v>
      </c>
      <c r="W46">
        <f t="shared" ca="1" si="29"/>
        <v>0</v>
      </c>
      <c r="X46">
        <f t="shared" ca="1" si="29"/>
        <v>3.8000000000000003</v>
      </c>
      <c r="Y46">
        <f t="shared" ca="1" si="29"/>
        <v>16.8</v>
      </c>
      <c r="Z46">
        <f t="shared" ca="1" si="29"/>
        <v>59.20000000000001</v>
      </c>
      <c r="AA46">
        <f t="shared" ca="1" si="29"/>
        <v>30.8</v>
      </c>
      <c r="AB46">
        <f t="shared" ca="1" si="29"/>
        <v>1.3</v>
      </c>
      <c r="AC46">
        <f t="shared" ca="1" si="29"/>
        <v>0</v>
      </c>
      <c r="AD46">
        <f t="shared" ca="1" si="29"/>
        <v>0</v>
      </c>
      <c r="AE46">
        <f t="shared" ca="1" si="29"/>
        <v>0</v>
      </c>
      <c r="AG46" s="43">
        <f t="shared" ca="1" si="30"/>
        <v>111.9</v>
      </c>
      <c r="AI46">
        <v>2013</v>
      </c>
      <c r="AJ46">
        <f t="shared" ca="1" si="40"/>
        <v>0</v>
      </c>
      <c r="AK46">
        <f t="shared" ca="1" si="31"/>
        <v>0</v>
      </c>
      <c r="AL46">
        <f t="shared" ca="1" si="31"/>
        <v>0</v>
      </c>
      <c r="AM46">
        <f t="shared" ca="1" si="31"/>
        <v>0</v>
      </c>
      <c r="AN46">
        <f t="shared" ca="1" si="31"/>
        <v>16.999999999999996</v>
      </c>
      <c r="AO46">
        <f t="shared" ca="1" si="31"/>
        <v>41.6</v>
      </c>
      <c r="AP46">
        <f t="shared" ca="1" si="31"/>
        <v>99.500000000000014</v>
      </c>
      <c r="AQ46">
        <f t="shared" ca="1" si="31"/>
        <v>60.599999999999994</v>
      </c>
      <c r="AR46">
        <f t="shared" ca="1" si="31"/>
        <v>12.2</v>
      </c>
      <c r="AS46">
        <f t="shared" ca="1" si="31"/>
        <v>0</v>
      </c>
      <c r="AT46">
        <f t="shared" ca="1" si="31"/>
        <v>0</v>
      </c>
      <c r="AU46">
        <f t="shared" ca="1" si="31"/>
        <v>0</v>
      </c>
      <c r="AW46" s="43">
        <f t="shared" ca="1" si="32"/>
        <v>230.9</v>
      </c>
      <c r="AY46">
        <v>2013</v>
      </c>
      <c r="AZ46">
        <f t="shared" ca="1" si="41"/>
        <v>0</v>
      </c>
      <c r="BA46">
        <f t="shared" ca="1" si="33"/>
        <v>0</v>
      </c>
      <c r="BB46">
        <f t="shared" ca="1" si="33"/>
        <v>0</v>
      </c>
      <c r="BC46">
        <f t="shared" ca="1" si="33"/>
        <v>8</v>
      </c>
      <c r="BD46">
        <f t="shared" ca="1" si="33"/>
        <v>104.6</v>
      </c>
      <c r="BE46">
        <f t="shared" ca="1" si="33"/>
        <v>174.89999999999998</v>
      </c>
      <c r="BF46">
        <f t="shared" ca="1" si="33"/>
        <v>277.19999999999993</v>
      </c>
      <c r="BG46">
        <f t="shared" ca="1" si="33"/>
        <v>229.4</v>
      </c>
      <c r="BH46">
        <f t="shared" ca="1" si="33"/>
        <v>100.4</v>
      </c>
      <c r="BI46">
        <f t="shared" ca="1" si="33"/>
        <v>34</v>
      </c>
      <c r="BJ46">
        <f t="shared" ca="1" si="33"/>
        <v>0.40000000000000036</v>
      </c>
      <c r="BK46">
        <f t="shared" ca="1" si="33"/>
        <v>0</v>
      </c>
      <c r="BM46" s="43">
        <f t="shared" ca="1" si="34"/>
        <v>928.89999999999986</v>
      </c>
      <c r="BO46">
        <v>2013</v>
      </c>
      <c r="BP46">
        <f t="shared" ca="1" si="42"/>
        <v>0</v>
      </c>
      <c r="BQ46">
        <f t="shared" ca="1" si="35"/>
        <v>0</v>
      </c>
      <c r="BR46">
        <f t="shared" ca="1" si="35"/>
        <v>0</v>
      </c>
      <c r="BS46">
        <f t="shared" ca="1" si="35"/>
        <v>4</v>
      </c>
      <c r="BT46">
        <f t="shared" ca="1" si="35"/>
        <v>69.399999999999991</v>
      </c>
      <c r="BU46">
        <f t="shared" ca="1" si="35"/>
        <v>121.10000000000002</v>
      </c>
      <c r="BV46">
        <f t="shared" ca="1" si="35"/>
        <v>215.2</v>
      </c>
      <c r="BW46">
        <f t="shared" ca="1" si="35"/>
        <v>169.10000000000002</v>
      </c>
      <c r="BX46">
        <f t="shared" ca="1" si="35"/>
        <v>59.400000000000006</v>
      </c>
      <c r="BY46">
        <f t="shared" ca="1" si="35"/>
        <v>13</v>
      </c>
      <c r="BZ46">
        <f t="shared" ca="1" si="35"/>
        <v>0</v>
      </c>
      <c r="CA46">
        <f t="shared" ca="1" si="35"/>
        <v>0</v>
      </c>
      <c r="CC46" s="43">
        <f t="shared" ca="1" si="36"/>
        <v>651.19999999999993</v>
      </c>
      <c r="CE46">
        <v>2013</v>
      </c>
      <c r="CF46">
        <f t="shared" ca="1" si="43"/>
        <v>0</v>
      </c>
      <c r="CG46">
        <f t="shared" ca="1" si="37"/>
        <v>0</v>
      </c>
      <c r="CH46">
        <f t="shared" ca="1" si="37"/>
        <v>0</v>
      </c>
      <c r="CI46">
        <f t="shared" ca="1" si="37"/>
        <v>0.40000000000000036</v>
      </c>
      <c r="CJ46">
        <f t="shared" ca="1" si="37"/>
        <v>40.599999999999994</v>
      </c>
      <c r="CK46">
        <f t="shared" ca="1" si="37"/>
        <v>76.099999999999994</v>
      </c>
      <c r="CL46">
        <f t="shared" ca="1" si="37"/>
        <v>153.50000000000006</v>
      </c>
      <c r="CM46">
        <f t="shared" ca="1" si="37"/>
        <v>110.39999999999999</v>
      </c>
      <c r="CN46">
        <f t="shared" ca="1" si="37"/>
        <v>31.9</v>
      </c>
      <c r="CO46">
        <f t="shared" ca="1" si="37"/>
        <v>2.7000000000000011</v>
      </c>
      <c r="CP46">
        <f t="shared" ca="1" si="37"/>
        <v>0</v>
      </c>
      <c r="CQ46">
        <f t="shared" ca="1" si="37"/>
        <v>0</v>
      </c>
      <c r="CS46" s="43">
        <f t="shared" ca="1" si="38"/>
        <v>415.59999999999997</v>
      </c>
    </row>
    <row r="47" spans="1:97" x14ac:dyDescent="0.25">
      <c r="A47">
        <v>2002</v>
      </c>
      <c r="B47">
        <v>10</v>
      </c>
      <c r="C47">
        <v>450.1</v>
      </c>
      <c r="D47">
        <v>2.2999999999999998</v>
      </c>
      <c r="E47">
        <v>4</v>
      </c>
      <c r="F47">
        <v>15.2</v>
      </c>
      <c r="G47">
        <v>390.1</v>
      </c>
      <c r="H47">
        <v>4.3000000000000007</v>
      </c>
      <c r="I47">
        <v>214.7</v>
      </c>
      <c r="J47">
        <v>14.9</v>
      </c>
      <c r="K47">
        <v>270.50000000000006</v>
      </c>
      <c r="L47">
        <v>8.7000000000000011</v>
      </c>
      <c r="M47">
        <v>330.1</v>
      </c>
      <c r="N47">
        <v>6.3000000000000007</v>
      </c>
      <c r="O47">
        <v>0.30000000000000071</v>
      </c>
      <c r="P47" s="21">
        <v>3.5548387096774188</v>
      </c>
      <c r="S47">
        <v>2014</v>
      </c>
      <c r="T47">
        <f t="shared" ca="1" si="39"/>
        <v>0</v>
      </c>
      <c r="U47">
        <f t="shared" ca="1" si="29"/>
        <v>0</v>
      </c>
      <c r="V47">
        <f t="shared" ca="1" si="29"/>
        <v>0</v>
      </c>
      <c r="W47">
        <f t="shared" ca="1" si="29"/>
        <v>0</v>
      </c>
      <c r="X47">
        <f t="shared" ca="1" si="29"/>
        <v>2.7</v>
      </c>
      <c r="Y47">
        <f t="shared" ca="1" si="29"/>
        <v>20.8</v>
      </c>
      <c r="Z47">
        <f t="shared" ca="1" si="29"/>
        <v>18.3</v>
      </c>
      <c r="AA47">
        <f t="shared" ca="1" si="29"/>
        <v>21.400000000000002</v>
      </c>
      <c r="AB47">
        <f t="shared" ca="1" si="29"/>
        <v>4.6999999999999993</v>
      </c>
      <c r="AC47">
        <f t="shared" ca="1" si="29"/>
        <v>0</v>
      </c>
      <c r="AD47">
        <f t="shared" ca="1" si="29"/>
        <v>0</v>
      </c>
      <c r="AE47">
        <f t="shared" ca="1" si="29"/>
        <v>0</v>
      </c>
      <c r="AG47" s="43">
        <f t="shared" ca="1" si="30"/>
        <v>67.900000000000006</v>
      </c>
      <c r="AI47">
        <v>2014</v>
      </c>
      <c r="AJ47">
        <f t="shared" ca="1" si="40"/>
        <v>0</v>
      </c>
      <c r="AK47">
        <f t="shared" ca="1" si="31"/>
        <v>0</v>
      </c>
      <c r="AL47">
        <f t="shared" ca="1" si="31"/>
        <v>0</v>
      </c>
      <c r="AM47">
        <f t="shared" ca="1" si="31"/>
        <v>0</v>
      </c>
      <c r="AN47">
        <f t="shared" ca="1" si="31"/>
        <v>9.5000000000000036</v>
      </c>
      <c r="AO47">
        <f t="shared" ca="1" si="31"/>
        <v>51.800000000000011</v>
      </c>
      <c r="AP47">
        <f t="shared" ca="1" si="31"/>
        <v>48.2</v>
      </c>
      <c r="AQ47">
        <f t="shared" ca="1" si="31"/>
        <v>54.199999999999996</v>
      </c>
      <c r="AR47">
        <f t="shared" ca="1" si="31"/>
        <v>22.100000000000005</v>
      </c>
      <c r="AS47">
        <f t="shared" ca="1" si="31"/>
        <v>0.19999999999999929</v>
      </c>
      <c r="AT47">
        <f t="shared" ca="1" si="31"/>
        <v>0</v>
      </c>
      <c r="AU47">
        <f t="shared" ca="1" si="31"/>
        <v>0</v>
      </c>
      <c r="AW47" s="43">
        <f t="shared" ca="1" si="32"/>
        <v>186</v>
      </c>
      <c r="AY47">
        <v>2014</v>
      </c>
      <c r="AZ47">
        <f t="shared" ca="1" si="41"/>
        <v>0</v>
      </c>
      <c r="BA47">
        <f t="shared" ca="1" si="33"/>
        <v>0</v>
      </c>
      <c r="BB47">
        <f t="shared" ca="1" si="33"/>
        <v>0</v>
      </c>
      <c r="BC47">
        <f t="shared" ca="1" si="33"/>
        <v>0</v>
      </c>
      <c r="BD47">
        <f t="shared" ca="1" si="33"/>
        <v>86.8</v>
      </c>
      <c r="BE47">
        <f t="shared" ca="1" si="33"/>
        <v>212.00000000000003</v>
      </c>
      <c r="BF47">
        <f t="shared" ca="1" si="33"/>
        <v>214.09999999999997</v>
      </c>
      <c r="BG47">
        <f t="shared" ca="1" si="33"/>
        <v>213.39999999999995</v>
      </c>
      <c r="BH47">
        <f t="shared" ca="1" si="33"/>
        <v>111.99999999999999</v>
      </c>
      <c r="BI47">
        <f t="shared" ca="1" si="33"/>
        <v>13.3</v>
      </c>
      <c r="BJ47">
        <f t="shared" ca="1" si="33"/>
        <v>0</v>
      </c>
      <c r="BK47">
        <f t="shared" ca="1" si="33"/>
        <v>0</v>
      </c>
      <c r="BM47" s="43">
        <f t="shared" ca="1" si="34"/>
        <v>851.59999999999991</v>
      </c>
      <c r="BO47">
        <v>2014</v>
      </c>
      <c r="BP47">
        <f t="shared" ca="1" si="42"/>
        <v>0</v>
      </c>
      <c r="BQ47">
        <f t="shared" ca="1" si="35"/>
        <v>0</v>
      </c>
      <c r="BR47">
        <f t="shared" ca="1" si="35"/>
        <v>0</v>
      </c>
      <c r="BS47">
        <f t="shared" ca="1" si="35"/>
        <v>0</v>
      </c>
      <c r="BT47">
        <f t="shared" ca="1" si="35"/>
        <v>53.100000000000009</v>
      </c>
      <c r="BU47">
        <f t="shared" ca="1" si="35"/>
        <v>152.9</v>
      </c>
      <c r="BV47">
        <f t="shared" ca="1" si="35"/>
        <v>152.1</v>
      </c>
      <c r="BW47">
        <f t="shared" ca="1" si="35"/>
        <v>154.30000000000001</v>
      </c>
      <c r="BX47">
        <f t="shared" ca="1" si="35"/>
        <v>77.000000000000014</v>
      </c>
      <c r="BY47">
        <f t="shared" ca="1" si="35"/>
        <v>6.9</v>
      </c>
      <c r="BZ47">
        <f t="shared" ca="1" si="35"/>
        <v>0</v>
      </c>
      <c r="CA47">
        <f t="shared" ca="1" si="35"/>
        <v>0</v>
      </c>
      <c r="CC47" s="43">
        <f t="shared" ca="1" si="36"/>
        <v>596.30000000000007</v>
      </c>
      <c r="CE47">
        <v>2014</v>
      </c>
      <c r="CF47">
        <f t="shared" ca="1" si="43"/>
        <v>0</v>
      </c>
      <c r="CG47">
        <f t="shared" ca="1" si="37"/>
        <v>0</v>
      </c>
      <c r="CH47">
        <f t="shared" ca="1" si="37"/>
        <v>0</v>
      </c>
      <c r="CI47">
        <f t="shared" ca="1" si="37"/>
        <v>0</v>
      </c>
      <c r="CJ47">
        <f t="shared" ca="1" si="37"/>
        <v>28.500000000000004</v>
      </c>
      <c r="CK47">
        <f t="shared" ca="1" si="37"/>
        <v>98.100000000000009</v>
      </c>
      <c r="CL47">
        <f t="shared" ca="1" si="37"/>
        <v>92.000000000000014</v>
      </c>
      <c r="CM47">
        <f t="shared" ca="1" si="37"/>
        <v>100.30000000000001</v>
      </c>
      <c r="CN47">
        <f t="shared" ca="1" si="37"/>
        <v>45.7</v>
      </c>
      <c r="CO47">
        <f t="shared" ca="1" si="37"/>
        <v>2.5999999999999996</v>
      </c>
      <c r="CP47">
        <f t="shared" ca="1" si="37"/>
        <v>0</v>
      </c>
      <c r="CQ47">
        <f t="shared" ca="1" si="37"/>
        <v>0</v>
      </c>
      <c r="CS47" s="43">
        <f t="shared" ca="1" si="38"/>
        <v>367.20000000000005</v>
      </c>
    </row>
    <row r="48" spans="1:97" x14ac:dyDescent="0.25">
      <c r="A48">
        <v>2002</v>
      </c>
      <c r="B48">
        <v>11</v>
      </c>
      <c r="C48">
        <v>639.29999999999995</v>
      </c>
      <c r="D48">
        <v>0</v>
      </c>
      <c r="E48">
        <v>18</v>
      </c>
      <c r="F48">
        <v>120.89999999999999</v>
      </c>
      <c r="G48">
        <v>579.29999999999984</v>
      </c>
      <c r="H48">
        <v>0</v>
      </c>
      <c r="I48">
        <v>399.2999999999999</v>
      </c>
      <c r="J48">
        <v>0</v>
      </c>
      <c r="K48">
        <v>459.29999999999995</v>
      </c>
      <c r="L48">
        <v>0</v>
      </c>
      <c r="M48">
        <v>519.29999999999995</v>
      </c>
      <c r="N48">
        <v>0</v>
      </c>
      <c r="O48">
        <v>0</v>
      </c>
      <c r="P48" s="21">
        <v>-3.31</v>
      </c>
      <c r="S48">
        <v>2015</v>
      </c>
      <c r="T48">
        <f t="shared" ca="1" si="39"/>
        <v>0</v>
      </c>
      <c r="U48">
        <f t="shared" ca="1" si="39"/>
        <v>0</v>
      </c>
      <c r="V48">
        <f t="shared" ca="1" si="39"/>
        <v>0</v>
      </c>
      <c r="W48">
        <f t="shared" ca="1" si="39"/>
        <v>0</v>
      </c>
      <c r="X48">
        <f t="shared" ca="1" si="39"/>
        <v>6.1</v>
      </c>
      <c r="Y48">
        <f t="shared" ca="1" si="39"/>
        <v>6.1000000000000005</v>
      </c>
      <c r="Z48">
        <f t="shared" ca="1" si="39"/>
        <v>55.1</v>
      </c>
      <c r="AA48">
        <f t="shared" ca="1" si="39"/>
        <v>39.799999999999997</v>
      </c>
      <c r="AB48">
        <f t="shared" ca="1" si="39"/>
        <v>38.099999999999994</v>
      </c>
      <c r="AC48">
        <f t="shared" ca="1" si="39"/>
        <v>0</v>
      </c>
      <c r="AD48">
        <f t="shared" ca="1" si="39"/>
        <v>0</v>
      </c>
      <c r="AE48">
        <f t="shared" ca="1" si="39"/>
        <v>0</v>
      </c>
      <c r="AG48" s="43">
        <f t="shared" ca="1" si="30"/>
        <v>145.19999999999999</v>
      </c>
      <c r="AI48">
        <v>2015</v>
      </c>
      <c r="AJ48">
        <f t="shared" ca="1" si="40"/>
        <v>0</v>
      </c>
      <c r="AK48">
        <f t="shared" ca="1" si="40"/>
        <v>0</v>
      </c>
      <c r="AL48">
        <f t="shared" ca="1" si="40"/>
        <v>0</v>
      </c>
      <c r="AM48">
        <f t="shared" ca="1" si="40"/>
        <v>0</v>
      </c>
      <c r="AN48">
        <f t="shared" ca="1" si="40"/>
        <v>18.7</v>
      </c>
      <c r="AO48">
        <f t="shared" ca="1" si="40"/>
        <v>26.200000000000003</v>
      </c>
      <c r="AP48">
        <f t="shared" ca="1" si="40"/>
        <v>99.4</v>
      </c>
      <c r="AQ48">
        <f t="shared" ca="1" si="40"/>
        <v>79.300000000000011</v>
      </c>
      <c r="AR48">
        <f t="shared" ca="1" si="40"/>
        <v>65.099999999999994</v>
      </c>
      <c r="AS48">
        <f t="shared" ca="1" si="40"/>
        <v>0</v>
      </c>
      <c r="AT48">
        <f t="shared" ca="1" si="40"/>
        <v>0</v>
      </c>
      <c r="AU48">
        <f t="shared" ca="1" si="40"/>
        <v>0</v>
      </c>
      <c r="AW48" s="43">
        <f t="shared" ca="1" si="32"/>
        <v>288.70000000000005</v>
      </c>
      <c r="AY48">
        <v>2015</v>
      </c>
      <c r="AZ48">
        <f t="shared" ca="1" si="41"/>
        <v>0</v>
      </c>
      <c r="BA48">
        <f t="shared" ca="1" si="41"/>
        <v>0</v>
      </c>
      <c r="BB48">
        <f t="shared" ca="1" si="41"/>
        <v>0</v>
      </c>
      <c r="BC48">
        <f t="shared" ca="1" si="41"/>
        <v>3.1000000000000014</v>
      </c>
      <c r="BD48">
        <f t="shared" ca="1" si="41"/>
        <v>101.60000000000001</v>
      </c>
      <c r="BE48">
        <f t="shared" ca="1" si="41"/>
        <v>176.20000000000002</v>
      </c>
      <c r="BF48">
        <f t="shared" ca="1" si="41"/>
        <v>271.70000000000005</v>
      </c>
      <c r="BG48">
        <f t="shared" ca="1" si="41"/>
        <v>252.60000000000002</v>
      </c>
      <c r="BH48">
        <f t="shared" ca="1" si="41"/>
        <v>196.50000000000003</v>
      </c>
      <c r="BI48">
        <f t="shared" ca="1" si="41"/>
        <v>8.3000000000000007</v>
      </c>
      <c r="BJ48">
        <f t="shared" ca="1" si="41"/>
        <v>3.6999999999999993</v>
      </c>
      <c r="BK48">
        <f t="shared" ca="1" si="41"/>
        <v>0</v>
      </c>
      <c r="BM48" s="43">
        <f t="shared" ca="1" si="34"/>
        <v>1013.7000000000002</v>
      </c>
      <c r="BO48">
        <v>2015</v>
      </c>
      <c r="BP48">
        <f t="shared" ca="1" si="42"/>
        <v>0</v>
      </c>
      <c r="BQ48">
        <f t="shared" ca="1" si="42"/>
        <v>0</v>
      </c>
      <c r="BR48">
        <f t="shared" ca="1" si="42"/>
        <v>0</v>
      </c>
      <c r="BS48">
        <f t="shared" ca="1" si="42"/>
        <v>0</v>
      </c>
      <c r="BT48">
        <f t="shared" ca="1" si="42"/>
        <v>63.9</v>
      </c>
      <c r="BU48">
        <f t="shared" ca="1" si="42"/>
        <v>118.2</v>
      </c>
      <c r="BV48">
        <f t="shared" ca="1" si="42"/>
        <v>210.29999999999998</v>
      </c>
      <c r="BW48">
        <f t="shared" ca="1" si="42"/>
        <v>191.10000000000002</v>
      </c>
      <c r="BX48">
        <f t="shared" ca="1" si="42"/>
        <v>145.19999999999996</v>
      </c>
      <c r="BY48">
        <f t="shared" ca="1" si="42"/>
        <v>4.3000000000000007</v>
      </c>
      <c r="BZ48">
        <f t="shared" ca="1" si="42"/>
        <v>0.59999999999999964</v>
      </c>
      <c r="CA48">
        <f t="shared" ca="1" si="42"/>
        <v>0</v>
      </c>
      <c r="CC48" s="43">
        <f t="shared" ca="1" si="36"/>
        <v>733.59999999999991</v>
      </c>
      <c r="CE48">
        <v>2015</v>
      </c>
      <c r="CF48">
        <f t="shared" ca="1" si="43"/>
        <v>0</v>
      </c>
      <c r="CG48">
        <f t="shared" ca="1" si="43"/>
        <v>0</v>
      </c>
      <c r="CH48">
        <f t="shared" ca="1" si="43"/>
        <v>0</v>
      </c>
      <c r="CI48">
        <f t="shared" ca="1" si="43"/>
        <v>0</v>
      </c>
      <c r="CJ48">
        <f t="shared" ca="1" si="43"/>
        <v>36.5</v>
      </c>
      <c r="CK48">
        <f t="shared" ca="1" si="43"/>
        <v>69.3</v>
      </c>
      <c r="CL48">
        <f t="shared" ca="1" si="43"/>
        <v>150.80000000000001</v>
      </c>
      <c r="CM48">
        <f t="shared" ca="1" si="43"/>
        <v>133.29999999999998</v>
      </c>
      <c r="CN48">
        <f t="shared" ca="1" si="43"/>
        <v>101.29999999999998</v>
      </c>
      <c r="CO48">
        <f t="shared" ca="1" si="43"/>
        <v>0.40000000000000036</v>
      </c>
      <c r="CP48">
        <f t="shared" ca="1" si="43"/>
        <v>0</v>
      </c>
      <c r="CQ48">
        <f t="shared" ca="1" si="43"/>
        <v>0</v>
      </c>
      <c r="CS48" s="43">
        <f t="shared" ca="1" si="38"/>
        <v>491.59999999999991</v>
      </c>
    </row>
    <row r="49" spans="1:97" x14ac:dyDescent="0.25">
      <c r="A49">
        <v>2002</v>
      </c>
      <c r="B49">
        <v>12</v>
      </c>
      <c r="C49">
        <v>761.69999999999993</v>
      </c>
      <c r="D49">
        <v>0</v>
      </c>
      <c r="E49">
        <v>23</v>
      </c>
      <c r="F49">
        <v>209.60000000000002</v>
      </c>
      <c r="G49">
        <v>699.69999999999993</v>
      </c>
      <c r="H49">
        <v>0</v>
      </c>
      <c r="I49">
        <v>513.70000000000005</v>
      </c>
      <c r="J49">
        <v>0</v>
      </c>
      <c r="K49">
        <v>575.70000000000005</v>
      </c>
      <c r="L49">
        <v>0</v>
      </c>
      <c r="M49">
        <v>637.69999999999993</v>
      </c>
      <c r="N49">
        <v>0</v>
      </c>
      <c r="O49">
        <v>0</v>
      </c>
      <c r="P49" s="21">
        <v>-6.5709677419354833</v>
      </c>
      <c r="S49">
        <v>2016</v>
      </c>
      <c r="T49">
        <f t="shared" ca="1" si="39"/>
        <v>0</v>
      </c>
      <c r="U49">
        <f t="shared" ca="1" si="39"/>
        <v>0</v>
      </c>
      <c r="V49">
        <f t="shared" ca="1" si="39"/>
        <v>0</v>
      </c>
      <c r="W49">
        <f t="shared" ca="1" si="39"/>
        <v>0</v>
      </c>
      <c r="X49">
        <f t="shared" ca="1" si="39"/>
        <v>12.6</v>
      </c>
      <c r="Y49">
        <f t="shared" ca="1" si="39"/>
        <v>31.900000000000002</v>
      </c>
      <c r="Z49">
        <f t="shared" ca="1" si="39"/>
        <v>72.7</v>
      </c>
      <c r="AA49">
        <f t="shared" ca="1" si="39"/>
        <v>73.299999999999983</v>
      </c>
      <c r="AB49">
        <f t="shared" ca="1" si="39"/>
        <v>10.700000000000001</v>
      </c>
      <c r="AC49">
        <f t="shared" ca="1" si="39"/>
        <v>0.5</v>
      </c>
      <c r="AD49">
        <f t="shared" ca="1" si="39"/>
        <v>0</v>
      </c>
      <c r="AE49">
        <f t="shared" ca="1" si="39"/>
        <v>0</v>
      </c>
      <c r="AG49" s="43">
        <f t="shared" ca="1" si="30"/>
        <v>201.7</v>
      </c>
      <c r="AI49">
        <v>2016</v>
      </c>
      <c r="AJ49">
        <f t="shared" ca="1" si="40"/>
        <v>0</v>
      </c>
      <c r="AK49">
        <f t="shared" ca="1" si="40"/>
        <v>0</v>
      </c>
      <c r="AL49">
        <f t="shared" ca="1" si="40"/>
        <v>0</v>
      </c>
      <c r="AM49">
        <f t="shared" ca="1" si="40"/>
        <v>0</v>
      </c>
      <c r="AN49">
        <f t="shared" ca="1" si="40"/>
        <v>22.6</v>
      </c>
      <c r="AO49">
        <f t="shared" ca="1" si="40"/>
        <v>58.500000000000014</v>
      </c>
      <c r="AP49">
        <f t="shared" ca="1" si="40"/>
        <v>122.29999999999998</v>
      </c>
      <c r="AQ49">
        <f t="shared" ca="1" si="40"/>
        <v>127.59999999999995</v>
      </c>
      <c r="AR49">
        <f t="shared" ca="1" si="40"/>
        <v>31</v>
      </c>
      <c r="AS49">
        <f t="shared" ca="1" si="40"/>
        <v>2.5</v>
      </c>
      <c r="AT49">
        <f t="shared" ca="1" si="40"/>
        <v>0</v>
      </c>
      <c r="AU49">
        <f t="shared" ca="1" si="40"/>
        <v>0</v>
      </c>
      <c r="AW49" s="43">
        <f t="shared" ca="1" si="32"/>
        <v>364.49999999999994</v>
      </c>
      <c r="AY49">
        <v>2016</v>
      </c>
      <c r="AZ49">
        <f t="shared" ca="1" si="41"/>
        <v>0</v>
      </c>
      <c r="BA49">
        <f t="shared" ca="1" si="41"/>
        <v>0</v>
      </c>
      <c r="BB49">
        <f t="shared" ca="1" si="41"/>
        <v>0</v>
      </c>
      <c r="BC49">
        <f t="shared" ca="1" si="41"/>
        <v>1.3000000000000007</v>
      </c>
      <c r="BD49">
        <f t="shared" ca="1" si="41"/>
        <v>111.50000000000001</v>
      </c>
      <c r="BE49">
        <f t="shared" ca="1" si="41"/>
        <v>200.49999999999997</v>
      </c>
      <c r="BF49">
        <f t="shared" ca="1" si="41"/>
        <v>298.30000000000007</v>
      </c>
      <c r="BG49">
        <f t="shared" ca="1" si="41"/>
        <v>310.30000000000007</v>
      </c>
      <c r="BH49">
        <f t="shared" ca="1" si="41"/>
        <v>162.39999999999998</v>
      </c>
      <c r="BI49">
        <f t="shared" ca="1" si="41"/>
        <v>39.900000000000006</v>
      </c>
      <c r="BJ49">
        <f t="shared" ca="1" si="41"/>
        <v>0</v>
      </c>
      <c r="BK49">
        <f t="shared" ca="1" si="41"/>
        <v>0</v>
      </c>
      <c r="BM49" s="43">
        <f t="shared" ca="1" si="34"/>
        <v>1124.2000000000003</v>
      </c>
      <c r="BO49">
        <v>2016</v>
      </c>
      <c r="BP49">
        <f t="shared" ca="1" si="42"/>
        <v>0</v>
      </c>
      <c r="BQ49">
        <f t="shared" ca="1" si="42"/>
        <v>0</v>
      </c>
      <c r="BR49">
        <f t="shared" ca="1" si="42"/>
        <v>0</v>
      </c>
      <c r="BS49">
        <f t="shared" ca="1" si="42"/>
        <v>0</v>
      </c>
      <c r="BT49">
        <f t="shared" ca="1" si="42"/>
        <v>73.600000000000009</v>
      </c>
      <c r="BU49">
        <f t="shared" ca="1" si="42"/>
        <v>145.30000000000001</v>
      </c>
      <c r="BV49">
        <f t="shared" ca="1" si="42"/>
        <v>236.3</v>
      </c>
      <c r="BW49">
        <f t="shared" ca="1" si="42"/>
        <v>248.29999999999998</v>
      </c>
      <c r="BX49">
        <f t="shared" ca="1" si="42"/>
        <v>109.39999999999999</v>
      </c>
      <c r="BY49">
        <f t="shared" ca="1" si="42"/>
        <v>19.900000000000002</v>
      </c>
      <c r="BZ49">
        <f t="shared" ca="1" si="42"/>
        <v>0</v>
      </c>
      <c r="CA49">
        <f t="shared" ca="1" si="42"/>
        <v>0</v>
      </c>
      <c r="CC49" s="43">
        <f t="shared" ca="1" si="36"/>
        <v>832.8</v>
      </c>
      <c r="CE49">
        <v>2016</v>
      </c>
      <c r="CF49">
        <f t="shared" ca="1" si="43"/>
        <v>0</v>
      </c>
      <c r="CG49">
        <f t="shared" ca="1" si="43"/>
        <v>0</v>
      </c>
      <c r="CH49">
        <f t="shared" ca="1" si="43"/>
        <v>0</v>
      </c>
      <c r="CI49">
        <f t="shared" ca="1" si="43"/>
        <v>0</v>
      </c>
      <c r="CJ49">
        <f t="shared" ca="1" si="43"/>
        <v>42.100000000000009</v>
      </c>
      <c r="CK49">
        <f t="shared" ca="1" si="43"/>
        <v>94.90000000000002</v>
      </c>
      <c r="CL49">
        <f t="shared" ca="1" si="43"/>
        <v>177.5</v>
      </c>
      <c r="CM49">
        <f t="shared" ca="1" si="43"/>
        <v>186.29999999999995</v>
      </c>
      <c r="CN49">
        <f t="shared" ca="1" si="43"/>
        <v>64.40000000000002</v>
      </c>
      <c r="CO49">
        <f t="shared" ca="1" si="43"/>
        <v>9.8000000000000007</v>
      </c>
      <c r="CP49">
        <f t="shared" ca="1" si="43"/>
        <v>0</v>
      </c>
      <c r="CQ49">
        <f t="shared" ca="1" si="43"/>
        <v>0</v>
      </c>
      <c r="CS49" s="43">
        <f t="shared" ca="1" si="38"/>
        <v>574.99999999999989</v>
      </c>
    </row>
    <row r="50" spans="1:97" x14ac:dyDescent="0.25">
      <c r="A50">
        <v>2003</v>
      </c>
      <c r="B50">
        <v>1</v>
      </c>
      <c r="C50">
        <v>1034.5</v>
      </c>
      <c r="D50">
        <v>0</v>
      </c>
      <c r="E50">
        <v>31</v>
      </c>
      <c r="F50">
        <v>476.49999999999989</v>
      </c>
      <c r="G50">
        <v>972.5</v>
      </c>
      <c r="H50">
        <v>0</v>
      </c>
      <c r="I50">
        <v>786.5</v>
      </c>
      <c r="J50">
        <v>0</v>
      </c>
      <c r="K50">
        <v>848.5</v>
      </c>
      <c r="L50">
        <v>0</v>
      </c>
      <c r="M50">
        <v>910.49999999999989</v>
      </c>
      <c r="N50">
        <v>0</v>
      </c>
      <c r="O50">
        <v>0</v>
      </c>
      <c r="P50" s="21">
        <v>-15.37096774193548</v>
      </c>
      <c r="S50">
        <v>2017</v>
      </c>
      <c r="T50">
        <f t="shared" ca="1" si="39"/>
        <v>0</v>
      </c>
      <c r="U50">
        <f t="shared" ca="1" si="39"/>
        <v>0</v>
      </c>
      <c r="V50">
        <f t="shared" ca="1" si="39"/>
        <v>0</v>
      </c>
      <c r="W50">
        <f t="shared" ca="1" si="39"/>
        <v>0</v>
      </c>
      <c r="X50">
        <f t="shared" ca="1" si="39"/>
        <v>1.3</v>
      </c>
      <c r="Y50">
        <f t="shared" ca="1" si="39"/>
        <v>11.9</v>
      </c>
      <c r="Z50">
        <f t="shared" ca="1" si="39"/>
        <v>31.100000000000005</v>
      </c>
      <c r="AA50">
        <f t="shared" ca="1" si="39"/>
        <v>11.6</v>
      </c>
      <c r="AB50">
        <f t="shared" ca="1" si="39"/>
        <v>34.4</v>
      </c>
      <c r="AC50">
        <f t="shared" ca="1" si="39"/>
        <v>0</v>
      </c>
      <c r="AD50">
        <f t="shared" ca="1" si="39"/>
        <v>0</v>
      </c>
      <c r="AE50">
        <f t="shared" ca="1" si="39"/>
        <v>0</v>
      </c>
      <c r="AG50" s="43">
        <f t="shared" ca="1" si="30"/>
        <v>90.300000000000011</v>
      </c>
      <c r="AI50">
        <v>2017</v>
      </c>
      <c r="AJ50">
        <f t="shared" ca="1" si="40"/>
        <v>0</v>
      </c>
      <c r="AK50">
        <f t="shared" ca="1" si="40"/>
        <v>0</v>
      </c>
      <c r="AL50">
        <f t="shared" ca="1" si="40"/>
        <v>0</v>
      </c>
      <c r="AM50">
        <f t="shared" ca="1" si="40"/>
        <v>0</v>
      </c>
      <c r="AN50">
        <f t="shared" ca="1" si="40"/>
        <v>5.3000000000000007</v>
      </c>
      <c r="AO50">
        <f t="shared" ca="1" si="40"/>
        <v>33.700000000000003</v>
      </c>
      <c r="AP50">
        <f t="shared" ca="1" si="40"/>
        <v>72.399999999999977</v>
      </c>
      <c r="AQ50">
        <f t="shared" ca="1" si="40"/>
        <v>36.100000000000009</v>
      </c>
      <c r="AR50">
        <f t="shared" ca="1" si="40"/>
        <v>59.2</v>
      </c>
      <c r="AS50">
        <f t="shared" ca="1" si="40"/>
        <v>0</v>
      </c>
      <c r="AT50">
        <f t="shared" ca="1" si="40"/>
        <v>0</v>
      </c>
      <c r="AU50">
        <f t="shared" ca="1" si="40"/>
        <v>0</v>
      </c>
      <c r="AW50" s="43">
        <f t="shared" ca="1" si="32"/>
        <v>206.7</v>
      </c>
      <c r="AY50">
        <v>2017</v>
      </c>
      <c r="AZ50">
        <f t="shared" ca="1" si="41"/>
        <v>0</v>
      </c>
      <c r="BA50">
        <f t="shared" ca="1" si="41"/>
        <v>0</v>
      </c>
      <c r="BB50">
        <f t="shared" ca="1" si="41"/>
        <v>0</v>
      </c>
      <c r="BC50">
        <f t="shared" ca="1" si="41"/>
        <v>7.1999999999999993</v>
      </c>
      <c r="BD50">
        <f t="shared" ca="1" si="41"/>
        <v>61.599999999999994</v>
      </c>
      <c r="BE50">
        <f t="shared" ca="1" si="41"/>
        <v>182.20000000000005</v>
      </c>
      <c r="BF50">
        <f t="shared" ca="1" si="41"/>
        <v>250.5</v>
      </c>
      <c r="BG50">
        <f t="shared" ca="1" si="41"/>
        <v>194.59999999999994</v>
      </c>
      <c r="BH50">
        <f t="shared" ca="1" si="41"/>
        <v>172.1</v>
      </c>
      <c r="BI50">
        <f t="shared" ca="1" si="41"/>
        <v>52.5</v>
      </c>
      <c r="BJ50">
        <f t="shared" ca="1" si="41"/>
        <v>0</v>
      </c>
      <c r="BK50">
        <f t="shared" ca="1" si="41"/>
        <v>0</v>
      </c>
      <c r="BM50" s="43">
        <f t="shared" ca="1" si="34"/>
        <v>920.7</v>
      </c>
      <c r="BO50">
        <v>2017</v>
      </c>
      <c r="BP50">
        <f t="shared" ca="1" si="42"/>
        <v>0</v>
      </c>
      <c r="BQ50">
        <f t="shared" ca="1" si="42"/>
        <v>0</v>
      </c>
      <c r="BR50">
        <f t="shared" ca="1" si="42"/>
        <v>0</v>
      </c>
      <c r="BS50">
        <f t="shared" ca="1" si="42"/>
        <v>3.6999999999999993</v>
      </c>
      <c r="BT50">
        <f t="shared" ca="1" si="42"/>
        <v>33.5</v>
      </c>
      <c r="BU50">
        <f t="shared" ca="1" si="42"/>
        <v>125</v>
      </c>
      <c r="BV50">
        <f t="shared" ca="1" si="42"/>
        <v>188.5</v>
      </c>
      <c r="BW50">
        <f t="shared" ca="1" si="42"/>
        <v>135.4</v>
      </c>
      <c r="BX50">
        <f t="shared" ca="1" si="42"/>
        <v>126.4</v>
      </c>
      <c r="BY50">
        <f t="shared" ca="1" si="42"/>
        <v>24.800000000000004</v>
      </c>
      <c r="BZ50">
        <f t="shared" ca="1" si="42"/>
        <v>0</v>
      </c>
      <c r="CA50">
        <f t="shared" ca="1" si="42"/>
        <v>0</v>
      </c>
      <c r="CC50" s="43">
        <f t="shared" ca="1" si="36"/>
        <v>637.29999999999995</v>
      </c>
      <c r="CE50">
        <v>2017</v>
      </c>
      <c r="CF50">
        <f t="shared" ca="1" si="43"/>
        <v>0</v>
      </c>
      <c r="CG50">
        <f t="shared" ca="1" si="43"/>
        <v>0</v>
      </c>
      <c r="CH50">
        <f t="shared" ca="1" si="43"/>
        <v>0</v>
      </c>
      <c r="CI50">
        <f t="shared" ca="1" si="43"/>
        <v>1.6999999999999993</v>
      </c>
      <c r="CJ50">
        <f t="shared" ca="1" si="43"/>
        <v>14.100000000000001</v>
      </c>
      <c r="CK50">
        <f t="shared" ca="1" si="43"/>
        <v>74.599999999999994</v>
      </c>
      <c r="CL50">
        <f t="shared" ca="1" si="43"/>
        <v>128.1</v>
      </c>
      <c r="CM50">
        <f t="shared" ca="1" si="43"/>
        <v>81.300000000000026</v>
      </c>
      <c r="CN50">
        <f t="shared" ca="1" si="43"/>
        <v>88.1</v>
      </c>
      <c r="CO50">
        <f t="shared" ca="1" si="43"/>
        <v>8.3000000000000007</v>
      </c>
      <c r="CP50">
        <f t="shared" ca="1" si="43"/>
        <v>0</v>
      </c>
      <c r="CQ50">
        <f t="shared" ca="1" si="43"/>
        <v>0</v>
      </c>
      <c r="CS50" s="43">
        <f t="shared" ca="1" si="38"/>
        <v>396.2</v>
      </c>
    </row>
    <row r="51" spans="1:97" x14ac:dyDescent="0.25">
      <c r="A51">
        <v>2003</v>
      </c>
      <c r="B51">
        <v>2</v>
      </c>
      <c r="C51">
        <v>922.99999999999989</v>
      </c>
      <c r="D51">
        <v>0</v>
      </c>
      <c r="E51">
        <v>28</v>
      </c>
      <c r="F51">
        <v>419.00000000000011</v>
      </c>
      <c r="G51">
        <v>866.99999999999989</v>
      </c>
      <c r="H51">
        <v>0</v>
      </c>
      <c r="I51">
        <v>699</v>
      </c>
      <c r="J51">
        <v>0</v>
      </c>
      <c r="K51">
        <v>754.99999999999989</v>
      </c>
      <c r="L51">
        <v>0</v>
      </c>
      <c r="M51">
        <v>810.99999999999989</v>
      </c>
      <c r="N51">
        <v>0</v>
      </c>
      <c r="O51">
        <v>0</v>
      </c>
      <c r="P51" s="21">
        <v>-14.964285714285721</v>
      </c>
      <c r="S51">
        <v>2018</v>
      </c>
      <c r="T51">
        <f t="shared" ca="1" si="39"/>
        <v>0</v>
      </c>
      <c r="U51">
        <f t="shared" ca="1" si="39"/>
        <v>0</v>
      </c>
      <c r="V51">
        <f t="shared" ca="1" si="39"/>
        <v>0</v>
      </c>
      <c r="W51">
        <f t="shared" ca="1" si="39"/>
        <v>0</v>
      </c>
      <c r="X51">
        <f t="shared" ca="1" si="39"/>
        <v>16.599999999999998</v>
      </c>
      <c r="Y51">
        <f t="shared" ca="1" si="39"/>
        <v>22.5</v>
      </c>
      <c r="Z51">
        <f t="shared" ca="1" si="39"/>
        <v>95.5</v>
      </c>
      <c r="AA51">
        <f t="shared" ca="1" si="39"/>
        <v>61.70000000000001</v>
      </c>
      <c r="AB51">
        <f t="shared" ca="1" si="39"/>
        <v>23.500000000000004</v>
      </c>
      <c r="AC51">
        <f t="shared" ca="1" si="39"/>
        <v>0</v>
      </c>
      <c r="AD51">
        <f t="shared" ca="1" si="39"/>
        <v>0</v>
      </c>
      <c r="AE51">
        <f t="shared" ca="1" si="39"/>
        <v>0</v>
      </c>
      <c r="AG51" s="43">
        <f t="shared" ca="1" si="30"/>
        <v>219.8</v>
      </c>
      <c r="AI51">
        <v>2018</v>
      </c>
      <c r="AJ51">
        <f t="shared" ca="1" si="40"/>
        <v>0</v>
      </c>
      <c r="AK51">
        <f t="shared" ca="1" si="40"/>
        <v>0</v>
      </c>
      <c r="AL51">
        <f t="shared" ca="1" si="40"/>
        <v>0</v>
      </c>
      <c r="AM51">
        <f t="shared" ca="1" si="40"/>
        <v>0</v>
      </c>
      <c r="AN51">
        <f t="shared" ca="1" si="40"/>
        <v>33.599999999999994</v>
      </c>
      <c r="AO51">
        <f t="shared" ca="1" si="40"/>
        <v>49.3</v>
      </c>
      <c r="AP51">
        <f t="shared" ca="1" si="40"/>
        <v>154.6</v>
      </c>
      <c r="AQ51">
        <f t="shared" ca="1" si="40"/>
        <v>115.20000000000003</v>
      </c>
      <c r="AR51">
        <f t="shared" ca="1" si="40"/>
        <v>45.199999999999996</v>
      </c>
      <c r="AS51">
        <f t="shared" ca="1" si="40"/>
        <v>0</v>
      </c>
      <c r="AT51">
        <f t="shared" ca="1" si="40"/>
        <v>0</v>
      </c>
      <c r="AU51">
        <f t="shared" ca="1" si="40"/>
        <v>0</v>
      </c>
      <c r="AW51" s="43">
        <f t="shared" ca="1" si="32"/>
        <v>397.90000000000003</v>
      </c>
      <c r="AY51">
        <v>2018</v>
      </c>
      <c r="AZ51">
        <f t="shared" ca="1" si="41"/>
        <v>0</v>
      </c>
      <c r="BA51">
        <f t="shared" ca="1" si="41"/>
        <v>0</v>
      </c>
      <c r="BB51">
        <f t="shared" ca="1" si="41"/>
        <v>0</v>
      </c>
      <c r="BC51">
        <f t="shared" ca="1" si="41"/>
        <v>0</v>
      </c>
      <c r="BD51">
        <f t="shared" ca="1" si="41"/>
        <v>126.9</v>
      </c>
      <c r="BE51">
        <f t="shared" ca="1" si="41"/>
        <v>197.49999999999997</v>
      </c>
      <c r="BF51">
        <f t="shared" ca="1" si="41"/>
        <v>339.7</v>
      </c>
      <c r="BG51">
        <f t="shared" ca="1" si="41"/>
        <v>295.39999999999992</v>
      </c>
      <c r="BH51">
        <f t="shared" ca="1" si="41"/>
        <v>142.5</v>
      </c>
      <c r="BI51">
        <f t="shared" ca="1" si="41"/>
        <v>6.7999999999999989</v>
      </c>
      <c r="BJ51">
        <f t="shared" ca="1" si="41"/>
        <v>0</v>
      </c>
      <c r="BK51">
        <f t="shared" ca="1" si="41"/>
        <v>0</v>
      </c>
      <c r="BM51" s="43">
        <f t="shared" ca="1" si="34"/>
        <v>1108.7999999999997</v>
      </c>
      <c r="BO51">
        <v>2018</v>
      </c>
      <c r="BP51">
        <f t="shared" ca="1" si="42"/>
        <v>0</v>
      </c>
      <c r="BQ51">
        <f t="shared" ca="1" si="42"/>
        <v>0</v>
      </c>
      <c r="BR51">
        <f t="shared" ca="1" si="42"/>
        <v>0</v>
      </c>
      <c r="BS51">
        <f t="shared" ca="1" si="42"/>
        <v>0</v>
      </c>
      <c r="BT51">
        <f t="shared" ca="1" si="42"/>
        <v>86.699999999999989</v>
      </c>
      <c r="BU51">
        <f t="shared" ca="1" si="42"/>
        <v>142.69999999999999</v>
      </c>
      <c r="BV51">
        <f t="shared" ca="1" si="42"/>
        <v>277.7</v>
      </c>
      <c r="BW51">
        <f t="shared" ca="1" si="42"/>
        <v>233.4</v>
      </c>
      <c r="BX51">
        <f t="shared" ca="1" si="42"/>
        <v>101.7</v>
      </c>
      <c r="BY51">
        <f t="shared" ca="1" si="42"/>
        <v>3.5999999999999996</v>
      </c>
      <c r="BZ51">
        <f t="shared" ca="1" si="42"/>
        <v>0</v>
      </c>
      <c r="CA51">
        <f t="shared" ca="1" si="42"/>
        <v>0</v>
      </c>
      <c r="CC51" s="43">
        <f t="shared" ca="1" si="36"/>
        <v>845.80000000000007</v>
      </c>
      <c r="CE51">
        <v>2018</v>
      </c>
      <c r="CF51">
        <f t="shared" ca="1" si="43"/>
        <v>0</v>
      </c>
      <c r="CG51">
        <f t="shared" ca="1" si="43"/>
        <v>0</v>
      </c>
      <c r="CH51">
        <f t="shared" ca="1" si="43"/>
        <v>0</v>
      </c>
      <c r="CI51">
        <f t="shared" ca="1" si="43"/>
        <v>0</v>
      </c>
      <c r="CJ51">
        <f t="shared" ca="1" si="43"/>
        <v>57.7</v>
      </c>
      <c r="CK51">
        <f t="shared" ca="1" si="43"/>
        <v>93.4</v>
      </c>
      <c r="CL51">
        <f t="shared" ca="1" si="43"/>
        <v>215.69999999999996</v>
      </c>
      <c r="CM51">
        <f t="shared" ca="1" si="43"/>
        <v>173.1</v>
      </c>
      <c r="CN51">
        <f t="shared" ca="1" si="43"/>
        <v>69.599999999999994</v>
      </c>
      <c r="CO51">
        <f t="shared" ca="1" si="43"/>
        <v>1.5999999999999996</v>
      </c>
      <c r="CP51">
        <f t="shared" ca="1" si="43"/>
        <v>0</v>
      </c>
      <c r="CQ51">
        <f t="shared" ca="1" si="43"/>
        <v>0</v>
      </c>
      <c r="CS51" s="43">
        <f t="shared" ca="1" si="38"/>
        <v>611.1</v>
      </c>
    </row>
    <row r="52" spans="1:97" x14ac:dyDescent="0.25">
      <c r="A52">
        <v>2003</v>
      </c>
      <c r="B52">
        <v>3</v>
      </c>
      <c r="C52">
        <v>753.10000000000014</v>
      </c>
      <c r="D52">
        <v>0</v>
      </c>
      <c r="E52">
        <v>16</v>
      </c>
      <c r="F52">
        <v>219.89999999999998</v>
      </c>
      <c r="G52">
        <v>691.10000000000014</v>
      </c>
      <c r="H52">
        <v>0</v>
      </c>
      <c r="I52">
        <v>505.10000000000014</v>
      </c>
      <c r="J52">
        <v>0</v>
      </c>
      <c r="K52">
        <v>567.10000000000014</v>
      </c>
      <c r="L52">
        <v>0</v>
      </c>
      <c r="M52">
        <v>629.10000000000014</v>
      </c>
      <c r="N52">
        <v>0</v>
      </c>
      <c r="O52">
        <v>0</v>
      </c>
      <c r="P52" s="21">
        <v>-6.2935483870967737</v>
      </c>
      <c r="S52" s="24">
        <v>2019</v>
      </c>
      <c r="T52" s="26">
        <f t="shared" ref="T52:AE53" ca="1" si="44">TREND(T$32:T$51,$S$32:$S$51,$S52)</f>
        <v>0</v>
      </c>
      <c r="U52" s="26">
        <f t="shared" ca="1" si="44"/>
        <v>0</v>
      </c>
      <c r="V52" s="26">
        <f t="shared" ca="1" si="44"/>
        <v>0</v>
      </c>
      <c r="W52" s="26">
        <f t="shared" ca="1" si="44"/>
        <v>-5.2631578947368585E-3</v>
      </c>
      <c r="X52" s="26">
        <f t="shared" ca="1" si="44"/>
        <v>10.410526315789525</v>
      </c>
      <c r="Y52" s="26">
        <f t="shared" ca="1" si="44"/>
        <v>16.981052631579132</v>
      </c>
      <c r="Z52" s="26">
        <f t="shared" ca="1" si="44"/>
        <v>63.788421052631577</v>
      </c>
      <c r="AA52" s="26">
        <f t="shared" ca="1" si="44"/>
        <v>43.689999999999969</v>
      </c>
      <c r="AB52" s="26">
        <f t="shared" ca="1" si="44"/>
        <v>18.094736842105249</v>
      </c>
      <c r="AC52" s="26">
        <f t="shared" ca="1" si="44"/>
        <v>-1.6315789473694053E-2</v>
      </c>
      <c r="AD52" s="26">
        <f t="shared" ca="1" si="44"/>
        <v>0</v>
      </c>
      <c r="AE52" s="26">
        <f t="shared" ca="1" si="44"/>
        <v>0</v>
      </c>
      <c r="AG52" s="25">
        <f t="shared" ref="AG52:AG55" ca="1" si="45">SUM(T52:AE52)</f>
        <v>152.943157894737</v>
      </c>
      <c r="AI52" s="24">
        <v>2019</v>
      </c>
      <c r="AJ52" s="26">
        <f t="shared" ref="AJ52:AU53" ca="1" si="46">TREND(AJ$32:AJ$51,$S$32:$S$51,$S52)</f>
        <v>0</v>
      </c>
      <c r="AK52" s="26">
        <f t="shared" ca="1" si="46"/>
        <v>0</v>
      </c>
      <c r="AL52" s="26">
        <f t="shared" ca="1" si="46"/>
        <v>0.19999999999999929</v>
      </c>
      <c r="AM52" s="26">
        <f t="shared" ca="1" si="46"/>
        <v>-0.12473684210525704</v>
      </c>
      <c r="AN52" s="26">
        <f t="shared" ca="1" si="46"/>
        <v>22.047368421052852</v>
      </c>
      <c r="AO52" s="26">
        <f t="shared" ca="1" si="46"/>
        <v>44.151052631579205</v>
      </c>
      <c r="AP52" s="26">
        <f t="shared" ca="1" si="46"/>
        <v>112.07263157894738</v>
      </c>
      <c r="AQ52" s="26">
        <f t="shared" ca="1" si="46"/>
        <v>85.009473684210548</v>
      </c>
      <c r="AR52" s="26">
        <f t="shared" ca="1" si="46"/>
        <v>38.204210526315819</v>
      </c>
      <c r="AS52" s="26">
        <f t="shared" ca="1" si="46"/>
        <v>0.93789473684211089</v>
      </c>
      <c r="AT52" s="26">
        <f t="shared" ca="1" si="46"/>
        <v>0</v>
      </c>
      <c r="AU52" s="26">
        <f t="shared" ca="1" si="46"/>
        <v>0</v>
      </c>
      <c r="AW52" s="25">
        <f t="shared" ca="1" si="32"/>
        <v>302.49789473684262</v>
      </c>
      <c r="AY52" s="24">
        <v>2019</v>
      </c>
      <c r="AZ52" s="26">
        <f t="shared" ref="AZ52:BK53" ca="1" si="47">TREND(AZ$32:AZ$51,$S$32:$S$51,$S52)</f>
        <v>0</v>
      </c>
      <c r="BA52" s="26">
        <f t="shared" ca="1" si="47"/>
        <v>0</v>
      </c>
      <c r="BB52" s="26">
        <f t="shared" ca="1" si="47"/>
        <v>2.1999999999999886</v>
      </c>
      <c r="BC52" s="26">
        <f t="shared" ca="1" si="47"/>
        <v>4.6610526315788547</v>
      </c>
      <c r="BD52" s="26">
        <f t="shared" ca="1" si="47"/>
        <v>104.70631578947405</v>
      </c>
      <c r="BE52" s="26">
        <f t="shared" ca="1" si="47"/>
        <v>194.20157894736826</v>
      </c>
      <c r="BF52" s="26">
        <f t="shared" ca="1" si="47"/>
        <v>291.24473684210523</v>
      </c>
      <c r="BG52" s="26">
        <f t="shared" ca="1" si="47"/>
        <v>258.54315789473685</v>
      </c>
      <c r="BH52" s="26">
        <f t="shared" ca="1" si="47"/>
        <v>143.55842105263173</v>
      </c>
      <c r="BI52" s="26">
        <f t="shared" ca="1" si="47"/>
        <v>28.947368421052602</v>
      </c>
      <c r="BJ52" s="26">
        <f t="shared" ca="1" si="47"/>
        <v>0.81368421052631135</v>
      </c>
      <c r="BK52" s="26">
        <f t="shared" ca="1" si="47"/>
        <v>0</v>
      </c>
      <c r="BM52" s="25">
        <f t="shared" ca="1" si="34"/>
        <v>1028.8763157894741</v>
      </c>
      <c r="BO52" s="24">
        <v>2019</v>
      </c>
      <c r="BP52" s="26">
        <f t="shared" ref="BP52:CA53" ca="1" si="48">TREND(BP$32:BP$51,$S$32:$S$51,$S52)</f>
        <v>0</v>
      </c>
      <c r="BQ52" s="26">
        <f t="shared" ca="1" si="48"/>
        <v>0</v>
      </c>
      <c r="BR52" s="26">
        <f t="shared" ca="1" si="48"/>
        <v>1.1578947368421098</v>
      </c>
      <c r="BS52" s="26">
        <f t="shared" ca="1" si="48"/>
        <v>1.7599999999999909</v>
      </c>
      <c r="BT52" s="26">
        <f t="shared" ca="1" si="48"/>
        <v>69.059999999999491</v>
      </c>
      <c r="BU52" s="26">
        <f t="shared" ca="1" si="48"/>
        <v>137.43105263157895</v>
      </c>
      <c r="BV52" s="26">
        <f t="shared" ca="1" si="48"/>
        <v>229.14526315789465</v>
      </c>
      <c r="BW52" s="26">
        <f t="shared" ca="1" si="48"/>
        <v>197.59789473684214</v>
      </c>
      <c r="BX52" s="26">
        <f t="shared" ca="1" si="48"/>
        <v>100.09578947368436</v>
      </c>
      <c r="BY52" s="26">
        <f t="shared" ca="1" si="48"/>
        <v>14.208421052631593</v>
      </c>
      <c r="BZ52" s="26">
        <f t="shared" ca="1" si="48"/>
        <v>0.14631578947368418</v>
      </c>
      <c r="CA52" s="26">
        <f t="shared" ca="1" si="48"/>
        <v>0</v>
      </c>
      <c r="CC52" s="25">
        <f t="shared" ca="1" si="36"/>
        <v>750.6026315789469</v>
      </c>
      <c r="CE52" s="24">
        <v>2019</v>
      </c>
      <c r="CF52" s="26">
        <f t="shared" ref="CF52:CQ53" ca="1" si="49">TREND(CF$32:CF$51,$S$32:$S$51,$S52)</f>
        <v>0</v>
      </c>
      <c r="CG52" s="26">
        <f t="shared" ca="1" si="49"/>
        <v>0</v>
      </c>
      <c r="CH52" s="26">
        <f t="shared" ca="1" si="49"/>
        <v>0.53684210526316178</v>
      </c>
      <c r="CI52" s="26">
        <f t="shared" ca="1" si="49"/>
        <v>0.42105263157895934</v>
      </c>
      <c r="CJ52" s="26">
        <f t="shared" ca="1" si="49"/>
        <v>41.700526315789375</v>
      </c>
      <c r="CK52" s="26">
        <f t="shared" ca="1" si="49"/>
        <v>87.068947368420822</v>
      </c>
      <c r="CL52" s="26">
        <f t="shared" ca="1" si="49"/>
        <v>167.96263157894737</v>
      </c>
      <c r="CM52" s="26">
        <f t="shared" ca="1" si="49"/>
        <v>138.75</v>
      </c>
      <c r="CN52" s="26">
        <f t="shared" ca="1" si="49"/>
        <v>65.053684210526171</v>
      </c>
      <c r="CO52" s="26">
        <f t="shared" ca="1" si="49"/>
        <v>5.5726315789473659</v>
      </c>
      <c r="CP52" s="26">
        <f t="shared" ca="1" si="49"/>
        <v>0</v>
      </c>
      <c r="CQ52" s="26">
        <f t="shared" ca="1" si="49"/>
        <v>0</v>
      </c>
      <c r="CS52" s="25">
        <f t="shared" ca="1" si="38"/>
        <v>507.06631578947326</v>
      </c>
    </row>
    <row r="53" spans="1:97" x14ac:dyDescent="0.25">
      <c r="A53">
        <v>2003</v>
      </c>
      <c r="B53">
        <v>4</v>
      </c>
      <c r="C53">
        <v>525.70000000000016</v>
      </c>
      <c r="D53">
        <v>0</v>
      </c>
      <c r="E53">
        <v>9</v>
      </c>
      <c r="F53">
        <v>69.7</v>
      </c>
      <c r="G53">
        <v>465.70000000000005</v>
      </c>
      <c r="H53">
        <v>0</v>
      </c>
      <c r="I53">
        <v>289.49999999999994</v>
      </c>
      <c r="J53">
        <v>3.8000000000000007</v>
      </c>
      <c r="K53">
        <v>347.10000000000008</v>
      </c>
      <c r="L53">
        <v>1.4000000000000004</v>
      </c>
      <c r="M53">
        <v>405.70000000000005</v>
      </c>
      <c r="N53">
        <v>0</v>
      </c>
      <c r="O53">
        <v>0</v>
      </c>
      <c r="P53" s="21">
        <v>0.47666666666666652</v>
      </c>
      <c r="S53" s="24">
        <v>2020</v>
      </c>
      <c r="T53" s="26">
        <f t="shared" ca="1" si="44"/>
        <v>0</v>
      </c>
      <c r="U53" s="26">
        <f t="shared" ca="1" si="44"/>
        <v>0</v>
      </c>
      <c r="V53" s="26">
        <f t="shared" ca="1" si="44"/>
        <v>0</v>
      </c>
      <c r="W53" s="26">
        <f t="shared" ca="1" si="44"/>
        <v>-6.2406015037594909E-3</v>
      </c>
      <c r="X53" s="26">
        <f t="shared" ca="1" si="44"/>
        <v>10.739624060150391</v>
      </c>
      <c r="Y53" s="26">
        <f t="shared" ca="1" si="44"/>
        <v>15.877819548872139</v>
      </c>
      <c r="Z53" s="26">
        <f t="shared" ca="1" si="44"/>
        <v>63.979699248120312</v>
      </c>
      <c r="AA53" s="26">
        <f t="shared" ca="1" si="44"/>
        <v>43.822857142857089</v>
      </c>
      <c r="AB53" s="26">
        <f t="shared" ca="1" si="44"/>
        <v>18.450902255639107</v>
      </c>
      <c r="AC53" s="26">
        <f t="shared" ca="1" si="44"/>
        <v>-6.834586466165149E-2</v>
      </c>
      <c r="AD53" s="26">
        <f t="shared" ca="1" si="44"/>
        <v>0</v>
      </c>
      <c r="AE53" s="26">
        <f t="shared" ca="1" si="44"/>
        <v>0</v>
      </c>
      <c r="AG53" s="25">
        <f t="shared" ca="1" si="45"/>
        <v>152.79631578947362</v>
      </c>
      <c r="AI53" s="24">
        <v>2020</v>
      </c>
      <c r="AJ53" s="26">
        <f t="shared" ca="1" si="46"/>
        <v>0</v>
      </c>
      <c r="AK53" s="26">
        <f t="shared" ca="1" si="46"/>
        <v>0</v>
      </c>
      <c r="AL53" s="26">
        <f t="shared" ca="1" si="46"/>
        <v>0.2099999999999973</v>
      </c>
      <c r="AM53" s="26">
        <f t="shared" ca="1" si="46"/>
        <v>-0.15518796992481043</v>
      </c>
      <c r="AN53" s="26">
        <f t="shared" ca="1" si="46"/>
        <v>22.567593984962514</v>
      </c>
      <c r="AO53" s="26">
        <f t="shared" ca="1" si="46"/>
        <v>42.94353383458656</v>
      </c>
      <c r="AP53" s="26">
        <f t="shared" ca="1" si="46"/>
        <v>112.42669172932335</v>
      </c>
      <c r="AQ53" s="26">
        <f t="shared" ca="1" si="46"/>
        <v>85.303233082706811</v>
      </c>
      <c r="AR53" s="26">
        <f t="shared" ca="1" si="46"/>
        <v>38.842706766917217</v>
      </c>
      <c r="AS53" s="26">
        <f t="shared" ca="1" si="46"/>
        <v>0.87293233082706934</v>
      </c>
      <c r="AT53" s="26">
        <f t="shared" ca="1" si="46"/>
        <v>0</v>
      </c>
      <c r="AU53" s="26">
        <f t="shared" ca="1" si="46"/>
        <v>0</v>
      </c>
      <c r="AW53" s="25">
        <f t="shared" ca="1" si="32"/>
        <v>303.01150375939869</v>
      </c>
      <c r="AY53" s="24">
        <v>2020</v>
      </c>
      <c r="AZ53" s="26">
        <f t="shared" ca="1" si="47"/>
        <v>0</v>
      </c>
      <c r="BA53" s="26">
        <f t="shared" ca="1" si="47"/>
        <v>0</v>
      </c>
      <c r="BB53" s="26">
        <f t="shared" ca="1" si="47"/>
        <v>2.3099999999999739</v>
      </c>
      <c r="BC53" s="26">
        <f t="shared" ca="1" si="47"/>
        <v>4.3378195488721758</v>
      </c>
      <c r="BD53" s="26">
        <f t="shared" ca="1" si="47"/>
        <v>106.05691729323325</v>
      </c>
      <c r="BE53" s="26">
        <f t="shared" ca="1" si="47"/>
        <v>193.36887218045104</v>
      </c>
      <c r="BF53" s="26">
        <f t="shared" ca="1" si="47"/>
        <v>291.67518796992476</v>
      </c>
      <c r="BG53" s="26">
        <f t="shared" ca="1" si="47"/>
        <v>259.10345864661645</v>
      </c>
      <c r="BH53" s="26">
        <f t="shared" ca="1" si="47"/>
        <v>144.41969924812042</v>
      </c>
      <c r="BI53" s="26">
        <f t="shared" ca="1" si="47"/>
        <v>29.393308270676698</v>
      </c>
      <c r="BJ53" s="26">
        <f t="shared" ca="1" si="47"/>
        <v>0.83451127819548532</v>
      </c>
      <c r="BK53" s="26">
        <f t="shared" ca="1" si="47"/>
        <v>0</v>
      </c>
      <c r="BM53" s="25">
        <f t="shared" ca="1" si="34"/>
        <v>1031.4997744360903</v>
      </c>
      <c r="BO53" s="24">
        <v>2020</v>
      </c>
      <c r="BP53" s="26">
        <f t="shared" ca="1" si="48"/>
        <v>0</v>
      </c>
      <c r="BQ53" s="26">
        <f t="shared" ca="1" si="48"/>
        <v>0</v>
      </c>
      <c r="BR53" s="26">
        <f t="shared" ca="1" si="48"/>
        <v>1.215789473684211</v>
      </c>
      <c r="BS53" s="26">
        <f t="shared" ca="1" si="48"/>
        <v>1.6014285714285847</v>
      </c>
      <c r="BT53" s="26">
        <f t="shared" ca="1" si="48"/>
        <v>70.185714285713857</v>
      </c>
      <c r="BU53" s="26">
        <f t="shared" ca="1" si="48"/>
        <v>136.50496240601501</v>
      </c>
      <c r="BV53" s="26">
        <f t="shared" ca="1" si="48"/>
        <v>229.54624060150365</v>
      </c>
      <c r="BW53" s="26">
        <f t="shared" ca="1" si="48"/>
        <v>198.1786466165413</v>
      </c>
      <c r="BX53" s="26">
        <f t="shared" ca="1" si="48"/>
        <v>100.95872180451147</v>
      </c>
      <c r="BY53" s="26">
        <f t="shared" ca="1" si="48"/>
        <v>14.385413533834594</v>
      </c>
      <c r="BZ53" s="26">
        <f t="shared" ca="1" si="48"/>
        <v>0.15120300751879689</v>
      </c>
      <c r="CA53" s="26">
        <f t="shared" ca="1" si="48"/>
        <v>0</v>
      </c>
      <c r="CC53" s="25">
        <f t="shared" ca="1" si="36"/>
        <v>752.72812030075147</v>
      </c>
      <c r="CE53" s="24">
        <v>2020</v>
      </c>
      <c r="CF53" s="26">
        <f t="shared" ca="1" si="49"/>
        <v>0</v>
      </c>
      <c r="CG53" s="26">
        <f t="shared" ca="1" si="49"/>
        <v>0</v>
      </c>
      <c r="CH53" s="26">
        <f t="shared" ca="1" si="49"/>
        <v>0.56368421052631845</v>
      </c>
      <c r="CI53" s="26">
        <f t="shared" ca="1" si="49"/>
        <v>0.35496240601503359</v>
      </c>
      <c r="CJ53" s="26">
        <f t="shared" ca="1" si="49"/>
        <v>42.546766917293098</v>
      </c>
      <c r="CK53" s="26">
        <f t="shared" ca="1" si="49"/>
        <v>86.05932330827045</v>
      </c>
      <c r="CL53" s="26">
        <f t="shared" ca="1" si="49"/>
        <v>168.32240601503759</v>
      </c>
      <c r="CM53" s="26">
        <f t="shared" ca="1" si="49"/>
        <v>139.26999999999998</v>
      </c>
      <c r="CN53" s="26">
        <f t="shared" ca="1" si="49"/>
        <v>65.868796992481066</v>
      </c>
      <c r="CO53" s="26">
        <f t="shared" ca="1" si="49"/>
        <v>5.6152631578947307</v>
      </c>
      <c r="CP53" s="26">
        <f t="shared" ca="1" si="49"/>
        <v>0</v>
      </c>
      <c r="CQ53" s="26">
        <f t="shared" ca="1" si="49"/>
        <v>0</v>
      </c>
      <c r="CS53" s="25">
        <f t="shared" ca="1" si="38"/>
        <v>508.60120300751828</v>
      </c>
    </row>
    <row r="54" spans="1:97" x14ac:dyDescent="0.25">
      <c r="A54">
        <v>2003</v>
      </c>
      <c r="B54">
        <v>5</v>
      </c>
      <c r="C54">
        <v>223.29999999999998</v>
      </c>
      <c r="D54">
        <v>0</v>
      </c>
      <c r="E54">
        <v>0</v>
      </c>
      <c r="F54">
        <v>0</v>
      </c>
      <c r="G54">
        <v>162.89999999999998</v>
      </c>
      <c r="H54">
        <v>1.6000000000000014</v>
      </c>
      <c r="I54">
        <v>26.800000000000004</v>
      </c>
      <c r="J54">
        <v>51.5</v>
      </c>
      <c r="K54">
        <v>58.000000000000014</v>
      </c>
      <c r="L54">
        <v>20.700000000000003</v>
      </c>
      <c r="M54">
        <v>106.89999999999998</v>
      </c>
      <c r="N54">
        <v>7.6000000000000014</v>
      </c>
      <c r="O54">
        <v>0</v>
      </c>
      <c r="P54" s="21">
        <v>10.796774193548389</v>
      </c>
    </row>
    <row r="55" spans="1:97" x14ac:dyDescent="0.25">
      <c r="A55">
        <v>2003</v>
      </c>
      <c r="B55">
        <v>6</v>
      </c>
      <c r="C55">
        <v>70.099999999999994</v>
      </c>
      <c r="D55">
        <v>30.5</v>
      </c>
      <c r="E55">
        <v>0</v>
      </c>
      <c r="F55">
        <v>0</v>
      </c>
      <c r="G55">
        <v>32</v>
      </c>
      <c r="H55">
        <v>52.400000000000006</v>
      </c>
      <c r="I55">
        <v>0.59999999999999964</v>
      </c>
      <c r="J55">
        <v>200.99999999999997</v>
      </c>
      <c r="K55">
        <v>2.5999999999999996</v>
      </c>
      <c r="L55">
        <v>143</v>
      </c>
      <c r="M55">
        <v>10.1</v>
      </c>
      <c r="N55">
        <v>90.5</v>
      </c>
      <c r="O55">
        <v>17.700000000000003</v>
      </c>
      <c r="P55" s="21">
        <v>16.68</v>
      </c>
      <c r="S55" t="s">
        <v>32</v>
      </c>
      <c r="T55">
        <f ca="1">AVERAGE(T42:T51)</f>
        <v>0</v>
      </c>
      <c r="U55">
        <f t="shared" ref="U55:AE55" ca="1" si="50">AVERAGE(U42:U51)</f>
        <v>0</v>
      </c>
      <c r="V55">
        <f t="shared" ca="1" si="50"/>
        <v>0</v>
      </c>
      <c r="W55">
        <f t="shared" ca="1" si="50"/>
        <v>0</v>
      </c>
      <c r="X55">
        <f t="shared" ca="1" si="50"/>
        <v>9.2799999999999976</v>
      </c>
      <c r="Y55">
        <f t="shared" ca="1" si="50"/>
        <v>21.53</v>
      </c>
      <c r="Z55">
        <f t="shared" ca="1" si="50"/>
        <v>63.970000000000006</v>
      </c>
      <c r="AA55">
        <f t="shared" ca="1" si="50"/>
        <v>44.05</v>
      </c>
      <c r="AB55">
        <f t="shared" ca="1" si="50"/>
        <v>15.6</v>
      </c>
      <c r="AC55">
        <f t="shared" ca="1" si="50"/>
        <v>0.1</v>
      </c>
      <c r="AD55">
        <f t="shared" ca="1" si="50"/>
        <v>0</v>
      </c>
      <c r="AE55">
        <f t="shared" ca="1" si="50"/>
        <v>0</v>
      </c>
      <c r="AG55">
        <f t="shared" ca="1" si="45"/>
        <v>154.52999999999997</v>
      </c>
      <c r="AI55" t="s">
        <v>32</v>
      </c>
      <c r="AJ55">
        <f ca="1">AVERAGE(AJ42:AJ51)</f>
        <v>0</v>
      </c>
      <c r="AK55">
        <f t="shared" ref="AK55:AU55" ca="1" si="51">AVERAGE(AK42:AK51)</f>
        <v>0</v>
      </c>
      <c r="AL55">
        <f t="shared" ca="1" si="51"/>
        <v>0.18999999999999986</v>
      </c>
      <c r="AM55">
        <f t="shared" ca="1" si="51"/>
        <v>0</v>
      </c>
      <c r="AN55">
        <f t="shared" ca="1" si="51"/>
        <v>21.240000000000002</v>
      </c>
      <c r="AO55">
        <f t="shared" ca="1" si="51"/>
        <v>48.74</v>
      </c>
      <c r="AP55">
        <f t="shared" ca="1" si="51"/>
        <v>111.06999999999998</v>
      </c>
      <c r="AQ55">
        <f t="shared" ca="1" si="51"/>
        <v>84.08</v>
      </c>
      <c r="AR55">
        <f t="shared" ca="1" si="51"/>
        <v>34.4</v>
      </c>
      <c r="AS55">
        <f t="shared" ca="1" si="51"/>
        <v>1.05</v>
      </c>
      <c r="AT55">
        <f t="shared" ca="1" si="51"/>
        <v>0</v>
      </c>
      <c r="AU55">
        <f t="shared" ca="1" si="51"/>
        <v>0</v>
      </c>
      <c r="AW55">
        <f t="shared" ref="AW55" ca="1" si="52">SUM(AJ55:AU55)</f>
        <v>300.77</v>
      </c>
      <c r="AY55" t="s">
        <v>32</v>
      </c>
      <c r="AZ55">
        <f ca="1">AVERAGE(AZ42:AZ51)</f>
        <v>0</v>
      </c>
      <c r="BA55">
        <f t="shared" ref="BA55:BK55" ca="1" si="53">AVERAGE(BA42:BA51)</f>
        <v>0</v>
      </c>
      <c r="BB55">
        <f t="shared" ca="1" si="53"/>
        <v>2.09</v>
      </c>
      <c r="BC55">
        <f t="shared" ca="1" si="53"/>
        <v>4.82</v>
      </c>
      <c r="BD55">
        <f t="shared" ca="1" si="53"/>
        <v>102.2</v>
      </c>
      <c r="BE55">
        <f t="shared" ca="1" si="53"/>
        <v>194.58</v>
      </c>
      <c r="BF55">
        <f t="shared" ca="1" si="53"/>
        <v>289.23999999999995</v>
      </c>
      <c r="BG55">
        <f t="shared" ca="1" si="53"/>
        <v>255.59</v>
      </c>
      <c r="BH55">
        <f t="shared" ca="1" si="53"/>
        <v>135.76999999999998</v>
      </c>
      <c r="BI55">
        <f t="shared" ca="1" si="53"/>
        <v>24.470000000000006</v>
      </c>
      <c r="BJ55">
        <f t="shared" ca="1" si="53"/>
        <v>0.41</v>
      </c>
      <c r="BK55">
        <f t="shared" ca="1" si="53"/>
        <v>0</v>
      </c>
      <c r="BM55">
        <f t="shared" ref="BM55" ca="1" si="54">SUM(AZ55:BK55)</f>
        <v>1009.17</v>
      </c>
      <c r="BO55" t="s">
        <v>32</v>
      </c>
      <c r="BP55">
        <f ca="1">AVERAGE(BP42:BP51)</f>
        <v>0</v>
      </c>
      <c r="BQ55">
        <f t="shared" ref="BQ55:CA55" ca="1" si="55">AVERAGE(BQ42:BQ51)</f>
        <v>0</v>
      </c>
      <c r="BR55">
        <f t="shared" ca="1" si="55"/>
        <v>1.0999999999999999</v>
      </c>
      <c r="BS55">
        <f t="shared" ca="1" si="55"/>
        <v>1.9299999999999997</v>
      </c>
      <c r="BT55">
        <f t="shared" ca="1" si="55"/>
        <v>67.22999999999999</v>
      </c>
      <c r="BU55">
        <f t="shared" ca="1" si="55"/>
        <v>138.80000000000001</v>
      </c>
      <c r="BV55">
        <f t="shared" ca="1" si="55"/>
        <v>227.29999999999995</v>
      </c>
      <c r="BW55">
        <f t="shared" ca="1" si="55"/>
        <v>194.73</v>
      </c>
      <c r="BX55">
        <f t="shared" ca="1" si="55"/>
        <v>93.34</v>
      </c>
      <c r="BY55">
        <f t="shared" ca="1" si="55"/>
        <v>11.76</v>
      </c>
      <c r="BZ55">
        <f t="shared" ca="1" si="55"/>
        <v>5.9999999999999963E-2</v>
      </c>
      <c r="CA55">
        <f t="shared" ca="1" si="55"/>
        <v>0</v>
      </c>
      <c r="CC55">
        <f t="shared" ref="CC55" ca="1" si="56">SUM(BP55:CA55)</f>
        <v>736.24999999999989</v>
      </c>
      <c r="CE55" t="s">
        <v>32</v>
      </c>
      <c r="CF55">
        <f ca="1">AVERAGE(CF42:CF51)</f>
        <v>0</v>
      </c>
      <c r="CG55">
        <f t="shared" ref="CG55:CQ55" ca="1" si="57">AVERAGE(CG42:CG51)</f>
        <v>0</v>
      </c>
      <c r="CH55">
        <f t="shared" ca="1" si="57"/>
        <v>0.50999999999999979</v>
      </c>
      <c r="CI55">
        <f t="shared" ca="1" si="57"/>
        <v>0.56999999999999995</v>
      </c>
      <c r="CJ55">
        <f t="shared" ca="1" si="57"/>
        <v>40.550000000000004</v>
      </c>
      <c r="CK55">
        <f t="shared" ca="1" si="57"/>
        <v>89.82</v>
      </c>
      <c r="CL55">
        <f t="shared" ca="1" si="57"/>
        <v>166.39</v>
      </c>
      <c r="CM55">
        <f t="shared" ca="1" si="57"/>
        <v>136.36999999999998</v>
      </c>
      <c r="CN55">
        <f t="shared" ca="1" si="57"/>
        <v>59.720000000000006</v>
      </c>
      <c r="CO55">
        <f t="shared" ca="1" si="57"/>
        <v>4.5200000000000014</v>
      </c>
      <c r="CP55">
        <f t="shared" ca="1" si="57"/>
        <v>0</v>
      </c>
      <c r="CQ55">
        <f t="shared" ca="1" si="57"/>
        <v>0</v>
      </c>
      <c r="CS55">
        <f t="shared" ref="CS55" ca="1" si="58">SUM(CF55:CQ55)</f>
        <v>498.44999999999993</v>
      </c>
    </row>
    <row r="56" spans="1:97" x14ac:dyDescent="0.25">
      <c r="A56">
        <v>2003</v>
      </c>
      <c r="B56">
        <v>7</v>
      </c>
      <c r="C56">
        <v>11.5</v>
      </c>
      <c r="D56">
        <v>37.899999999999991</v>
      </c>
      <c r="E56">
        <v>0</v>
      </c>
      <c r="F56">
        <v>0</v>
      </c>
      <c r="G56">
        <v>1.2999999999999989</v>
      </c>
      <c r="H56">
        <v>89.699999999999974</v>
      </c>
      <c r="I56">
        <v>0</v>
      </c>
      <c r="J56">
        <v>274.40000000000003</v>
      </c>
      <c r="K56">
        <v>0</v>
      </c>
      <c r="L56">
        <v>212.4</v>
      </c>
      <c r="M56">
        <v>0</v>
      </c>
      <c r="N56">
        <v>150.39999999999998</v>
      </c>
      <c r="O56">
        <v>11.200000000000003</v>
      </c>
      <c r="P56" s="21">
        <v>18.851612903225803</v>
      </c>
    </row>
    <row r="57" spans="1:97" x14ac:dyDescent="0.25">
      <c r="A57">
        <v>2003</v>
      </c>
      <c r="B57">
        <v>8</v>
      </c>
      <c r="C57">
        <v>31.899999999999995</v>
      </c>
      <c r="D57">
        <v>57.8</v>
      </c>
      <c r="E57">
        <v>0</v>
      </c>
      <c r="F57">
        <v>0</v>
      </c>
      <c r="G57">
        <v>15.1</v>
      </c>
      <c r="H57">
        <v>103</v>
      </c>
      <c r="I57">
        <v>0</v>
      </c>
      <c r="J57">
        <v>273.89999999999998</v>
      </c>
      <c r="K57">
        <v>0</v>
      </c>
      <c r="L57">
        <v>211.89999999999998</v>
      </c>
      <c r="M57">
        <v>4.5</v>
      </c>
      <c r="N57">
        <v>154.39999999999998</v>
      </c>
      <c r="O57">
        <v>21.900000000000002</v>
      </c>
      <c r="P57" s="21">
        <v>18.835483870967742</v>
      </c>
    </row>
    <row r="58" spans="1:97" x14ac:dyDescent="0.25">
      <c r="A58">
        <v>2003</v>
      </c>
      <c r="B58">
        <v>9</v>
      </c>
      <c r="C58">
        <v>127.30000000000001</v>
      </c>
      <c r="D58">
        <v>4.8</v>
      </c>
      <c r="E58">
        <v>0</v>
      </c>
      <c r="F58">
        <v>0</v>
      </c>
      <c r="G58">
        <v>82.5</v>
      </c>
      <c r="H58">
        <v>20.000000000000007</v>
      </c>
      <c r="I58">
        <v>14</v>
      </c>
      <c r="J58">
        <v>131.5</v>
      </c>
      <c r="K58">
        <v>25.099999999999998</v>
      </c>
      <c r="L58">
        <v>82.600000000000009</v>
      </c>
      <c r="M58">
        <v>49.899999999999991</v>
      </c>
      <c r="N58">
        <v>47.400000000000006</v>
      </c>
      <c r="O58">
        <v>0</v>
      </c>
      <c r="P58" s="21">
        <v>13.91666666666667</v>
      </c>
    </row>
    <row r="59" spans="1:97" ht="13.8" x14ac:dyDescent="0.25">
      <c r="A59">
        <v>2003</v>
      </c>
      <c r="B59">
        <v>10</v>
      </c>
      <c r="C59">
        <v>380</v>
      </c>
      <c r="D59">
        <v>0</v>
      </c>
      <c r="E59">
        <v>0</v>
      </c>
      <c r="F59">
        <v>1.5</v>
      </c>
      <c r="G59">
        <v>318.7</v>
      </c>
      <c r="H59">
        <v>0.69999999999999929</v>
      </c>
      <c r="I59">
        <v>155.4</v>
      </c>
      <c r="J59">
        <v>23.4</v>
      </c>
      <c r="K59">
        <v>208.00000000000003</v>
      </c>
      <c r="L59">
        <v>13.999999999999998</v>
      </c>
      <c r="M59">
        <v>262</v>
      </c>
      <c r="N59">
        <v>5.9999999999999982</v>
      </c>
      <c r="O59">
        <v>0</v>
      </c>
      <c r="P59" s="21">
        <v>5.741935483870968</v>
      </c>
      <c r="S59" s="27" t="s">
        <v>33</v>
      </c>
      <c r="X59" s="27" t="s">
        <v>34</v>
      </c>
      <c r="AE59" t="s">
        <v>171</v>
      </c>
      <c r="AI59" s="27" t="s">
        <v>33</v>
      </c>
      <c r="AN59" s="27" t="s">
        <v>34</v>
      </c>
      <c r="AY59" s="27" t="s">
        <v>33</v>
      </c>
      <c r="BD59" s="27" t="s">
        <v>34</v>
      </c>
      <c r="BO59" s="27" t="s">
        <v>33</v>
      </c>
      <c r="BT59" s="27" t="s">
        <v>34</v>
      </c>
      <c r="CE59" s="27" t="s">
        <v>33</v>
      </c>
      <c r="CJ59" s="27" t="s">
        <v>34</v>
      </c>
    </row>
    <row r="60" spans="1:97" x14ac:dyDescent="0.25">
      <c r="A60">
        <v>2003</v>
      </c>
      <c r="B60">
        <v>11</v>
      </c>
      <c r="C60">
        <v>535.30000000000007</v>
      </c>
      <c r="D60">
        <v>0</v>
      </c>
      <c r="E60">
        <v>4</v>
      </c>
      <c r="F60">
        <v>43.5</v>
      </c>
      <c r="G60">
        <v>475.3</v>
      </c>
      <c r="H60">
        <v>0</v>
      </c>
      <c r="I60">
        <v>295.29999999999995</v>
      </c>
      <c r="J60">
        <v>0</v>
      </c>
      <c r="K60">
        <v>355.3</v>
      </c>
      <c r="L60">
        <v>0</v>
      </c>
      <c r="M60">
        <v>415.3</v>
      </c>
      <c r="N60">
        <v>0</v>
      </c>
      <c r="O60">
        <v>0</v>
      </c>
      <c r="P60" s="21">
        <v>0.15666666666666673</v>
      </c>
      <c r="U60" s="28" t="s">
        <v>18</v>
      </c>
      <c r="V60" s="28" t="s">
        <v>19</v>
      </c>
      <c r="Z60" t="s">
        <v>18</v>
      </c>
      <c r="AA60" t="s">
        <v>19</v>
      </c>
      <c r="AK60" s="28" t="s">
        <v>188</v>
      </c>
      <c r="AL60" s="28" t="s">
        <v>189</v>
      </c>
      <c r="AP60" s="28" t="s">
        <v>188</v>
      </c>
      <c r="AQ60" s="28" t="s">
        <v>189</v>
      </c>
      <c r="BA60" s="28" t="s">
        <v>183</v>
      </c>
      <c r="BB60" s="28" t="s">
        <v>184</v>
      </c>
      <c r="BF60" s="28" t="s">
        <v>183</v>
      </c>
      <c r="BG60" s="28" t="s">
        <v>184</v>
      </c>
      <c r="BQ60" s="28" t="s">
        <v>185</v>
      </c>
      <c r="BR60" s="28" t="s">
        <v>298</v>
      </c>
      <c r="BV60" s="28" t="s">
        <v>185</v>
      </c>
      <c r="BW60" s="28" t="s">
        <v>298</v>
      </c>
      <c r="CG60" s="156" t="s">
        <v>186</v>
      </c>
      <c r="CH60" s="156" t="s">
        <v>299</v>
      </c>
      <c r="CL60" s="156" t="s">
        <v>186</v>
      </c>
      <c r="CM60" s="156" t="s">
        <v>299</v>
      </c>
    </row>
    <row r="61" spans="1:97" x14ac:dyDescent="0.25">
      <c r="A61">
        <v>2003</v>
      </c>
      <c r="B61">
        <v>12</v>
      </c>
      <c r="C61">
        <v>754.7</v>
      </c>
      <c r="D61">
        <v>0</v>
      </c>
      <c r="E61">
        <v>25</v>
      </c>
      <c r="F61">
        <v>199.39999999999998</v>
      </c>
      <c r="G61">
        <v>692.7</v>
      </c>
      <c r="H61">
        <v>0</v>
      </c>
      <c r="I61">
        <v>506.7</v>
      </c>
      <c r="J61">
        <v>0</v>
      </c>
      <c r="K61">
        <v>568.69999999999993</v>
      </c>
      <c r="L61">
        <v>0</v>
      </c>
      <c r="M61">
        <v>630.69999999999993</v>
      </c>
      <c r="N61">
        <v>0</v>
      </c>
      <c r="O61">
        <v>0</v>
      </c>
      <c r="P61" s="21">
        <v>-6.3451612903225802</v>
      </c>
      <c r="S61" t="s">
        <v>46</v>
      </c>
      <c r="T61" t="s">
        <v>35</v>
      </c>
      <c r="U61" s="21">
        <f ca="1">OFFSET($T$28,0,(ROW()-ROW(U$61)))</f>
        <v>939.0200000000001</v>
      </c>
      <c r="V61" s="21">
        <f ca="1">OFFSET($T$55,0,(ROW()-ROW(V$61)))</f>
        <v>0</v>
      </c>
      <c r="X61" t="s">
        <v>46</v>
      </c>
      <c r="Y61" t="s">
        <v>35</v>
      </c>
      <c r="Z61" s="21">
        <f ca="1">OFFSET($T$26,0,(ROW()-ROW(Z$61)))</f>
        <v>912.32390977443629</v>
      </c>
      <c r="AA61" s="21">
        <f t="shared" ref="AA61:AA72" ca="1" si="59">OFFSET($T$53,0,(ROW()-ROW(AA$61)))</f>
        <v>0</v>
      </c>
      <c r="AD61">
        <v>1</v>
      </c>
      <c r="AE61">
        <f t="shared" ref="AE61:AE72" si="60">AVERAGEIF(B:B,AD61,E:E)</f>
        <v>27.6</v>
      </c>
      <c r="AI61" t="s">
        <v>46</v>
      </c>
      <c r="AJ61" t="s">
        <v>35</v>
      </c>
      <c r="AK61" s="21">
        <f ca="1">OFFSET($AJ$28,0,(ROW()-ROW(AK$61)))</f>
        <v>877.0200000000001</v>
      </c>
      <c r="AL61" s="21">
        <f ca="1">OFFSET($AJ$55,0,(ROW()-ROW(AL$61)))</f>
        <v>0</v>
      </c>
      <c r="AN61" t="s">
        <v>46</v>
      </c>
      <c r="AO61" t="s">
        <v>35</v>
      </c>
      <c r="AP61" s="21">
        <f ca="1">OFFSET($AJ$26,0,(ROW()-ROW(AP$61)))</f>
        <v>850.32390977443629</v>
      </c>
      <c r="AQ61" s="21">
        <f ca="1">OFFSET($AJ$53,0,(ROW()-ROW(AQ$61)))</f>
        <v>0</v>
      </c>
      <c r="AY61" t="s">
        <v>46</v>
      </c>
      <c r="AZ61" t="s">
        <v>35</v>
      </c>
      <c r="BA61" s="21">
        <f ca="1">OFFSET($AZ$28,0,(ROW()-ROW(BA$61)))</f>
        <v>691.0200000000001</v>
      </c>
      <c r="BB61" s="21">
        <f ca="1">OFFSET($AZ$55,0,(ROW()-ROW(BB$61)))</f>
        <v>0</v>
      </c>
      <c r="BD61" t="s">
        <v>46</v>
      </c>
      <c r="BE61" t="s">
        <v>35</v>
      </c>
      <c r="BF61" s="21">
        <f ca="1">OFFSET($AZ$26,0,(ROW()-ROW(BF$61)))</f>
        <v>664.32390977443629</v>
      </c>
      <c r="BG61" s="21">
        <f ca="1">OFFSET($AZ$53,0,(ROW()-ROW(BG$61)))</f>
        <v>0</v>
      </c>
      <c r="BO61" t="s">
        <v>46</v>
      </c>
      <c r="BP61" t="s">
        <v>35</v>
      </c>
      <c r="BQ61" s="21">
        <f ca="1">OFFSET($BP$28,0,(ROW()-ROW(BQ$61)))</f>
        <v>753.0200000000001</v>
      </c>
      <c r="BR61" s="21">
        <f ca="1">OFFSET($BP$55,0,(ROW()-ROW(BR$61)))</f>
        <v>0</v>
      </c>
      <c r="BT61" t="s">
        <v>46</v>
      </c>
      <c r="BU61" t="s">
        <v>35</v>
      </c>
      <c r="BV61" s="21">
        <f ca="1">OFFSET($BP$26,0,(ROW()-ROW(BV$61)))</f>
        <v>726.32390977443629</v>
      </c>
      <c r="BW61" s="21">
        <f ca="1">OFFSET($BP$55,0,(ROW()-ROW(BW$61)))</f>
        <v>0</v>
      </c>
      <c r="CE61" t="s">
        <v>46</v>
      </c>
      <c r="CF61" t="s">
        <v>35</v>
      </c>
      <c r="CG61" s="21">
        <f ca="1">OFFSET($CF$28,0,(ROW()-ROW(CG$61)))</f>
        <v>815.0200000000001</v>
      </c>
      <c r="CH61" s="21">
        <f ca="1">OFFSET($CF$55,0,(ROW()-ROW(CH$61)))</f>
        <v>0</v>
      </c>
      <c r="CJ61" t="s">
        <v>46</v>
      </c>
      <c r="CK61" t="s">
        <v>35</v>
      </c>
      <c r="CL61" s="21">
        <f ca="1">OFFSET($CF$26,0,(ROW()-ROW(CL$61)))</f>
        <v>788.32390977443583</v>
      </c>
      <c r="CM61" s="21">
        <f ca="1">OFFSET($CF$55,0,(ROW()-ROW(CM$61)))</f>
        <v>0</v>
      </c>
    </row>
    <row r="62" spans="1:97" x14ac:dyDescent="0.25">
      <c r="A62">
        <v>2004</v>
      </c>
      <c r="B62">
        <v>1</v>
      </c>
      <c r="C62">
        <v>1129.7000000000003</v>
      </c>
      <c r="D62">
        <v>0</v>
      </c>
      <c r="E62">
        <v>31</v>
      </c>
      <c r="F62">
        <v>571.70000000000005</v>
      </c>
      <c r="G62">
        <v>1067.7</v>
      </c>
      <c r="H62">
        <v>0</v>
      </c>
      <c r="I62">
        <v>881.70000000000016</v>
      </c>
      <c r="J62">
        <v>0</v>
      </c>
      <c r="K62">
        <v>943.70000000000016</v>
      </c>
      <c r="L62">
        <v>0</v>
      </c>
      <c r="M62">
        <v>1005.7000000000002</v>
      </c>
      <c r="N62">
        <v>0</v>
      </c>
      <c r="O62">
        <v>0</v>
      </c>
      <c r="P62" s="21">
        <v>-18.441935483870971</v>
      </c>
      <c r="S62" t="s">
        <v>46</v>
      </c>
      <c r="T62" t="s">
        <v>36</v>
      </c>
      <c r="U62" s="21">
        <f t="shared" ref="U62:U72" ca="1" si="61">OFFSET($T$28,0,(ROW()-ROW(U$61)))</f>
        <v>815.24999999999989</v>
      </c>
      <c r="V62" s="21">
        <f t="shared" ref="V62:V72" ca="1" si="62">OFFSET($T$55,0,(ROW()-ROW(V$61)))</f>
        <v>0</v>
      </c>
      <c r="X62" t="s">
        <v>46</v>
      </c>
      <c r="Y62" t="s">
        <v>36</v>
      </c>
      <c r="Z62" s="21">
        <f t="shared" ref="Z62:Z72" ca="1" si="63">OFFSET($T$26,0,(ROW()-ROW(Z$61)))</f>
        <v>844.2654887218041</v>
      </c>
      <c r="AA62" s="21">
        <f t="shared" ca="1" si="59"/>
        <v>0</v>
      </c>
      <c r="AD62">
        <v>2</v>
      </c>
      <c r="AE62">
        <f t="shared" si="60"/>
        <v>26.4</v>
      </c>
      <c r="AI62" t="s">
        <v>46</v>
      </c>
      <c r="AJ62" t="s">
        <v>36</v>
      </c>
      <c r="AK62" s="21">
        <f t="shared" ref="AK62:AK72" ca="1" si="64">OFFSET($AJ$28,0,(ROW()-ROW(AK$61)))</f>
        <v>758.85</v>
      </c>
      <c r="AL62" s="21">
        <f t="shared" ref="AL62:AL72" ca="1" si="65">OFFSET($AJ$55,0,(ROW()-ROW(AL$61)))</f>
        <v>0</v>
      </c>
      <c r="AN62" t="s">
        <v>46</v>
      </c>
      <c r="AO62" t="s">
        <v>36</v>
      </c>
      <c r="AP62" s="21">
        <f t="shared" ref="AP62:AP72" ca="1" si="66">OFFSET($AJ$26,0,(ROW()-ROW(AP$61)))</f>
        <v>787.85195488721729</v>
      </c>
      <c r="AQ62" s="21">
        <f t="shared" ref="AQ62:AQ72" ca="1" si="67">OFFSET($AJ$53,0,(ROW()-ROW(AQ$61)))</f>
        <v>0</v>
      </c>
      <c r="AY62" t="s">
        <v>46</v>
      </c>
      <c r="AZ62" t="s">
        <v>36</v>
      </c>
      <c r="BA62" s="21">
        <f t="shared" ref="BA62:BA72" ca="1" si="68">OFFSET($AZ$28,0,(ROW()-ROW(BA$61)))</f>
        <v>589.64999999999986</v>
      </c>
      <c r="BB62" s="21">
        <f t="shared" ref="BB62:BB72" ca="1" si="69">OFFSET($AZ$55,0,(ROW()-ROW(BB$61)))</f>
        <v>0</v>
      </c>
      <c r="BD62" t="s">
        <v>46</v>
      </c>
      <c r="BE62" t="s">
        <v>36</v>
      </c>
      <c r="BF62" s="21">
        <f t="shared" ref="BF62:BF72" ca="1" si="70">OFFSET($AZ$26,0,(ROW()-ROW(BF$61)))</f>
        <v>618.61135338345775</v>
      </c>
      <c r="BG62" s="21">
        <f t="shared" ref="BG62:BG72" ca="1" si="71">OFFSET($AZ$53,0,(ROW()-ROW(BG$61)))</f>
        <v>0</v>
      </c>
      <c r="BO62" t="s">
        <v>46</v>
      </c>
      <c r="BP62" t="s">
        <v>36</v>
      </c>
      <c r="BQ62" s="21">
        <f t="shared" ref="BQ62:BQ72" ca="1" si="72">OFFSET($BP$28,0,(ROW()-ROW(BQ$61)))</f>
        <v>646.04999999999995</v>
      </c>
      <c r="BR62" s="21">
        <f t="shared" ref="BR62:BR72" ca="1" si="73">OFFSET($BP$55,0,(ROW()-ROW(BR$61)))</f>
        <v>0</v>
      </c>
      <c r="BT62" t="s">
        <v>46</v>
      </c>
      <c r="BU62" t="s">
        <v>36</v>
      </c>
      <c r="BV62" s="21">
        <f t="shared" ref="BV62:BV72" ca="1" si="74">OFFSET($BP$26,0,(ROW()-ROW(BV$61)))</f>
        <v>675.02488721804548</v>
      </c>
      <c r="BW62" s="21">
        <f t="shared" ref="BW62:BW72" ca="1" si="75">OFFSET($BP$55,0,(ROW()-ROW(BW$61)))</f>
        <v>0</v>
      </c>
      <c r="CE62" t="s">
        <v>46</v>
      </c>
      <c r="CF62" t="s">
        <v>36</v>
      </c>
      <c r="CG62" s="21">
        <f t="shared" ref="CG62:CG72" ca="1" si="76">OFFSET($CF$28,0,(ROW()-ROW(CG$61)))</f>
        <v>702.44999999999993</v>
      </c>
      <c r="CH62" s="21">
        <f t="shared" ref="CH62:CH72" ca="1" si="77">OFFSET($CF$55,0,(ROW()-ROW(CH$61)))</f>
        <v>0</v>
      </c>
      <c r="CJ62" t="s">
        <v>46</v>
      </c>
      <c r="CK62" t="s">
        <v>36</v>
      </c>
      <c r="CL62" s="21">
        <f t="shared" ref="CL62:CL72" ca="1" si="78">OFFSET($CF$26,0,(ROW()-ROW(CL$61)))</f>
        <v>731.43842105263138</v>
      </c>
      <c r="CM62" s="21">
        <f t="shared" ref="CM62:CM72" ca="1" si="79">OFFSET($CF$55,0,(ROW()-ROW(CM$61)))</f>
        <v>0</v>
      </c>
    </row>
    <row r="63" spans="1:97" x14ac:dyDescent="0.25">
      <c r="A63">
        <v>2004</v>
      </c>
      <c r="B63">
        <v>2</v>
      </c>
      <c r="C63">
        <v>780.19999999999993</v>
      </c>
      <c r="D63">
        <v>0</v>
      </c>
      <c r="E63">
        <v>28</v>
      </c>
      <c r="F63">
        <v>261.09999999999997</v>
      </c>
      <c r="G63">
        <v>722.19999999999993</v>
      </c>
      <c r="H63">
        <v>0</v>
      </c>
      <c r="I63">
        <v>548.20000000000005</v>
      </c>
      <c r="J63">
        <v>0</v>
      </c>
      <c r="K63">
        <v>606.19999999999993</v>
      </c>
      <c r="L63">
        <v>0</v>
      </c>
      <c r="M63">
        <v>664.19999999999993</v>
      </c>
      <c r="N63">
        <v>0</v>
      </c>
      <c r="O63">
        <v>0</v>
      </c>
      <c r="P63" s="21">
        <v>-8.9034482758620683</v>
      </c>
      <c r="S63" t="s">
        <v>46</v>
      </c>
      <c r="T63" t="s">
        <v>37</v>
      </c>
      <c r="U63" s="21">
        <f t="shared" ca="1" si="61"/>
        <v>699.1</v>
      </c>
      <c r="V63" s="21">
        <f t="shared" ca="1" si="62"/>
        <v>0</v>
      </c>
      <c r="X63" t="s">
        <v>46</v>
      </c>
      <c r="Y63" t="s">
        <v>37</v>
      </c>
      <c r="Z63" s="21">
        <f t="shared" ca="1" si="63"/>
        <v>731.61225563909738</v>
      </c>
      <c r="AA63" s="21">
        <f t="shared" ca="1" si="59"/>
        <v>0</v>
      </c>
      <c r="AD63">
        <v>3</v>
      </c>
      <c r="AE63">
        <f t="shared" si="60"/>
        <v>19.25</v>
      </c>
      <c r="AI63" t="s">
        <v>46</v>
      </c>
      <c r="AJ63" t="s">
        <v>37</v>
      </c>
      <c r="AK63" s="21">
        <f t="shared" ca="1" si="64"/>
        <v>637.29</v>
      </c>
      <c r="AL63" s="21">
        <f t="shared" ca="1" si="65"/>
        <v>0.18999999999999986</v>
      </c>
      <c r="AN63" t="s">
        <v>46</v>
      </c>
      <c r="AO63" t="s">
        <v>37</v>
      </c>
      <c r="AP63" s="21">
        <f t="shared" ca="1" si="66"/>
        <v>669.82225563909833</v>
      </c>
      <c r="AQ63" s="21">
        <f t="shared" ca="1" si="67"/>
        <v>0.2099999999999973</v>
      </c>
      <c r="AY63" t="s">
        <v>46</v>
      </c>
      <c r="AZ63" t="s">
        <v>37</v>
      </c>
      <c r="BA63" s="21">
        <f t="shared" ca="1" si="68"/>
        <v>453.18999999999994</v>
      </c>
      <c r="BB63" s="21">
        <f t="shared" ca="1" si="69"/>
        <v>2.09</v>
      </c>
      <c r="BD63" t="s">
        <v>46</v>
      </c>
      <c r="BE63" t="s">
        <v>37</v>
      </c>
      <c r="BF63" s="21">
        <f t="shared" ca="1" si="70"/>
        <v>485.92225563909778</v>
      </c>
      <c r="BG63" s="21">
        <f t="shared" ca="1" si="71"/>
        <v>2.3099999999999739</v>
      </c>
      <c r="BO63" t="s">
        <v>46</v>
      </c>
      <c r="BP63" t="s">
        <v>37</v>
      </c>
      <c r="BQ63" s="21">
        <f t="shared" ca="1" si="72"/>
        <v>514.20000000000005</v>
      </c>
      <c r="BR63" s="21">
        <f t="shared" ca="1" si="73"/>
        <v>1.0999999999999999</v>
      </c>
      <c r="BT63" t="s">
        <v>46</v>
      </c>
      <c r="BU63" t="s">
        <v>37</v>
      </c>
      <c r="BV63" s="21">
        <f t="shared" ca="1" si="74"/>
        <v>546.82804511278209</v>
      </c>
      <c r="BW63" s="21">
        <f t="shared" ca="1" si="75"/>
        <v>1.0999999999999999</v>
      </c>
      <c r="CE63" t="s">
        <v>46</v>
      </c>
      <c r="CF63" t="s">
        <v>37</v>
      </c>
      <c r="CG63" s="21">
        <f t="shared" ca="1" si="76"/>
        <v>575.61</v>
      </c>
      <c r="CH63" s="21">
        <f t="shared" ca="1" si="77"/>
        <v>0.50999999999999979</v>
      </c>
      <c r="CJ63" t="s">
        <v>46</v>
      </c>
      <c r="CK63" t="s">
        <v>37</v>
      </c>
      <c r="CL63" s="21">
        <f t="shared" ca="1" si="78"/>
        <v>608.17593984962423</v>
      </c>
      <c r="CM63" s="21">
        <f t="shared" ca="1" si="79"/>
        <v>0.50999999999999979</v>
      </c>
    </row>
    <row r="64" spans="1:97" x14ac:dyDescent="0.25">
      <c r="A64">
        <v>2004</v>
      </c>
      <c r="B64">
        <v>3</v>
      </c>
      <c r="C64">
        <v>662.69999999999982</v>
      </c>
      <c r="D64">
        <v>0</v>
      </c>
      <c r="E64">
        <v>20</v>
      </c>
      <c r="F64">
        <v>132.69999999999999</v>
      </c>
      <c r="G64">
        <v>600.69999999999982</v>
      </c>
      <c r="H64">
        <v>0</v>
      </c>
      <c r="I64">
        <v>414.7</v>
      </c>
      <c r="J64">
        <v>0</v>
      </c>
      <c r="K64">
        <v>476.7</v>
      </c>
      <c r="L64">
        <v>0</v>
      </c>
      <c r="M64">
        <v>538.69999999999993</v>
      </c>
      <c r="N64">
        <v>0</v>
      </c>
      <c r="O64">
        <v>0</v>
      </c>
      <c r="P64" s="21">
        <v>-3.3774193548387097</v>
      </c>
      <c r="S64" t="s">
        <v>46</v>
      </c>
      <c r="T64" t="s">
        <v>38</v>
      </c>
      <c r="U64" s="21">
        <f t="shared" ca="1" si="61"/>
        <v>462.37</v>
      </c>
      <c r="V64" s="21">
        <f t="shared" ca="1" si="62"/>
        <v>0</v>
      </c>
      <c r="X64" t="s">
        <v>46</v>
      </c>
      <c r="Y64" t="s">
        <v>38</v>
      </c>
      <c r="Z64" s="21">
        <f t="shared" ca="1" si="63"/>
        <v>495.4424060150377</v>
      </c>
      <c r="AA64" s="21">
        <f t="shared" ca="1" si="59"/>
        <v>-6.2406015037594909E-3</v>
      </c>
      <c r="AD64">
        <v>4</v>
      </c>
      <c r="AE64">
        <f t="shared" si="60"/>
        <v>3.95</v>
      </c>
      <c r="AI64" t="s">
        <v>46</v>
      </c>
      <c r="AJ64" t="s">
        <v>38</v>
      </c>
      <c r="AK64" s="21">
        <f t="shared" ca="1" si="64"/>
        <v>401.37</v>
      </c>
      <c r="AL64" s="21">
        <f t="shared" ca="1" si="65"/>
        <v>0</v>
      </c>
      <c r="AN64" t="s">
        <v>46</v>
      </c>
      <c r="AO64" t="s">
        <v>38</v>
      </c>
      <c r="AP64" s="21">
        <f t="shared" ca="1" si="66"/>
        <v>434.01526315789488</v>
      </c>
      <c r="AQ64" s="21">
        <f t="shared" ca="1" si="67"/>
        <v>-0.15518796992481043</v>
      </c>
      <c r="AY64" t="s">
        <v>46</v>
      </c>
      <c r="AZ64" t="s">
        <v>38</v>
      </c>
      <c r="BA64" s="21">
        <f t="shared" ca="1" si="68"/>
        <v>226.19000000000005</v>
      </c>
      <c r="BB64" s="21">
        <f t="shared" ca="1" si="69"/>
        <v>4.82</v>
      </c>
      <c r="BD64" t="s">
        <v>46</v>
      </c>
      <c r="BE64" t="s">
        <v>38</v>
      </c>
      <c r="BF64" s="21">
        <f t="shared" ca="1" si="70"/>
        <v>258.50827067669161</v>
      </c>
      <c r="BG64" s="21">
        <f t="shared" ca="1" si="71"/>
        <v>4.3378195488721758</v>
      </c>
      <c r="BO64" t="s">
        <v>46</v>
      </c>
      <c r="BP64" t="s">
        <v>38</v>
      </c>
      <c r="BQ64" s="21">
        <f t="shared" ca="1" si="72"/>
        <v>283.3</v>
      </c>
      <c r="BR64" s="21">
        <f t="shared" ca="1" si="73"/>
        <v>1.9299999999999997</v>
      </c>
      <c r="BT64" t="s">
        <v>46</v>
      </c>
      <c r="BU64" t="s">
        <v>38</v>
      </c>
      <c r="BV64" s="21">
        <f t="shared" ca="1" si="74"/>
        <v>315.77187969924853</v>
      </c>
      <c r="BW64" s="21">
        <f t="shared" ca="1" si="75"/>
        <v>1.9299999999999997</v>
      </c>
      <c r="CE64" t="s">
        <v>46</v>
      </c>
      <c r="CF64" t="s">
        <v>38</v>
      </c>
      <c r="CG64" s="21">
        <f t="shared" ca="1" si="76"/>
        <v>341.93999999999994</v>
      </c>
      <c r="CH64" s="21">
        <f t="shared" ca="1" si="77"/>
        <v>0.56999999999999995</v>
      </c>
      <c r="CJ64" t="s">
        <v>46</v>
      </c>
      <c r="CK64" t="s">
        <v>38</v>
      </c>
      <c r="CL64" s="21">
        <f t="shared" ca="1" si="78"/>
        <v>374.52541353383458</v>
      </c>
      <c r="CM64" s="21">
        <f t="shared" ca="1" si="79"/>
        <v>0.56999999999999995</v>
      </c>
    </row>
    <row r="65" spans="1:91" x14ac:dyDescent="0.25">
      <c r="A65">
        <v>2004</v>
      </c>
      <c r="B65">
        <v>4</v>
      </c>
      <c r="C65">
        <v>459.99999999999994</v>
      </c>
      <c r="D65">
        <v>0</v>
      </c>
      <c r="E65">
        <v>1</v>
      </c>
      <c r="F65">
        <v>21.8</v>
      </c>
      <c r="G65">
        <v>400.00000000000006</v>
      </c>
      <c r="H65">
        <v>0</v>
      </c>
      <c r="I65">
        <v>224.8</v>
      </c>
      <c r="J65">
        <v>4.7999999999999989</v>
      </c>
      <c r="K65">
        <v>281.2</v>
      </c>
      <c r="L65">
        <v>1.1999999999999993</v>
      </c>
      <c r="M65">
        <v>340.00000000000006</v>
      </c>
      <c r="N65">
        <v>0</v>
      </c>
      <c r="O65">
        <v>0</v>
      </c>
      <c r="P65" s="21">
        <v>2.6666666666666661</v>
      </c>
      <c r="S65" t="s">
        <v>46</v>
      </c>
      <c r="T65" t="s">
        <v>24</v>
      </c>
      <c r="U65" s="21">
        <f t="shared" ca="1" si="61"/>
        <v>191.07999999999996</v>
      </c>
      <c r="V65" s="21">
        <f t="shared" ca="1" si="62"/>
        <v>9.2799999999999976</v>
      </c>
      <c r="X65" t="s">
        <v>46</v>
      </c>
      <c r="Y65" t="s">
        <v>24</v>
      </c>
      <c r="Z65" s="21">
        <f t="shared" ca="1" si="63"/>
        <v>190.66902255639138</v>
      </c>
      <c r="AA65" s="21">
        <f t="shared" ca="1" si="59"/>
        <v>10.739624060150391</v>
      </c>
      <c r="AD65">
        <v>5</v>
      </c>
      <c r="AE65">
        <f t="shared" si="60"/>
        <v>0</v>
      </c>
      <c r="AI65" t="s">
        <v>46</v>
      </c>
      <c r="AJ65" t="s">
        <v>24</v>
      </c>
      <c r="AK65" s="21">
        <f t="shared" ca="1" si="64"/>
        <v>141.04</v>
      </c>
      <c r="AL65" s="21">
        <f t="shared" ca="1" si="65"/>
        <v>21.240000000000002</v>
      </c>
      <c r="AN65" t="s">
        <v>46</v>
      </c>
      <c r="AO65" t="s">
        <v>24</v>
      </c>
      <c r="AP65" s="21">
        <f t="shared" ca="1" si="66"/>
        <v>140.49699248120282</v>
      </c>
      <c r="AQ65" s="21">
        <f t="shared" ca="1" si="67"/>
        <v>22.567593984962514</v>
      </c>
      <c r="AY65" t="s">
        <v>46</v>
      </c>
      <c r="AZ65" t="s">
        <v>24</v>
      </c>
      <c r="BA65" s="21">
        <f t="shared" ca="1" si="68"/>
        <v>36</v>
      </c>
      <c r="BB65" s="21">
        <f t="shared" ca="1" si="69"/>
        <v>102.2</v>
      </c>
      <c r="BD65" t="s">
        <v>46</v>
      </c>
      <c r="BE65" t="s">
        <v>24</v>
      </c>
      <c r="BF65" s="21">
        <f t="shared" ca="1" si="70"/>
        <v>37.986315789473679</v>
      </c>
      <c r="BG65" s="21">
        <f t="shared" ca="1" si="71"/>
        <v>106.05691729323325</v>
      </c>
      <c r="BO65" t="s">
        <v>46</v>
      </c>
      <c r="BP65" t="s">
        <v>24</v>
      </c>
      <c r="BQ65" s="21">
        <f t="shared" ca="1" si="72"/>
        <v>63.029999999999994</v>
      </c>
      <c r="BR65" s="21">
        <f t="shared" ca="1" si="73"/>
        <v>67.22999999999999</v>
      </c>
      <c r="BT65" t="s">
        <v>46</v>
      </c>
      <c r="BU65" t="s">
        <v>24</v>
      </c>
      <c r="BV65" s="21">
        <f t="shared" ca="1" si="74"/>
        <v>64.115112781954906</v>
      </c>
      <c r="BW65" s="21">
        <f t="shared" ca="1" si="75"/>
        <v>67.22999999999999</v>
      </c>
      <c r="CE65" t="s">
        <v>46</v>
      </c>
      <c r="CF65" t="s">
        <v>24</v>
      </c>
      <c r="CG65" s="21">
        <f t="shared" ca="1" si="76"/>
        <v>98.35</v>
      </c>
      <c r="CH65" s="21">
        <f t="shared" ca="1" si="77"/>
        <v>40.550000000000004</v>
      </c>
      <c r="CJ65" t="s">
        <v>46</v>
      </c>
      <c r="CK65" t="s">
        <v>24</v>
      </c>
      <c r="CL65" s="21">
        <f t="shared" ca="1" si="78"/>
        <v>98.476165413533863</v>
      </c>
      <c r="CM65" s="21">
        <f t="shared" ca="1" si="79"/>
        <v>40.550000000000004</v>
      </c>
    </row>
    <row r="66" spans="1:91" x14ac:dyDescent="0.25">
      <c r="A66">
        <v>2004</v>
      </c>
      <c r="B66">
        <v>5</v>
      </c>
      <c r="C66">
        <v>258.30000000000007</v>
      </c>
      <c r="D66">
        <v>1</v>
      </c>
      <c r="E66">
        <v>0</v>
      </c>
      <c r="F66">
        <v>0.5</v>
      </c>
      <c r="G66">
        <v>199.60000000000002</v>
      </c>
      <c r="H66">
        <v>4.3000000000000007</v>
      </c>
      <c r="I66">
        <v>62.399999999999991</v>
      </c>
      <c r="J66">
        <v>53.099999999999987</v>
      </c>
      <c r="K66">
        <v>98.9</v>
      </c>
      <c r="L66">
        <v>27.6</v>
      </c>
      <c r="M66">
        <v>145.00000000000003</v>
      </c>
      <c r="N66">
        <v>11.700000000000001</v>
      </c>
      <c r="O66">
        <v>0</v>
      </c>
      <c r="P66" s="21">
        <v>9.6999999999999957</v>
      </c>
      <c r="S66" t="s">
        <v>46</v>
      </c>
      <c r="T66" t="s">
        <v>39</v>
      </c>
      <c r="U66" s="21">
        <f t="shared" ca="1" si="61"/>
        <v>68.02000000000001</v>
      </c>
      <c r="V66" s="21">
        <f t="shared" ca="1" si="62"/>
        <v>21.53</v>
      </c>
      <c r="X66" t="s">
        <v>46</v>
      </c>
      <c r="Y66" t="s">
        <v>39</v>
      </c>
      <c r="Z66" s="21">
        <f t="shared" ca="1" si="63"/>
        <v>63.334436090225495</v>
      </c>
      <c r="AA66" s="21">
        <f t="shared" ca="1" si="59"/>
        <v>15.877819548872139</v>
      </c>
      <c r="AD66">
        <v>6</v>
      </c>
      <c r="AE66">
        <f t="shared" si="60"/>
        <v>0</v>
      </c>
      <c r="AI66" t="s">
        <v>46</v>
      </c>
      <c r="AJ66" t="s">
        <v>39</v>
      </c>
      <c r="AK66" s="21">
        <f t="shared" ca="1" si="64"/>
        <v>35.230000000000004</v>
      </c>
      <c r="AL66" s="21">
        <f t="shared" ca="1" si="65"/>
        <v>48.74</v>
      </c>
      <c r="AN66" t="s">
        <v>46</v>
      </c>
      <c r="AO66" t="s">
        <v>39</v>
      </c>
      <c r="AP66" s="21">
        <f t="shared" ca="1" si="66"/>
        <v>30.400150375939802</v>
      </c>
      <c r="AQ66" s="21">
        <f t="shared" ca="1" si="67"/>
        <v>42.94353383458656</v>
      </c>
      <c r="AY66" t="s">
        <v>46</v>
      </c>
      <c r="AZ66" t="s">
        <v>39</v>
      </c>
      <c r="BA66" s="21">
        <f t="shared" ca="1" si="68"/>
        <v>1.0699999999999998</v>
      </c>
      <c r="BB66" s="21">
        <f t="shared" ca="1" si="69"/>
        <v>194.58</v>
      </c>
      <c r="BD66" t="s">
        <v>46</v>
      </c>
      <c r="BE66" t="s">
        <v>39</v>
      </c>
      <c r="BF66" s="21">
        <f t="shared" ca="1" si="70"/>
        <v>0.82548872180451838</v>
      </c>
      <c r="BG66" s="21">
        <f t="shared" ca="1" si="71"/>
        <v>193.36887218045104</v>
      </c>
      <c r="BO66" t="s">
        <v>46</v>
      </c>
      <c r="BP66" t="s">
        <v>39</v>
      </c>
      <c r="BQ66" s="21">
        <f t="shared" ca="1" si="72"/>
        <v>5.2900000000000009</v>
      </c>
      <c r="BR66" s="21">
        <f t="shared" ca="1" si="73"/>
        <v>138.80000000000001</v>
      </c>
      <c r="BT66" t="s">
        <v>46</v>
      </c>
      <c r="BU66" t="s">
        <v>39</v>
      </c>
      <c r="BV66" s="21">
        <f t="shared" ca="1" si="74"/>
        <v>3.9615789473684231</v>
      </c>
      <c r="BW66" s="21">
        <f t="shared" ca="1" si="75"/>
        <v>138.80000000000001</v>
      </c>
      <c r="CE66" t="s">
        <v>46</v>
      </c>
      <c r="CF66" t="s">
        <v>39</v>
      </c>
      <c r="CG66" s="21">
        <f t="shared" ca="1" si="76"/>
        <v>16.309999999999999</v>
      </c>
      <c r="CH66" s="21">
        <f t="shared" ca="1" si="77"/>
        <v>89.82</v>
      </c>
      <c r="CJ66" t="s">
        <v>46</v>
      </c>
      <c r="CK66" t="s">
        <v>39</v>
      </c>
      <c r="CL66" s="21">
        <f t="shared" ca="1" si="78"/>
        <v>13.515939849624033</v>
      </c>
      <c r="CM66" s="21">
        <f t="shared" ca="1" si="79"/>
        <v>89.82</v>
      </c>
    </row>
    <row r="67" spans="1:91" x14ac:dyDescent="0.25">
      <c r="A67">
        <v>2004</v>
      </c>
      <c r="B67">
        <v>6</v>
      </c>
      <c r="C67">
        <v>105.10000000000004</v>
      </c>
      <c r="D67">
        <v>7.8000000000000007</v>
      </c>
      <c r="E67">
        <v>0</v>
      </c>
      <c r="F67">
        <v>0</v>
      </c>
      <c r="G67">
        <v>58.7</v>
      </c>
      <c r="H67">
        <v>21.4</v>
      </c>
      <c r="I67">
        <v>0.19999999999999929</v>
      </c>
      <c r="J67">
        <v>142.89999999999998</v>
      </c>
      <c r="K67">
        <v>5.6999999999999993</v>
      </c>
      <c r="L67">
        <v>88.399999999999977</v>
      </c>
      <c r="M67">
        <v>23.799999999999997</v>
      </c>
      <c r="N67">
        <v>46.5</v>
      </c>
      <c r="O67">
        <v>2.6999999999999993</v>
      </c>
      <c r="P67" s="21">
        <v>14.756666666666669</v>
      </c>
      <c r="S67" t="s">
        <v>46</v>
      </c>
      <c r="T67" t="s">
        <v>40</v>
      </c>
      <c r="U67" s="21">
        <f t="shared" ca="1" si="61"/>
        <v>22.73</v>
      </c>
      <c r="V67" s="21">
        <f t="shared" ca="1" si="62"/>
        <v>63.970000000000006</v>
      </c>
      <c r="X67" t="s">
        <v>46</v>
      </c>
      <c r="Y67" t="s">
        <v>40</v>
      </c>
      <c r="Z67" s="21">
        <f t="shared" ca="1" si="63"/>
        <v>20.304511278195491</v>
      </c>
      <c r="AA67" s="21">
        <f t="shared" ca="1" si="59"/>
        <v>63.979699248120312</v>
      </c>
      <c r="AD67">
        <v>7</v>
      </c>
      <c r="AE67">
        <f t="shared" si="60"/>
        <v>0</v>
      </c>
      <c r="AI67" t="s">
        <v>46</v>
      </c>
      <c r="AJ67" t="s">
        <v>40</v>
      </c>
      <c r="AK67" s="21">
        <f t="shared" ca="1" si="64"/>
        <v>7.830000000000001</v>
      </c>
      <c r="AL67" s="21">
        <f t="shared" ca="1" si="65"/>
        <v>111.06999999999998</v>
      </c>
      <c r="AN67" t="s">
        <v>46</v>
      </c>
      <c r="AO67" t="s">
        <v>40</v>
      </c>
      <c r="AP67" s="21">
        <f t="shared" ca="1" si="66"/>
        <v>6.7515037593984744</v>
      </c>
      <c r="AQ67" s="21">
        <f t="shared" ca="1" si="67"/>
        <v>112.42669172932335</v>
      </c>
      <c r="AY67" t="s">
        <v>46</v>
      </c>
      <c r="AZ67" t="s">
        <v>40</v>
      </c>
      <c r="BA67" s="21">
        <f t="shared" ca="1" si="68"/>
        <v>0</v>
      </c>
      <c r="BB67" s="21">
        <f t="shared" ca="1" si="69"/>
        <v>289.23999999999995</v>
      </c>
      <c r="BD67" t="s">
        <v>46</v>
      </c>
      <c r="BE67" t="s">
        <v>40</v>
      </c>
      <c r="BF67" s="21">
        <f t="shared" ca="1" si="70"/>
        <v>0</v>
      </c>
      <c r="BG67" s="21">
        <f t="shared" ca="1" si="71"/>
        <v>291.67518796992476</v>
      </c>
      <c r="BO67" t="s">
        <v>46</v>
      </c>
      <c r="BP67" t="s">
        <v>40</v>
      </c>
      <c r="BQ67" s="21">
        <f t="shared" ca="1" si="72"/>
        <v>5.9999999999999963E-2</v>
      </c>
      <c r="BR67" s="21">
        <f t="shared" ca="1" si="73"/>
        <v>227.29999999999995</v>
      </c>
      <c r="BT67" t="s">
        <v>46</v>
      </c>
      <c r="BU67" t="s">
        <v>40</v>
      </c>
      <c r="BV67" s="21">
        <f t="shared" ca="1" si="74"/>
        <v>-0.12894736842105203</v>
      </c>
      <c r="BW67" s="21">
        <f t="shared" ca="1" si="75"/>
        <v>227.29999999999995</v>
      </c>
      <c r="CE67" t="s">
        <v>46</v>
      </c>
      <c r="CF67" t="s">
        <v>40</v>
      </c>
      <c r="CG67" s="21">
        <f t="shared" ca="1" si="76"/>
        <v>1.1499999999999999</v>
      </c>
      <c r="CH67" s="21">
        <f t="shared" ca="1" si="77"/>
        <v>166.39</v>
      </c>
      <c r="CJ67" t="s">
        <v>46</v>
      </c>
      <c r="CK67" t="s">
        <v>40</v>
      </c>
      <c r="CL67" s="21">
        <f t="shared" ca="1" si="78"/>
        <v>0.64721804511279402</v>
      </c>
      <c r="CM67" s="21">
        <f t="shared" ca="1" si="79"/>
        <v>166.39</v>
      </c>
    </row>
    <row r="68" spans="1:91" x14ac:dyDescent="0.25">
      <c r="A68">
        <v>2004</v>
      </c>
      <c r="B68">
        <v>7</v>
      </c>
      <c r="C68">
        <v>30.1</v>
      </c>
      <c r="D68">
        <v>39.300000000000004</v>
      </c>
      <c r="E68">
        <v>0</v>
      </c>
      <c r="F68">
        <v>0</v>
      </c>
      <c r="G68">
        <v>9.6999999999999993</v>
      </c>
      <c r="H68">
        <v>80.900000000000034</v>
      </c>
      <c r="I68">
        <v>0</v>
      </c>
      <c r="J68">
        <v>257.19999999999993</v>
      </c>
      <c r="K68">
        <v>0</v>
      </c>
      <c r="L68">
        <v>195.20000000000002</v>
      </c>
      <c r="M68">
        <v>1</v>
      </c>
      <c r="N68">
        <v>134.20000000000002</v>
      </c>
      <c r="O68">
        <v>12.300000000000004</v>
      </c>
      <c r="P68" s="21">
        <v>18.296774193548387</v>
      </c>
      <c r="S68" t="s">
        <v>46</v>
      </c>
      <c r="T68" t="s">
        <v>41</v>
      </c>
      <c r="U68" s="21">
        <f t="shared" ca="1" si="61"/>
        <v>36.6</v>
      </c>
      <c r="V68" s="21">
        <f t="shared" ca="1" si="62"/>
        <v>44.05</v>
      </c>
      <c r="X68" t="s">
        <v>46</v>
      </c>
      <c r="Y68" t="s">
        <v>41</v>
      </c>
      <c r="Z68" s="21">
        <f t="shared" ca="1" si="63"/>
        <v>32.932932330827157</v>
      </c>
      <c r="AA68" s="21">
        <f t="shared" ca="1" si="59"/>
        <v>43.822857142857089</v>
      </c>
      <c r="AD68">
        <v>8</v>
      </c>
      <c r="AE68">
        <f t="shared" si="60"/>
        <v>0</v>
      </c>
      <c r="AI68" t="s">
        <v>46</v>
      </c>
      <c r="AJ68" t="s">
        <v>41</v>
      </c>
      <c r="AK68" s="21">
        <f t="shared" ca="1" si="64"/>
        <v>14.63</v>
      </c>
      <c r="AL68" s="21">
        <f t="shared" ca="1" si="65"/>
        <v>84.08</v>
      </c>
      <c r="AN68" t="s">
        <v>46</v>
      </c>
      <c r="AO68" t="s">
        <v>41</v>
      </c>
      <c r="AP68" s="21">
        <f t="shared" ca="1" si="66"/>
        <v>12.41330827067668</v>
      </c>
      <c r="AQ68" s="21">
        <f t="shared" ca="1" si="67"/>
        <v>85.303233082706811</v>
      </c>
      <c r="AY68" t="s">
        <v>46</v>
      </c>
      <c r="AZ68" t="s">
        <v>41</v>
      </c>
      <c r="BA68" s="21">
        <f t="shared" ca="1" si="68"/>
        <v>0.13999999999999985</v>
      </c>
      <c r="BB68" s="21">
        <f t="shared" ca="1" si="69"/>
        <v>255.59</v>
      </c>
      <c r="BD68" t="s">
        <v>46</v>
      </c>
      <c r="BE68" t="s">
        <v>41</v>
      </c>
      <c r="BF68" s="21">
        <f t="shared" ca="1" si="70"/>
        <v>0.21353383458646746</v>
      </c>
      <c r="BG68" s="21">
        <f t="shared" ca="1" si="71"/>
        <v>259.10345864661645</v>
      </c>
      <c r="BO68" t="s">
        <v>46</v>
      </c>
      <c r="BP68" t="s">
        <v>41</v>
      </c>
      <c r="BQ68" s="21">
        <f t="shared" ca="1" si="72"/>
        <v>1.2799999999999998</v>
      </c>
      <c r="BR68" s="21">
        <f t="shared" ca="1" si="73"/>
        <v>194.73</v>
      </c>
      <c r="BT68" t="s">
        <v>46</v>
      </c>
      <c r="BU68" t="s">
        <v>41</v>
      </c>
      <c r="BV68" s="21">
        <f t="shared" ca="1" si="74"/>
        <v>1.2887218045112832</v>
      </c>
      <c r="BW68" s="21">
        <f t="shared" ca="1" si="75"/>
        <v>194.73</v>
      </c>
      <c r="CE68" t="s">
        <v>46</v>
      </c>
      <c r="CF68" t="s">
        <v>41</v>
      </c>
      <c r="CG68" s="21">
        <f t="shared" ca="1" si="76"/>
        <v>4.92</v>
      </c>
      <c r="CH68" s="21">
        <f t="shared" ca="1" si="77"/>
        <v>136.36999999999998</v>
      </c>
      <c r="CJ68" t="s">
        <v>46</v>
      </c>
      <c r="CK68" t="s">
        <v>41</v>
      </c>
      <c r="CL68" s="21">
        <f t="shared" ca="1" si="78"/>
        <v>4.380075187969922</v>
      </c>
      <c r="CM68" s="21">
        <f t="shared" ca="1" si="79"/>
        <v>136.36999999999998</v>
      </c>
    </row>
    <row r="69" spans="1:91" x14ac:dyDescent="0.25">
      <c r="A69">
        <v>2004</v>
      </c>
      <c r="B69">
        <v>8</v>
      </c>
      <c r="C69">
        <v>82.300000000000011</v>
      </c>
      <c r="D69">
        <v>14.999999999999998</v>
      </c>
      <c r="E69">
        <v>0</v>
      </c>
      <c r="F69">
        <v>0</v>
      </c>
      <c r="G69">
        <v>42.3</v>
      </c>
      <c r="H69">
        <v>37</v>
      </c>
      <c r="I69">
        <v>0</v>
      </c>
      <c r="J69">
        <v>180.7</v>
      </c>
      <c r="K69">
        <v>1.6999999999999993</v>
      </c>
      <c r="L69">
        <v>120.39999999999998</v>
      </c>
      <c r="M69">
        <v>14.499999999999998</v>
      </c>
      <c r="N69">
        <v>71.200000000000017</v>
      </c>
      <c r="O69">
        <v>5</v>
      </c>
      <c r="P69" s="21">
        <v>15.829032258064517</v>
      </c>
      <c r="S69" t="s">
        <v>46</v>
      </c>
      <c r="T69" t="s">
        <v>42</v>
      </c>
      <c r="U69" s="21">
        <f t="shared" ca="1" si="61"/>
        <v>135.05000000000001</v>
      </c>
      <c r="V69" s="21">
        <f t="shared" ca="1" si="62"/>
        <v>15.6</v>
      </c>
      <c r="X69" t="s">
        <v>46</v>
      </c>
      <c r="Y69" t="s">
        <v>42</v>
      </c>
      <c r="Z69" s="21">
        <f t="shared" ca="1" si="63"/>
        <v>127.08714285714291</v>
      </c>
      <c r="AA69" s="21">
        <f t="shared" ca="1" si="59"/>
        <v>18.450902255639107</v>
      </c>
      <c r="AD69">
        <v>9</v>
      </c>
      <c r="AE69">
        <f t="shared" si="60"/>
        <v>0</v>
      </c>
      <c r="AI69" t="s">
        <v>46</v>
      </c>
      <c r="AJ69" t="s">
        <v>42</v>
      </c>
      <c r="AK69" s="21">
        <f t="shared" ca="1" si="64"/>
        <v>93.85</v>
      </c>
      <c r="AL69" s="21">
        <f t="shared" ca="1" si="65"/>
        <v>34.4</v>
      </c>
      <c r="AN69" t="s">
        <v>46</v>
      </c>
      <c r="AO69" t="s">
        <v>42</v>
      </c>
      <c r="AP69" s="21">
        <f t="shared" ca="1" si="66"/>
        <v>87.478947368421018</v>
      </c>
      <c r="AQ69" s="21">
        <f t="shared" ca="1" si="67"/>
        <v>38.842706766917217</v>
      </c>
      <c r="AY69" t="s">
        <v>46</v>
      </c>
      <c r="AZ69" t="s">
        <v>42</v>
      </c>
      <c r="BA69" s="21">
        <f t="shared" ca="1" si="68"/>
        <v>15.219999999999999</v>
      </c>
      <c r="BB69" s="21">
        <f t="shared" ca="1" si="69"/>
        <v>135.76999999999998</v>
      </c>
      <c r="BD69" t="s">
        <v>46</v>
      </c>
      <c r="BE69" t="s">
        <v>42</v>
      </c>
      <c r="BF69" s="21">
        <f t="shared" ca="1" si="70"/>
        <v>13.055939849624053</v>
      </c>
      <c r="BG69" s="21">
        <f t="shared" ca="1" si="71"/>
        <v>144.41969924812042</v>
      </c>
      <c r="BO69" t="s">
        <v>46</v>
      </c>
      <c r="BP69" t="s">
        <v>42</v>
      </c>
      <c r="BQ69" s="21">
        <f t="shared" ca="1" si="72"/>
        <v>32.79</v>
      </c>
      <c r="BR69" s="21">
        <f t="shared" ca="1" si="73"/>
        <v>93.34</v>
      </c>
      <c r="BT69" t="s">
        <v>46</v>
      </c>
      <c r="BU69" t="s">
        <v>42</v>
      </c>
      <c r="BV69" s="21">
        <f t="shared" ca="1" si="74"/>
        <v>29.594962406014986</v>
      </c>
      <c r="BW69" s="21">
        <f t="shared" ca="1" si="75"/>
        <v>93.34</v>
      </c>
      <c r="CE69" t="s">
        <v>46</v>
      </c>
      <c r="CF69" t="s">
        <v>42</v>
      </c>
      <c r="CG69" s="21">
        <f t="shared" ca="1" si="76"/>
        <v>59.169999999999995</v>
      </c>
      <c r="CH69" s="21">
        <f t="shared" ca="1" si="77"/>
        <v>59.720000000000006</v>
      </c>
      <c r="CJ69" t="s">
        <v>46</v>
      </c>
      <c r="CK69" t="s">
        <v>42</v>
      </c>
      <c r="CL69" s="21">
        <f t="shared" ca="1" si="78"/>
        <v>54.50503759398498</v>
      </c>
      <c r="CM69" s="21">
        <f t="shared" ca="1" si="79"/>
        <v>59.720000000000006</v>
      </c>
    </row>
    <row r="70" spans="1:91" x14ac:dyDescent="0.25">
      <c r="A70">
        <v>2004</v>
      </c>
      <c r="B70">
        <v>9</v>
      </c>
      <c r="C70">
        <v>92.8</v>
      </c>
      <c r="D70">
        <v>19.5</v>
      </c>
      <c r="E70">
        <v>0</v>
      </c>
      <c r="F70">
        <v>0</v>
      </c>
      <c r="G70">
        <v>54.699999999999996</v>
      </c>
      <c r="H70">
        <v>41.4</v>
      </c>
      <c r="I70">
        <v>2.9000000000000004</v>
      </c>
      <c r="J70">
        <v>169.6</v>
      </c>
      <c r="K70">
        <v>12.900000000000002</v>
      </c>
      <c r="L70">
        <v>119.59999999999997</v>
      </c>
      <c r="M70">
        <v>28.700000000000003</v>
      </c>
      <c r="N70">
        <v>75.400000000000006</v>
      </c>
      <c r="O70">
        <v>4.7000000000000028</v>
      </c>
      <c r="P70" s="21">
        <v>15.556666666666668</v>
      </c>
      <c r="S70" t="s">
        <v>46</v>
      </c>
      <c r="T70" t="s">
        <v>43</v>
      </c>
      <c r="U70" s="21">
        <f t="shared" ca="1" si="61"/>
        <v>355.53000000000003</v>
      </c>
      <c r="V70" s="21">
        <f t="shared" ca="1" si="62"/>
        <v>0.1</v>
      </c>
      <c r="X70" t="s">
        <v>46</v>
      </c>
      <c r="Y70" t="s">
        <v>43</v>
      </c>
      <c r="Z70" s="21">
        <f t="shared" ca="1" si="63"/>
        <v>345.07075187969895</v>
      </c>
      <c r="AA70" s="21">
        <f t="shared" ca="1" si="59"/>
        <v>-6.834586466165149E-2</v>
      </c>
      <c r="AD70">
        <v>10</v>
      </c>
      <c r="AE70">
        <f t="shared" si="60"/>
        <v>0.4</v>
      </c>
      <c r="AI70" t="s">
        <v>46</v>
      </c>
      <c r="AJ70" t="s">
        <v>43</v>
      </c>
      <c r="AK70" s="21">
        <f t="shared" ca="1" si="64"/>
        <v>294.48</v>
      </c>
      <c r="AL70" s="21">
        <f t="shared" ca="1" si="65"/>
        <v>1.05</v>
      </c>
      <c r="AN70" t="s">
        <v>46</v>
      </c>
      <c r="AO70" t="s">
        <v>43</v>
      </c>
      <c r="AP70" s="21">
        <f t="shared" ca="1" si="66"/>
        <v>284.01203007518779</v>
      </c>
      <c r="AQ70" s="21">
        <f t="shared" ca="1" si="67"/>
        <v>0.87293233082706934</v>
      </c>
      <c r="AY70" t="s">
        <v>46</v>
      </c>
      <c r="AZ70" t="s">
        <v>43</v>
      </c>
      <c r="BA70" s="21">
        <f t="shared" ca="1" si="68"/>
        <v>131.9</v>
      </c>
      <c r="BB70" s="21">
        <f t="shared" ca="1" si="69"/>
        <v>24.470000000000006</v>
      </c>
      <c r="BD70" t="s">
        <v>46</v>
      </c>
      <c r="BE70" t="s">
        <v>43</v>
      </c>
      <c r="BF70" s="21">
        <f t="shared" ca="1" si="70"/>
        <v>126.5324060150374</v>
      </c>
      <c r="BG70" s="21">
        <f t="shared" ca="1" si="71"/>
        <v>29.393308270676698</v>
      </c>
      <c r="BO70" t="s">
        <v>46</v>
      </c>
      <c r="BP70" t="s">
        <v>43</v>
      </c>
      <c r="BQ70" s="21">
        <f t="shared" ca="1" si="72"/>
        <v>181.19</v>
      </c>
      <c r="BR70" s="21">
        <f t="shared" ca="1" si="73"/>
        <v>11.76</v>
      </c>
      <c r="BT70" t="s">
        <v>46</v>
      </c>
      <c r="BU70" t="s">
        <v>43</v>
      </c>
      <c r="BV70" s="21">
        <f t="shared" ca="1" si="74"/>
        <v>173.5245112781954</v>
      </c>
      <c r="BW70" s="21">
        <f t="shared" ca="1" si="75"/>
        <v>11.76</v>
      </c>
      <c r="CE70" t="s">
        <v>46</v>
      </c>
      <c r="CF70" t="s">
        <v>43</v>
      </c>
      <c r="CG70" s="21">
        <f t="shared" ca="1" si="76"/>
        <v>235.95</v>
      </c>
      <c r="CH70" s="21">
        <f t="shared" ca="1" si="77"/>
        <v>4.5200000000000014</v>
      </c>
      <c r="CJ70" t="s">
        <v>46</v>
      </c>
      <c r="CK70" t="s">
        <v>43</v>
      </c>
      <c r="CL70" s="21">
        <f t="shared" ca="1" si="78"/>
        <v>226.75436090225594</v>
      </c>
      <c r="CM70" s="21">
        <f t="shared" ca="1" si="79"/>
        <v>4.5200000000000014</v>
      </c>
    </row>
    <row r="71" spans="1:91" x14ac:dyDescent="0.25">
      <c r="A71">
        <v>2004</v>
      </c>
      <c r="B71">
        <v>10</v>
      </c>
      <c r="C71">
        <v>325.00000000000006</v>
      </c>
      <c r="D71">
        <v>0</v>
      </c>
      <c r="E71">
        <v>0</v>
      </c>
      <c r="F71">
        <v>0</v>
      </c>
      <c r="G71">
        <v>263.00000000000006</v>
      </c>
      <c r="H71">
        <v>0</v>
      </c>
      <c r="I71">
        <v>97.9</v>
      </c>
      <c r="J71">
        <v>20.9</v>
      </c>
      <c r="K71">
        <v>147.09999999999997</v>
      </c>
      <c r="L71">
        <v>8.0999999999999979</v>
      </c>
      <c r="M71">
        <v>202.1</v>
      </c>
      <c r="N71">
        <v>1.0999999999999996</v>
      </c>
      <c r="O71">
        <v>0</v>
      </c>
      <c r="P71" s="21">
        <v>7.5161290322580649</v>
      </c>
      <c r="S71" t="s">
        <v>46</v>
      </c>
      <c r="T71" t="s">
        <v>44</v>
      </c>
      <c r="U71" s="21">
        <f t="shared" ca="1" si="61"/>
        <v>558.73000000000013</v>
      </c>
      <c r="V71" s="21">
        <f t="shared" ca="1" si="62"/>
        <v>0</v>
      </c>
      <c r="X71" t="s">
        <v>46</v>
      </c>
      <c r="Y71" t="s">
        <v>44</v>
      </c>
      <c r="Z71" s="21">
        <f t="shared" ca="1" si="63"/>
        <v>590.58015037593941</v>
      </c>
      <c r="AA71" s="21">
        <f t="shared" ca="1" si="59"/>
        <v>0</v>
      </c>
      <c r="AD71">
        <v>11</v>
      </c>
      <c r="AE71">
        <f t="shared" si="60"/>
        <v>8.5500000000000007</v>
      </c>
      <c r="AI71" t="s">
        <v>46</v>
      </c>
      <c r="AJ71" t="s">
        <v>44</v>
      </c>
      <c r="AK71" s="21">
        <f t="shared" ca="1" si="64"/>
        <v>498.73000000000013</v>
      </c>
      <c r="AL71" s="21">
        <f t="shared" ca="1" si="65"/>
        <v>0</v>
      </c>
      <c r="AN71" t="s">
        <v>46</v>
      </c>
      <c r="AO71" t="s">
        <v>44</v>
      </c>
      <c r="AP71" s="21">
        <f t="shared" ca="1" si="66"/>
        <v>530.58015037593941</v>
      </c>
      <c r="AQ71" s="21">
        <f t="shared" ca="1" si="67"/>
        <v>0</v>
      </c>
      <c r="AY71" t="s">
        <v>46</v>
      </c>
      <c r="AZ71" t="s">
        <v>44</v>
      </c>
      <c r="BA71" s="21">
        <f t="shared" ca="1" si="68"/>
        <v>319.14</v>
      </c>
      <c r="BB71" s="21">
        <f t="shared" ca="1" si="69"/>
        <v>0.41</v>
      </c>
      <c r="BD71" t="s">
        <v>46</v>
      </c>
      <c r="BE71" t="s">
        <v>44</v>
      </c>
      <c r="BF71" s="21">
        <f t="shared" ca="1" si="70"/>
        <v>351.41466165413567</v>
      </c>
      <c r="BG71" s="21">
        <f t="shared" ca="1" si="71"/>
        <v>0.83451127819548532</v>
      </c>
      <c r="BO71" t="s">
        <v>46</v>
      </c>
      <c r="BP71" t="s">
        <v>44</v>
      </c>
      <c r="BQ71" s="21">
        <f t="shared" ca="1" si="72"/>
        <v>378.79</v>
      </c>
      <c r="BR71" s="21">
        <f t="shared" ca="1" si="73"/>
        <v>5.9999999999999963E-2</v>
      </c>
      <c r="BT71" t="s">
        <v>46</v>
      </c>
      <c r="BU71" t="s">
        <v>44</v>
      </c>
      <c r="BV71" s="21">
        <f t="shared" ca="1" si="74"/>
        <v>410.73135338345855</v>
      </c>
      <c r="BW71" s="21">
        <f t="shared" ca="1" si="75"/>
        <v>5.9999999999999963E-2</v>
      </c>
      <c r="CE71" t="s">
        <v>46</v>
      </c>
      <c r="CF71" t="s">
        <v>44</v>
      </c>
      <c r="CG71" s="21">
        <f t="shared" ca="1" si="76"/>
        <v>438.73000000000013</v>
      </c>
      <c r="CH71" s="21">
        <f t="shared" ca="1" si="77"/>
        <v>0</v>
      </c>
      <c r="CJ71" t="s">
        <v>46</v>
      </c>
      <c r="CK71" t="s">
        <v>44</v>
      </c>
      <c r="CL71" s="21">
        <f t="shared" ca="1" si="78"/>
        <v>470.58015037593941</v>
      </c>
      <c r="CM71" s="21">
        <f t="shared" ca="1" si="79"/>
        <v>0</v>
      </c>
    </row>
    <row r="72" spans="1:91" x14ac:dyDescent="0.25">
      <c r="A72">
        <v>2004</v>
      </c>
      <c r="B72">
        <v>11</v>
      </c>
      <c r="C72">
        <v>529.99999999999989</v>
      </c>
      <c r="D72">
        <v>0</v>
      </c>
      <c r="E72">
        <v>5</v>
      </c>
      <c r="F72">
        <v>45.199999999999996</v>
      </c>
      <c r="G72">
        <v>469.99999999999994</v>
      </c>
      <c r="H72">
        <v>0</v>
      </c>
      <c r="I72">
        <v>289.99999999999994</v>
      </c>
      <c r="J72">
        <v>0</v>
      </c>
      <c r="K72">
        <v>349.99999999999994</v>
      </c>
      <c r="L72">
        <v>0</v>
      </c>
      <c r="M72">
        <v>409.99999999999994</v>
      </c>
      <c r="N72">
        <v>0</v>
      </c>
      <c r="O72">
        <v>0</v>
      </c>
      <c r="P72" s="21">
        <v>0.33333333333333359</v>
      </c>
      <c r="S72" t="s">
        <v>46</v>
      </c>
      <c r="T72" t="s">
        <v>45</v>
      </c>
      <c r="U72" s="21">
        <f t="shared" ca="1" si="61"/>
        <v>810.53</v>
      </c>
      <c r="V72" s="21">
        <f t="shared" ca="1" si="62"/>
        <v>0</v>
      </c>
      <c r="X72" t="s">
        <v>46</v>
      </c>
      <c r="Y72" t="s">
        <v>45</v>
      </c>
      <c r="Z72" s="21">
        <f t="shared" ca="1" si="63"/>
        <v>820.8204511278193</v>
      </c>
      <c r="AA72" s="21">
        <f t="shared" ca="1" si="59"/>
        <v>0</v>
      </c>
      <c r="AD72">
        <v>12</v>
      </c>
      <c r="AE72">
        <f t="shared" si="60"/>
        <v>23.8</v>
      </c>
      <c r="AI72" t="s">
        <v>46</v>
      </c>
      <c r="AJ72" t="s">
        <v>45</v>
      </c>
      <c r="AK72" s="21">
        <f t="shared" ca="1" si="64"/>
        <v>748.53000000000009</v>
      </c>
      <c r="AL72" s="21">
        <f t="shared" ca="1" si="65"/>
        <v>0</v>
      </c>
      <c r="AN72" t="s">
        <v>46</v>
      </c>
      <c r="AO72" t="s">
        <v>45</v>
      </c>
      <c r="AP72" s="21">
        <f t="shared" ca="1" si="66"/>
        <v>758.8204511278193</v>
      </c>
      <c r="AQ72" s="21">
        <f t="shared" ca="1" si="67"/>
        <v>0</v>
      </c>
      <c r="AY72" t="s">
        <v>46</v>
      </c>
      <c r="AZ72" t="s">
        <v>45</v>
      </c>
      <c r="BA72" s="21">
        <f t="shared" ca="1" si="68"/>
        <v>562.53000000000009</v>
      </c>
      <c r="BB72" s="21">
        <f t="shared" ca="1" si="69"/>
        <v>0</v>
      </c>
      <c r="BD72" t="s">
        <v>46</v>
      </c>
      <c r="BE72" t="s">
        <v>45</v>
      </c>
      <c r="BF72" s="21">
        <f t="shared" ca="1" si="70"/>
        <v>572.82045112781975</v>
      </c>
      <c r="BG72" s="21">
        <f t="shared" ca="1" si="71"/>
        <v>0</v>
      </c>
      <c r="BO72" t="s">
        <v>46</v>
      </c>
      <c r="BP72" t="s">
        <v>45</v>
      </c>
      <c r="BQ72" s="21">
        <f t="shared" ca="1" si="72"/>
        <v>624.53</v>
      </c>
      <c r="BR72" s="21">
        <f t="shared" ca="1" si="73"/>
        <v>0</v>
      </c>
      <c r="BT72" t="s">
        <v>46</v>
      </c>
      <c r="BU72" t="s">
        <v>45</v>
      </c>
      <c r="BV72" s="21">
        <f t="shared" ca="1" si="74"/>
        <v>634.82045112781975</v>
      </c>
      <c r="BW72" s="21">
        <f t="shared" ca="1" si="75"/>
        <v>0</v>
      </c>
      <c r="CE72" t="s">
        <v>46</v>
      </c>
      <c r="CF72" t="s">
        <v>45</v>
      </c>
      <c r="CG72" s="21">
        <f t="shared" ca="1" si="76"/>
        <v>686.53</v>
      </c>
      <c r="CH72" s="21">
        <f t="shared" ca="1" si="77"/>
        <v>0</v>
      </c>
      <c r="CJ72" t="s">
        <v>46</v>
      </c>
      <c r="CK72" t="s">
        <v>45</v>
      </c>
      <c r="CL72" s="21">
        <f t="shared" ca="1" si="78"/>
        <v>696.82045112781975</v>
      </c>
      <c r="CM72" s="21">
        <f t="shared" ca="1" si="79"/>
        <v>0</v>
      </c>
    </row>
    <row r="73" spans="1:91" x14ac:dyDescent="0.25">
      <c r="A73">
        <v>2004</v>
      </c>
      <c r="B73">
        <v>12</v>
      </c>
      <c r="C73">
        <v>895.49999999999989</v>
      </c>
      <c r="D73">
        <v>0</v>
      </c>
      <c r="E73">
        <v>28</v>
      </c>
      <c r="F73">
        <v>339.2</v>
      </c>
      <c r="G73">
        <v>833.49999999999989</v>
      </c>
      <c r="H73">
        <v>0</v>
      </c>
      <c r="I73">
        <v>647.5</v>
      </c>
      <c r="J73">
        <v>0</v>
      </c>
      <c r="K73">
        <v>709.5</v>
      </c>
      <c r="L73">
        <v>0</v>
      </c>
      <c r="M73">
        <v>771.5</v>
      </c>
      <c r="N73">
        <v>0</v>
      </c>
      <c r="O73">
        <v>0</v>
      </c>
      <c r="P73" s="21">
        <v>-10.887096774193548</v>
      </c>
    </row>
    <row r="74" spans="1:91" x14ac:dyDescent="0.25">
      <c r="A74">
        <v>2005</v>
      </c>
      <c r="B74">
        <v>1</v>
      </c>
      <c r="C74">
        <v>1011.1000000000001</v>
      </c>
      <c r="D74">
        <v>0</v>
      </c>
      <c r="E74">
        <v>29</v>
      </c>
      <c r="F74">
        <v>453.10000000000008</v>
      </c>
      <c r="G74">
        <v>949.10000000000014</v>
      </c>
      <c r="H74">
        <v>0</v>
      </c>
      <c r="I74">
        <v>763.10000000000014</v>
      </c>
      <c r="J74">
        <v>0</v>
      </c>
      <c r="K74">
        <v>825.10000000000014</v>
      </c>
      <c r="L74">
        <v>0</v>
      </c>
      <c r="M74">
        <v>887.10000000000014</v>
      </c>
      <c r="N74">
        <v>0</v>
      </c>
      <c r="O74">
        <v>0</v>
      </c>
      <c r="P74" s="21">
        <v>-14.616129032258067</v>
      </c>
      <c r="U74" s="21"/>
      <c r="V74" s="21"/>
      <c r="Z74" s="21"/>
      <c r="AA74" s="21"/>
    </row>
    <row r="75" spans="1:91" x14ac:dyDescent="0.25">
      <c r="A75">
        <v>2005</v>
      </c>
      <c r="B75">
        <v>2</v>
      </c>
      <c r="C75">
        <v>747.00000000000011</v>
      </c>
      <c r="D75">
        <v>0</v>
      </c>
      <c r="E75">
        <v>25</v>
      </c>
      <c r="F75">
        <v>244.49999999999997</v>
      </c>
      <c r="G75">
        <v>691</v>
      </c>
      <c r="H75">
        <v>0</v>
      </c>
      <c r="I75">
        <v>523</v>
      </c>
      <c r="J75">
        <v>0</v>
      </c>
      <c r="K75">
        <v>579</v>
      </c>
      <c r="L75">
        <v>0</v>
      </c>
      <c r="M75">
        <v>635</v>
      </c>
      <c r="N75">
        <v>0</v>
      </c>
      <c r="O75">
        <v>0</v>
      </c>
      <c r="P75" s="21">
        <v>-8.6785714285714288</v>
      </c>
      <c r="W75" t="s">
        <v>181</v>
      </c>
    </row>
    <row r="76" spans="1:91" x14ac:dyDescent="0.25">
      <c r="A76">
        <v>2005</v>
      </c>
      <c r="B76">
        <v>3</v>
      </c>
      <c r="C76">
        <v>733.60000000000014</v>
      </c>
      <c r="D76">
        <v>0</v>
      </c>
      <c r="E76">
        <v>27</v>
      </c>
      <c r="F76">
        <v>195.49999999999997</v>
      </c>
      <c r="G76">
        <v>671.6</v>
      </c>
      <c r="H76">
        <v>0</v>
      </c>
      <c r="I76">
        <v>485.6</v>
      </c>
      <c r="J76">
        <v>0</v>
      </c>
      <c r="K76">
        <v>547.6</v>
      </c>
      <c r="L76">
        <v>0</v>
      </c>
      <c r="M76">
        <v>609.6</v>
      </c>
      <c r="N76">
        <v>0</v>
      </c>
      <c r="O76">
        <v>0</v>
      </c>
      <c r="P76" s="21">
        <v>-5.6645161290322568</v>
      </c>
      <c r="S76" t="s">
        <v>18</v>
      </c>
      <c r="T76" t="s">
        <v>20</v>
      </c>
      <c r="U76" t="s">
        <v>21</v>
      </c>
      <c r="V76" t="s">
        <v>22</v>
      </c>
      <c r="W76" t="s">
        <v>23</v>
      </c>
      <c r="X76" t="s">
        <v>24</v>
      </c>
      <c r="Y76" t="s">
        <v>25</v>
      </c>
      <c r="Z76" t="s">
        <v>26</v>
      </c>
      <c r="AA76" t="s">
        <v>27</v>
      </c>
      <c r="AB76" t="s">
        <v>28</v>
      </c>
      <c r="AC76" t="s">
        <v>29</v>
      </c>
      <c r="AD76" t="s">
        <v>30</v>
      </c>
      <c r="AE76" t="s">
        <v>31</v>
      </c>
    </row>
    <row r="77" spans="1:91" x14ac:dyDescent="0.25">
      <c r="A77">
        <v>2005</v>
      </c>
      <c r="B77">
        <v>4</v>
      </c>
      <c r="C77">
        <v>371.50000000000011</v>
      </c>
      <c r="D77">
        <v>0</v>
      </c>
      <c r="E77">
        <v>0</v>
      </c>
      <c r="F77">
        <v>0</v>
      </c>
      <c r="G77">
        <v>311.60000000000014</v>
      </c>
      <c r="H77">
        <v>0.10000000000000142</v>
      </c>
      <c r="I77">
        <v>142.49999999999997</v>
      </c>
      <c r="J77">
        <v>11</v>
      </c>
      <c r="K77">
        <v>196.5</v>
      </c>
      <c r="L77">
        <v>5</v>
      </c>
      <c r="M77">
        <v>253.60000000000002</v>
      </c>
      <c r="N77">
        <v>2.1000000000000014</v>
      </c>
      <c r="O77">
        <v>0</v>
      </c>
      <c r="P77" s="21">
        <v>5.616666666666668</v>
      </c>
      <c r="S77">
        <v>1999</v>
      </c>
      <c r="T77">
        <f ca="1">OFFSET($E$2,(ROW()-77)*12+COLUMN()-20,0)</f>
        <v>23</v>
      </c>
      <c r="U77">
        <f t="shared" ref="U77:AE92" ca="1" si="80">OFFSET($E$2,(ROW()-77)*12+COLUMN()-20,0)</f>
        <v>23</v>
      </c>
      <c r="V77">
        <f t="shared" ca="1" si="80"/>
        <v>19</v>
      </c>
      <c r="W77">
        <f t="shared" ca="1" si="80"/>
        <v>0</v>
      </c>
      <c r="X77">
        <f t="shared" ca="1" si="80"/>
        <v>0</v>
      </c>
      <c r="Y77">
        <f t="shared" ca="1" si="80"/>
        <v>0</v>
      </c>
      <c r="Z77">
        <f t="shared" ca="1" si="80"/>
        <v>0</v>
      </c>
      <c r="AA77">
        <f t="shared" ca="1" si="80"/>
        <v>0</v>
      </c>
      <c r="AB77">
        <f t="shared" ca="1" si="80"/>
        <v>0</v>
      </c>
      <c r="AC77">
        <f t="shared" ca="1" si="80"/>
        <v>0</v>
      </c>
      <c r="AD77">
        <f t="shared" ca="1" si="80"/>
        <v>3</v>
      </c>
      <c r="AE77">
        <f t="shared" ca="1" si="80"/>
        <v>21</v>
      </c>
      <c r="AG77">
        <f t="shared" ref="AG77:AG98" ca="1" si="81">SUM(T77:AE77)</f>
        <v>89</v>
      </c>
    </row>
    <row r="78" spans="1:91" x14ac:dyDescent="0.25">
      <c r="A78">
        <v>2005</v>
      </c>
      <c r="B78">
        <v>5</v>
      </c>
      <c r="C78">
        <v>215.40000000000006</v>
      </c>
      <c r="D78">
        <v>0</v>
      </c>
      <c r="E78">
        <v>0</v>
      </c>
      <c r="F78">
        <v>0</v>
      </c>
      <c r="G78">
        <v>160.80000000000001</v>
      </c>
      <c r="H78">
        <v>7.3999999999999986</v>
      </c>
      <c r="I78">
        <v>57.599999999999987</v>
      </c>
      <c r="J78">
        <v>90.200000000000017</v>
      </c>
      <c r="K78">
        <v>85.499999999999986</v>
      </c>
      <c r="L78">
        <v>56.100000000000009</v>
      </c>
      <c r="M78">
        <v>118.39999999999999</v>
      </c>
      <c r="N78">
        <v>27</v>
      </c>
      <c r="O78">
        <v>0</v>
      </c>
      <c r="P78" s="21">
        <v>11.051612903225804</v>
      </c>
      <c r="S78">
        <v>2000</v>
      </c>
      <c r="T78">
        <f t="shared" ref="T78:AE96" ca="1" si="82">OFFSET($E$2,(ROW()-77)*12+COLUMN()-20,0)</f>
        <v>28</v>
      </c>
      <c r="U78">
        <f t="shared" ca="1" si="80"/>
        <v>22</v>
      </c>
      <c r="V78">
        <f t="shared" ca="1" si="80"/>
        <v>12</v>
      </c>
      <c r="W78">
        <f t="shared" ca="1" si="80"/>
        <v>7</v>
      </c>
      <c r="X78">
        <f t="shared" ca="1" si="80"/>
        <v>0</v>
      </c>
      <c r="Y78">
        <f t="shared" ca="1" si="80"/>
        <v>0</v>
      </c>
      <c r="Z78">
        <f t="shared" ca="1" si="80"/>
        <v>0</v>
      </c>
      <c r="AA78">
        <f t="shared" ca="1" si="80"/>
        <v>0</v>
      </c>
      <c r="AB78">
        <f t="shared" ca="1" si="80"/>
        <v>0</v>
      </c>
      <c r="AC78">
        <f t="shared" ca="1" si="80"/>
        <v>0</v>
      </c>
      <c r="AD78">
        <f t="shared" ca="1" si="80"/>
        <v>9</v>
      </c>
      <c r="AE78">
        <f t="shared" ca="1" si="80"/>
        <v>31</v>
      </c>
      <c r="AG78">
        <f t="shared" ca="1" si="81"/>
        <v>109</v>
      </c>
    </row>
    <row r="79" spans="1:91" x14ac:dyDescent="0.25">
      <c r="A79">
        <v>2005</v>
      </c>
      <c r="B79">
        <v>6</v>
      </c>
      <c r="C79">
        <v>26.299999999999997</v>
      </c>
      <c r="D79">
        <v>74.700000000000017</v>
      </c>
      <c r="E79">
        <v>0</v>
      </c>
      <c r="F79">
        <v>0</v>
      </c>
      <c r="G79">
        <v>10.700000000000001</v>
      </c>
      <c r="H79">
        <v>119.1</v>
      </c>
      <c r="I79">
        <v>0</v>
      </c>
      <c r="J79">
        <v>288.39999999999998</v>
      </c>
      <c r="K79">
        <v>0</v>
      </c>
      <c r="L79">
        <v>228.39999999999995</v>
      </c>
      <c r="M79">
        <v>1.9000000000000004</v>
      </c>
      <c r="N79">
        <v>170.29999999999995</v>
      </c>
      <c r="O79">
        <v>39.300000000000004</v>
      </c>
      <c r="P79" s="21">
        <v>19.61333333333334</v>
      </c>
      <c r="S79">
        <v>2001</v>
      </c>
      <c r="T79">
        <f t="shared" ca="1" si="82"/>
        <v>31</v>
      </c>
      <c r="U79">
        <f t="shared" ca="1" si="80"/>
        <v>28</v>
      </c>
      <c r="V79">
        <f t="shared" ca="1" si="80"/>
        <v>22</v>
      </c>
      <c r="W79">
        <f t="shared" ca="1" si="80"/>
        <v>0</v>
      </c>
      <c r="X79">
        <f t="shared" ca="1" si="80"/>
        <v>0</v>
      </c>
      <c r="Y79">
        <f t="shared" ca="1" si="80"/>
        <v>0</v>
      </c>
      <c r="Z79">
        <f t="shared" ca="1" si="80"/>
        <v>0</v>
      </c>
      <c r="AA79">
        <f t="shared" ca="1" si="80"/>
        <v>0</v>
      </c>
      <c r="AB79">
        <f t="shared" ca="1" si="80"/>
        <v>0</v>
      </c>
      <c r="AC79">
        <f t="shared" ca="1" si="80"/>
        <v>0</v>
      </c>
      <c r="AD79">
        <f t="shared" ca="1" si="80"/>
        <v>3</v>
      </c>
      <c r="AE79">
        <f t="shared" ca="1" si="80"/>
        <v>14</v>
      </c>
      <c r="AG79">
        <f t="shared" ca="1" si="81"/>
        <v>98</v>
      </c>
    </row>
    <row r="80" spans="1:91" x14ac:dyDescent="0.25">
      <c r="A80">
        <v>2005</v>
      </c>
      <c r="B80">
        <v>7</v>
      </c>
      <c r="C80">
        <v>14.399999999999999</v>
      </c>
      <c r="D80">
        <v>94.3</v>
      </c>
      <c r="E80">
        <v>0</v>
      </c>
      <c r="F80">
        <v>0</v>
      </c>
      <c r="G80">
        <v>1.5</v>
      </c>
      <c r="H80">
        <v>143.40000000000003</v>
      </c>
      <c r="I80">
        <v>0</v>
      </c>
      <c r="J80">
        <v>327.90000000000003</v>
      </c>
      <c r="K80">
        <v>0</v>
      </c>
      <c r="L80">
        <v>265.90000000000009</v>
      </c>
      <c r="M80">
        <v>0</v>
      </c>
      <c r="N80">
        <v>203.90000000000006</v>
      </c>
      <c r="O80">
        <v>60.000000000000014</v>
      </c>
      <c r="P80" s="21">
        <v>20.57741935483871</v>
      </c>
      <c r="S80">
        <v>2002</v>
      </c>
      <c r="T80">
        <f t="shared" ca="1" si="82"/>
        <v>28</v>
      </c>
      <c r="U80">
        <f t="shared" ca="1" si="80"/>
        <v>28</v>
      </c>
      <c r="V80">
        <f t="shared" ca="1" si="80"/>
        <v>25</v>
      </c>
      <c r="W80">
        <f t="shared" ca="1" si="80"/>
        <v>5</v>
      </c>
      <c r="X80">
        <f t="shared" ca="1" si="80"/>
        <v>0</v>
      </c>
      <c r="Y80">
        <f t="shared" ca="1" si="80"/>
        <v>0</v>
      </c>
      <c r="Z80">
        <f t="shared" ca="1" si="80"/>
        <v>0</v>
      </c>
      <c r="AA80">
        <f t="shared" ca="1" si="80"/>
        <v>0</v>
      </c>
      <c r="AB80">
        <f t="shared" ca="1" si="80"/>
        <v>0</v>
      </c>
      <c r="AC80">
        <f t="shared" ca="1" si="80"/>
        <v>4</v>
      </c>
      <c r="AD80">
        <f t="shared" ca="1" si="80"/>
        <v>18</v>
      </c>
      <c r="AE80">
        <f t="shared" ca="1" si="80"/>
        <v>23</v>
      </c>
      <c r="AG80">
        <f t="shared" ca="1" si="81"/>
        <v>131</v>
      </c>
    </row>
    <row r="81" spans="1:33" x14ac:dyDescent="0.25">
      <c r="A81">
        <v>2005</v>
      </c>
      <c r="B81">
        <v>8</v>
      </c>
      <c r="C81">
        <v>18.5</v>
      </c>
      <c r="D81">
        <v>58.900000000000006</v>
      </c>
      <c r="E81">
        <v>0</v>
      </c>
      <c r="F81">
        <v>0</v>
      </c>
      <c r="G81">
        <v>4.5000000000000018</v>
      </c>
      <c r="H81">
        <v>106.90000000000003</v>
      </c>
      <c r="I81">
        <v>0</v>
      </c>
      <c r="J81">
        <v>288.39999999999998</v>
      </c>
      <c r="K81">
        <v>0</v>
      </c>
      <c r="L81">
        <v>226.39999999999995</v>
      </c>
      <c r="M81">
        <v>0.30000000000000071</v>
      </c>
      <c r="N81">
        <v>164.69999999999996</v>
      </c>
      <c r="O81">
        <v>27.9</v>
      </c>
      <c r="P81" s="21">
        <v>19.303225806451611</v>
      </c>
      <c r="S81">
        <v>2003</v>
      </c>
      <c r="T81">
        <f t="shared" ca="1" si="82"/>
        <v>31</v>
      </c>
      <c r="U81">
        <f t="shared" ca="1" si="80"/>
        <v>28</v>
      </c>
      <c r="V81">
        <f t="shared" ca="1" si="80"/>
        <v>16</v>
      </c>
      <c r="W81">
        <f t="shared" ca="1" si="80"/>
        <v>9</v>
      </c>
      <c r="X81">
        <f t="shared" ca="1" si="80"/>
        <v>0</v>
      </c>
      <c r="Y81">
        <f t="shared" ca="1" si="80"/>
        <v>0</v>
      </c>
      <c r="Z81">
        <f t="shared" ca="1" si="80"/>
        <v>0</v>
      </c>
      <c r="AA81">
        <f t="shared" ca="1" si="80"/>
        <v>0</v>
      </c>
      <c r="AB81">
        <f t="shared" ca="1" si="80"/>
        <v>0</v>
      </c>
      <c r="AC81">
        <f t="shared" ca="1" si="80"/>
        <v>0</v>
      </c>
      <c r="AD81">
        <f t="shared" ca="1" si="80"/>
        <v>4</v>
      </c>
      <c r="AE81">
        <f t="shared" ca="1" si="80"/>
        <v>25</v>
      </c>
      <c r="AG81">
        <f t="shared" ca="1" si="81"/>
        <v>113</v>
      </c>
    </row>
    <row r="82" spans="1:33" x14ac:dyDescent="0.25">
      <c r="A82">
        <v>2005</v>
      </c>
      <c r="B82">
        <v>9</v>
      </c>
      <c r="C82">
        <v>85.199999999999989</v>
      </c>
      <c r="D82">
        <v>18.100000000000001</v>
      </c>
      <c r="E82">
        <v>0</v>
      </c>
      <c r="F82">
        <v>0</v>
      </c>
      <c r="G82">
        <v>48.3</v>
      </c>
      <c r="H82">
        <v>41.20000000000001</v>
      </c>
      <c r="I82">
        <v>5.9</v>
      </c>
      <c r="J82">
        <v>178.8</v>
      </c>
      <c r="K82">
        <v>14.100000000000001</v>
      </c>
      <c r="L82">
        <v>127.00000000000001</v>
      </c>
      <c r="M82">
        <v>26.2</v>
      </c>
      <c r="N82">
        <v>79.100000000000023</v>
      </c>
      <c r="O82">
        <v>8.8000000000000007</v>
      </c>
      <c r="P82" s="21">
        <v>15.763333333333334</v>
      </c>
      <c r="S82">
        <v>2004</v>
      </c>
      <c r="T82">
        <f t="shared" ca="1" si="82"/>
        <v>31</v>
      </c>
      <c r="U82">
        <f t="shared" ca="1" si="80"/>
        <v>28</v>
      </c>
      <c r="V82">
        <f t="shared" ca="1" si="80"/>
        <v>20</v>
      </c>
      <c r="W82">
        <f t="shared" ca="1" si="80"/>
        <v>1</v>
      </c>
      <c r="X82">
        <f t="shared" ca="1" si="80"/>
        <v>0</v>
      </c>
      <c r="Y82">
        <f t="shared" ca="1" si="80"/>
        <v>0</v>
      </c>
      <c r="Z82">
        <f t="shared" ca="1" si="80"/>
        <v>0</v>
      </c>
      <c r="AA82">
        <f t="shared" ca="1" si="80"/>
        <v>0</v>
      </c>
      <c r="AB82">
        <f t="shared" ca="1" si="80"/>
        <v>0</v>
      </c>
      <c r="AC82">
        <f t="shared" ca="1" si="80"/>
        <v>0</v>
      </c>
      <c r="AD82">
        <f t="shared" ca="1" si="80"/>
        <v>5</v>
      </c>
      <c r="AE82">
        <f t="shared" ca="1" si="80"/>
        <v>28</v>
      </c>
      <c r="AG82">
        <f t="shared" ca="1" si="81"/>
        <v>113</v>
      </c>
    </row>
    <row r="83" spans="1:33" x14ac:dyDescent="0.25">
      <c r="A83">
        <v>2005</v>
      </c>
      <c r="B83">
        <v>10</v>
      </c>
      <c r="C83">
        <v>300</v>
      </c>
      <c r="D83">
        <v>7</v>
      </c>
      <c r="E83">
        <v>0</v>
      </c>
      <c r="F83">
        <v>0</v>
      </c>
      <c r="G83">
        <v>244.39999999999992</v>
      </c>
      <c r="H83">
        <v>13.400000000000002</v>
      </c>
      <c r="I83">
        <v>98.2</v>
      </c>
      <c r="J83">
        <v>53.2</v>
      </c>
      <c r="K83">
        <v>143.6</v>
      </c>
      <c r="L83">
        <v>36.6</v>
      </c>
      <c r="M83">
        <v>193.19999999999996</v>
      </c>
      <c r="N83">
        <v>24.200000000000003</v>
      </c>
      <c r="O83">
        <v>3</v>
      </c>
      <c r="P83" s="21">
        <v>8.5483870967741957</v>
      </c>
      <c r="S83">
        <v>2005</v>
      </c>
      <c r="T83">
        <f t="shared" ca="1" si="82"/>
        <v>29</v>
      </c>
      <c r="U83">
        <f t="shared" ca="1" si="80"/>
        <v>25</v>
      </c>
      <c r="V83">
        <f t="shared" ca="1" si="80"/>
        <v>27</v>
      </c>
      <c r="W83">
        <f t="shared" ca="1" si="80"/>
        <v>0</v>
      </c>
      <c r="X83">
        <f t="shared" ca="1" si="80"/>
        <v>0</v>
      </c>
      <c r="Y83">
        <f t="shared" ca="1" si="80"/>
        <v>0</v>
      </c>
      <c r="Z83">
        <f t="shared" ca="1" si="80"/>
        <v>0</v>
      </c>
      <c r="AA83">
        <f t="shared" ca="1" si="80"/>
        <v>0</v>
      </c>
      <c r="AB83">
        <f t="shared" ca="1" si="80"/>
        <v>0</v>
      </c>
      <c r="AC83">
        <f t="shared" ca="1" si="80"/>
        <v>0</v>
      </c>
      <c r="AD83">
        <f t="shared" ca="1" si="80"/>
        <v>5</v>
      </c>
      <c r="AE83">
        <f t="shared" ca="1" si="80"/>
        <v>30</v>
      </c>
      <c r="AG83">
        <f t="shared" ca="1" si="81"/>
        <v>116</v>
      </c>
    </row>
    <row r="84" spans="1:33" x14ac:dyDescent="0.25">
      <c r="A84">
        <v>2005</v>
      </c>
      <c r="B84">
        <v>11</v>
      </c>
      <c r="C84">
        <v>563.79999999999995</v>
      </c>
      <c r="D84">
        <v>0</v>
      </c>
      <c r="E84">
        <v>5</v>
      </c>
      <c r="F84">
        <v>81.5</v>
      </c>
      <c r="G84">
        <v>503.79999999999995</v>
      </c>
      <c r="H84">
        <v>0</v>
      </c>
      <c r="I84">
        <v>323.8</v>
      </c>
      <c r="J84">
        <v>0</v>
      </c>
      <c r="K84">
        <v>383.79999999999995</v>
      </c>
      <c r="L84">
        <v>0</v>
      </c>
      <c r="M84">
        <v>443.79999999999995</v>
      </c>
      <c r="N84">
        <v>0</v>
      </c>
      <c r="O84">
        <v>0</v>
      </c>
      <c r="P84" s="21">
        <v>-0.79333333333333333</v>
      </c>
      <c r="S84">
        <v>2006</v>
      </c>
      <c r="T84">
        <f t="shared" ca="1" si="82"/>
        <v>28</v>
      </c>
      <c r="U84">
        <f t="shared" ca="1" si="80"/>
        <v>28</v>
      </c>
      <c r="V84">
        <f t="shared" ca="1" si="80"/>
        <v>15</v>
      </c>
      <c r="W84">
        <f t="shared" ca="1" si="80"/>
        <v>1</v>
      </c>
      <c r="X84">
        <f t="shared" ca="1" si="80"/>
        <v>0</v>
      </c>
      <c r="Y84">
        <f t="shared" ca="1" si="80"/>
        <v>0</v>
      </c>
      <c r="Z84">
        <f t="shared" ca="1" si="80"/>
        <v>0</v>
      </c>
      <c r="AA84">
        <f t="shared" ca="1" si="80"/>
        <v>0</v>
      </c>
      <c r="AB84">
        <f t="shared" ca="1" si="80"/>
        <v>0</v>
      </c>
      <c r="AC84">
        <f t="shared" ca="1" si="80"/>
        <v>0</v>
      </c>
      <c r="AD84">
        <f t="shared" ca="1" si="80"/>
        <v>4</v>
      </c>
      <c r="AE84">
        <f t="shared" ca="1" si="80"/>
        <v>14</v>
      </c>
      <c r="AG84">
        <f t="shared" ca="1" si="81"/>
        <v>90</v>
      </c>
    </row>
    <row r="85" spans="1:33" x14ac:dyDescent="0.25">
      <c r="A85">
        <v>2005</v>
      </c>
      <c r="B85">
        <v>12</v>
      </c>
      <c r="C85">
        <v>838.89999999999964</v>
      </c>
      <c r="D85">
        <v>0</v>
      </c>
      <c r="E85">
        <v>30</v>
      </c>
      <c r="F85">
        <v>280.90000000000003</v>
      </c>
      <c r="G85">
        <v>776.89999999999975</v>
      </c>
      <c r="H85">
        <v>0</v>
      </c>
      <c r="I85">
        <v>590.89999999999986</v>
      </c>
      <c r="J85">
        <v>0</v>
      </c>
      <c r="K85">
        <v>652.9</v>
      </c>
      <c r="L85">
        <v>0</v>
      </c>
      <c r="M85">
        <v>714.89999999999986</v>
      </c>
      <c r="N85">
        <v>0</v>
      </c>
      <c r="O85">
        <v>0</v>
      </c>
      <c r="P85" s="21">
        <v>-9.0612903225806463</v>
      </c>
      <c r="S85">
        <v>2007</v>
      </c>
      <c r="T85">
        <f t="shared" ca="1" si="82"/>
        <v>23</v>
      </c>
      <c r="U85">
        <f t="shared" ca="1" si="80"/>
        <v>28</v>
      </c>
      <c r="V85">
        <f t="shared" ca="1" si="80"/>
        <v>17</v>
      </c>
      <c r="W85">
        <f t="shared" ca="1" si="80"/>
        <v>7</v>
      </c>
      <c r="X85">
        <f t="shared" ca="1" si="80"/>
        <v>0</v>
      </c>
      <c r="Y85">
        <f t="shared" ca="1" si="80"/>
        <v>0</v>
      </c>
      <c r="Z85">
        <f t="shared" ca="1" si="80"/>
        <v>0</v>
      </c>
      <c r="AA85">
        <f t="shared" ca="1" si="80"/>
        <v>0</v>
      </c>
      <c r="AB85">
        <f t="shared" ca="1" si="80"/>
        <v>0</v>
      </c>
      <c r="AC85">
        <f t="shared" ca="1" si="80"/>
        <v>0</v>
      </c>
      <c r="AD85">
        <f t="shared" ca="1" si="80"/>
        <v>8</v>
      </c>
      <c r="AE85">
        <f t="shared" ca="1" si="80"/>
        <v>31</v>
      </c>
      <c r="AG85">
        <f t="shared" ca="1" si="81"/>
        <v>114</v>
      </c>
    </row>
    <row r="86" spans="1:33" x14ac:dyDescent="0.25">
      <c r="A86">
        <v>2006</v>
      </c>
      <c r="B86">
        <v>1</v>
      </c>
      <c r="C86">
        <v>783.80000000000007</v>
      </c>
      <c r="D86">
        <v>0</v>
      </c>
      <c r="E86">
        <v>28</v>
      </c>
      <c r="F86">
        <v>226.89999999999995</v>
      </c>
      <c r="G86">
        <v>721.80000000000007</v>
      </c>
      <c r="H86">
        <v>0</v>
      </c>
      <c r="I86">
        <v>535.80000000000007</v>
      </c>
      <c r="J86">
        <v>0</v>
      </c>
      <c r="K86">
        <v>597.80000000000007</v>
      </c>
      <c r="L86">
        <v>0</v>
      </c>
      <c r="M86">
        <v>659.8</v>
      </c>
      <c r="N86">
        <v>0</v>
      </c>
      <c r="O86">
        <v>0</v>
      </c>
      <c r="P86" s="21">
        <v>-7.283870967741934</v>
      </c>
      <c r="S86">
        <v>2008</v>
      </c>
      <c r="T86">
        <f t="shared" ca="1" si="82"/>
        <v>22</v>
      </c>
      <c r="U86">
        <f t="shared" ca="1" si="80"/>
        <v>29</v>
      </c>
      <c r="V86">
        <f t="shared" ca="1" si="80"/>
        <v>27</v>
      </c>
      <c r="W86">
        <f t="shared" ca="1" si="80"/>
        <v>0</v>
      </c>
      <c r="X86">
        <f t="shared" ca="1" si="80"/>
        <v>0</v>
      </c>
      <c r="Y86">
        <f t="shared" ca="1" si="80"/>
        <v>0</v>
      </c>
      <c r="Z86">
        <f t="shared" ca="1" si="80"/>
        <v>0</v>
      </c>
      <c r="AA86">
        <f t="shared" ca="1" si="80"/>
        <v>0</v>
      </c>
      <c r="AB86">
        <f t="shared" ca="1" si="80"/>
        <v>0</v>
      </c>
      <c r="AC86">
        <f t="shared" ca="1" si="80"/>
        <v>0</v>
      </c>
      <c r="AD86">
        <f t="shared" ca="1" si="80"/>
        <v>15</v>
      </c>
      <c r="AE86">
        <f t="shared" ca="1" si="80"/>
        <v>24</v>
      </c>
      <c r="AG86">
        <f t="shared" ca="1" si="81"/>
        <v>117</v>
      </c>
    </row>
    <row r="87" spans="1:33" x14ac:dyDescent="0.25">
      <c r="A87">
        <v>2006</v>
      </c>
      <c r="B87">
        <v>2</v>
      </c>
      <c r="C87">
        <v>821.6</v>
      </c>
      <c r="D87">
        <v>0</v>
      </c>
      <c r="E87">
        <v>28</v>
      </c>
      <c r="F87">
        <v>317.60000000000002</v>
      </c>
      <c r="G87">
        <v>765.60000000000014</v>
      </c>
      <c r="H87">
        <v>0</v>
      </c>
      <c r="I87">
        <v>597.6</v>
      </c>
      <c r="J87">
        <v>0</v>
      </c>
      <c r="K87">
        <v>653.6</v>
      </c>
      <c r="L87">
        <v>0</v>
      </c>
      <c r="M87">
        <v>709.60000000000014</v>
      </c>
      <c r="N87">
        <v>0</v>
      </c>
      <c r="O87">
        <v>0</v>
      </c>
      <c r="P87" s="21">
        <v>-11.342857142857142</v>
      </c>
      <c r="S87">
        <v>2009</v>
      </c>
      <c r="T87">
        <f t="shared" ca="1" si="82"/>
        <v>31</v>
      </c>
      <c r="U87">
        <f t="shared" ca="1" si="80"/>
        <v>25</v>
      </c>
      <c r="V87">
        <f t="shared" ca="1" si="80"/>
        <v>16</v>
      </c>
      <c r="W87">
        <f t="shared" ca="1" si="80"/>
        <v>7</v>
      </c>
      <c r="X87">
        <f t="shared" ca="1" si="80"/>
        <v>0</v>
      </c>
      <c r="Y87">
        <f t="shared" ca="1" si="80"/>
        <v>0</v>
      </c>
      <c r="Z87">
        <f t="shared" ca="1" si="80"/>
        <v>0</v>
      </c>
      <c r="AA87">
        <f t="shared" ca="1" si="80"/>
        <v>0</v>
      </c>
      <c r="AB87">
        <f t="shared" ca="1" si="80"/>
        <v>0</v>
      </c>
      <c r="AC87">
        <f t="shared" ca="1" si="80"/>
        <v>1</v>
      </c>
      <c r="AD87">
        <f t="shared" ca="1" si="80"/>
        <v>1</v>
      </c>
      <c r="AE87">
        <f t="shared" ca="1" si="80"/>
        <v>28</v>
      </c>
      <c r="AG87">
        <f t="shared" ca="1" si="81"/>
        <v>109</v>
      </c>
    </row>
    <row r="88" spans="1:33" x14ac:dyDescent="0.25">
      <c r="A88">
        <v>2006</v>
      </c>
      <c r="B88">
        <v>3</v>
      </c>
      <c r="C88">
        <v>644.40000000000009</v>
      </c>
      <c r="D88">
        <v>0</v>
      </c>
      <c r="E88">
        <v>15</v>
      </c>
      <c r="F88">
        <v>124.1</v>
      </c>
      <c r="G88">
        <v>582.4000000000002</v>
      </c>
      <c r="H88">
        <v>0</v>
      </c>
      <c r="I88">
        <v>396.40000000000009</v>
      </c>
      <c r="J88">
        <v>0</v>
      </c>
      <c r="K88">
        <v>458.40000000000015</v>
      </c>
      <c r="L88">
        <v>0</v>
      </c>
      <c r="M88">
        <v>520.40000000000009</v>
      </c>
      <c r="N88">
        <v>0</v>
      </c>
      <c r="O88">
        <v>0</v>
      </c>
      <c r="P88" s="21">
        <v>-2.7870967741935475</v>
      </c>
      <c r="S88">
        <v>2010</v>
      </c>
      <c r="T88">
        <f t="shared" ca="1" si="82"/>
        <v>28</v>
      </c>
      <c r="U88">
        <f t="shared" ca="1" si="80"/>
        <v>28</v>
      </c>
      <c r="V88">
        <f t="shared" ca="1" si="80"/>
        <v>7</v>
      </c>
      <c r="W88">
        <f t="shared" ca="1" si="80"/>
        <v>0</v>
      </c>
      <c r="X88">
        <f t="shared" ca="1" si="80"/>
        <v>0</v>
      </c>
      <c r="Y88">
        <f t="shared" ca="1" si="80"/>
        <v>0</v>
      </c>
      <c r="Z88">
        <f t="shared" ca="1" si="80"/>
        <v>0</v>
      </c>
      <c r="AA88">
        <f t="shared" ca="1" si="80"/>
        <v>0</v>
      </c>
      <c r="AB88">
        <f t="shared" ca="1" si="80"/>
        <v>0</v>
      </c>
      <c r="AC88">
        <f t="shared" ca="1" si="80"/>
        <v>0</v>
      </c>
      <c r="AD88">
        <f t="shared" ca="1" si="80"/>
        <v>6</v>
      </c>
      <c r="AE88">
        <f t="shared" ca="1" si="80"/>
        <v>27</v>
      </c>
      <c r="AG88">
        <f t="shared" ca="1" si="81"/>
        <v>96</v>
      </c>
    </row>
    <row r="89" spans="1:33" x14ac:dyDescent="0.25">
      <c r="A89">
        <v>2006</v>
      </c>
      <c r="B89">
        <v>4</v>
      </c>
      <c r="C89">
        <v>365.49999999999989</v>
      </c>
      <c r="D89">
        <v>0</v>
      </c>
      <c r="E89">
        <v>1</v>
      </c>
      <c r="F89">
        <v>9.3000000000000007</v>
      </c>
      <c r="G89">
        <v>305.49999999999994</v>
      </c>
      <c r="H89">
        <v>0</v>
      </c>
      <c r="I89">
        <v>140.30000000000001</v>
      </c>
      <c r="J89">
        <v>14.799999999999999</v>
      </c>
      <c r="K89">
        <v>192.10000000000005</v>
      </c>
      <c r="L89">
        <v>6.6</v>
      </c>
      <c r="M89">
        <v>247.00000000000003</v>
      </c>
      <c r="N89">
        <v>1.5</v>
      </c>
      <c r="O89">
        <v>0</v>
      </c>
      <c r="P89" s="21">
        <v>5.8166666666666664</v>
      </c>
      <c r="S89">
        <v>2011</v>
      </c>
      <c r="T89">
        <f t="shared" ca="1" si="82"/>
        <v>28</v>
      </c>
      <c r="U89">
        <f t="shared" ca="1" si="80"/>
        <v>25</v>
      </c>
      <c r="V89">
        <f t="shared" ca="1" si="80"/>
        <v>26</v>
      </c>
      <c r="W89">
        <f t="shared" ca="1" si="80"/>
        <v>2</v>
      </c>
      <c r="X89">
        <f t="shared" ca="1" si="80"/>
        <v>0</v>
      </c>
      <c r="Y89">
        <f t="shared" ca="1" si="80"/>
        <v>0</v>
      </c>
      <c r="Z89">
        <f t="shared" ca="1" si="80"/>
        <v>0</v>
      </c>
      <c r="AA89">
        <f t="shared" ca="1" si="80"/>
        <v>0</v>
      </c>
      <c r="AB89">
        <f t="shared" ca="1" si="80"/>
        <v>0</v>
      </c>
      <c r="AC89">
        <f t="shared" ca="1" si="80"/>
        <v>0</v>
      </c>
      <c r="AD89">
        <f t="shared" ca="1" si="80"/>
        <v>3</v>
      </c>
      <c r="AE89">
        <f t="shared" ca="1" si="80"/>
        <v>22</v>
      </c>
      <c r="AG89">
        <f t="shared" ca="1" si="81"/>
        <v>106</v>
      </c>
    </row>
    <row r="90" spans="1:33" x14ac:dyDescent="0.25">
      <c r="A90">
        <v>2006</v>
      </c>
      <c r="B90">
        <v>5</v>
      </c>
      <c r="C90">
        <v>165.60000000000005</v>
      </c>
      <c r="D90">
        <v>13.6</v>
      </c>
      <c r="E90">
        <v>0</v>
      </c>
      <c r="F90">
        <v>0</v>
      </c>
      <c r="G90">
        <v>113.10000000000001</v>
      </c>
      <c r="H90">
        <v>23.099999999999998</v>
      </c>
      <c r="I90">
        <v>29.1</v>
      </c>
      <c r="J90">
        <v>125.1</v>
      </c>
      <c r="K90">
        <v>45</v>
      </c>
      <c r="L90">
        <v>79</v>
      </c>
      <c r="M90">
        <v>69.399999999999991</v>
      </c>
      <c r="N90">
        <v>41.399999999999991</v>
      </c>
      <c r="O90">
        <v>7.6000000000000014</v>
      </c>
      <c r="P90" s="21">
        <v>13.096774193548388</v>
      </c>
      <c r="S90">
        <v>2012</v>
      </c>
      <c r="T90">
        <f t="shared" ca="1" si="82"/>
        <v>31</v>
      </c>
      <c r="U90">
        <f t="shared" ca="1" si="80"/>
        <v>29</v>
      </c>
      <c r="V90">
        <f t="shared" ca="1" si="80"/>
        <v>7</v>
      </c>
      <c r="W90">
        <f t="shared" ca="1" si="80"/>
        <v>0</v>
      </c>
      <c r="X90">
        <f t="shared" ca="1" si="80"/>
        <v>0</v>
      </c>
      <c r="Y90">
        <f t="shared" ca="1" si="80"/>
        <v>0</v>
      </c>
      <c r="Z90">
        <f t="shared" ca="1" si="80"/>
        <v>0</v>
      </c>
      <c r="AA90">
        <f t="shared" ca="1" si="80"/>
        <v>0</v>
      </c>
      <c r="AB90">
        <f t="shared" ca="1" si="80"/>
        <v>0</v>
      </c>
      <c r="AC90">
        <f t="shared" ca="1" si="80"/>
        <v>0</v>
      </c>
      <c r="AD90">
        <f t="shared" ca="1" si="80"/>
        <v>11</v>
      </c>
      <c r="AE90">
        <f t="shared" ca="1" si="80"/>
        <v>20</v>
      </c>
      <c r="AG90">
        <f t="shared" ca="1" si="81"/>
        <v>98</v>
      </c>
    </row>
    <row r="91" spans="1:33" x14ac:dyDescent="0.25">
      <c r="A91">
        <v>2006</v>
      </c>
      <c r="B91">
        <v>6</v>
      </c>
      <c r="C91">
        <v>50.6</v>
      </c>
      <c r="D91">
        <v>29.900000000000002</v>
      </c>
      <c r="E91">
        <v>0</v>
      </c>
      <c r="F91">
        <v>0</v>
      </c>
      <c r="G91">
        <v>26.800000000000004</v>
      </c>
      <c r="H91">
        <v>66.099999999999994</v>
      </c>
      <c r="I91">
        <v>3.3000000000000007</v>
      </c>
      <c r="J91">
        <v>222.6</v>
      </c>
      <c r="K91">
        <v>9.3000000000000007</v>
      </c>
      <c r="L91">
        <v>168.60000000000002</v>
      </c>
      <c r="M91">
        <v>15.600000000000001</v>
      </c>
      <c r="N91">
        <v>114.9</v>
      </c>
      <c r="O91">
        <v>11.2</v>
      </c>
      <c r="P91" s="21">
        <v>17.309999999999999</v>
      </c>
      <c r="S91">
        <v>2013</v>
      </c>
      <c r="T91">
        <f t="shared" ca="1" si="82"/>
        <v>24</v>
      </c>
      <c r="U91">
        <f t="shared" ca="1" si="80"/>
        <v>28</v>
      </c>
      <c r="V91">
        <f t="shared" ca="1" si="80"/>
        <v>17</v>
      </c>
      <c r="W91">
        <f t="shared" ca="1" si="80"/>
        <v>5</v>
      </c>
      <c r="X91">
        <f t="shared" ca="1" si="80"/>
        <v>0</v>
      </c>
      <c r="Y91">
        <f t="shared" ca="1" si="80"/>
        <v>0</v>
      </c>
      <c r="Z91">
        <f t="shared" ca="1" si="80"/>
        <v>0</v>
      </c>
      <c r="AA91">
        <f t="shared" ca="1" si="80"/>
        <v>0</v>
      </c>
      <c r="AB91">
        <f t="shared" ca="1" si="80"/>
        <v>0</v>
      </c>
      <c r="AC91">
        <f t="shared" ca="1" si="80"/>
        <v>0</v>
      </c>
      <c r="AD91">
        <f t="shared" ca="1" si="80"/>
        <v>12</v>
      </c>
      <c r="AE91">
        <f t="shared" ca="1" si="80"/>
        <v>31</v>
      </c>
      <c r="AG91">
        <f t="shared" ca="1" si="81"/>
        <v>117</v>
      </c>
    </row>
    <row r="92" spans="1:33" x14ac:dyDescent="0.25">
      <c r="A92">
        <v>2006</v>
      </c>
      <c r="B92">
        <v>7</v>
      </c>
      <c r="C92">
        <v>10.799999999999999</v>
      </c>
      <c r="D92">
        <v>84.2</v>
      </c>
      <c r="E92">
        <v>0</v>
      </c>
      <c r="F92">
        <v>0</v>
      </c>
      <c r="G92">
        <v>2.0999999999999996</v>
      </c>
      <c r="H92">
        <v>137.50000000000003</v>
      </c>
      <c r="I92">
        <v>0</v>
      </c>
      <c r="J92">
        <v>321.39999999999998</v>
      </c>
      <c r="K92">
        <v>0</v>
      </c>
      <c r="L92">
        <v>259.40000000000003</v>
      </c>
      <c r="M92">
        <v>0</v>
      </c>
      <c r="N92">
        <v>197.39999999999998</v>
      </c>
      <c r="O92">
        <v>44.5</v>
      </c>
      <c r="P92" s="21">
        <v>20.36774193548387</v>
      </c>
      <c r="S92">
        <v>2014</v>
      </c>
      <c r="T92">
        <f t="shared" ca="1" si="82"/>
        <v>26</v>
      </c>
      <c r="U92">
        <f t="shared" ca="1" si="80"/>
        <v>28</v>
      </c>
      <c r="V92">
        <f t="shared" ca="1" si="80"/>
        <v>30</v>
      </c>
      <c r="W92">
        <f t="shared" ca="1" si="80"/>
        <v>4</v>
      </c>
      <c r="X92">
        <f t="shared" ca="1" si="80"/>
        <v>0</v>
      </c>
      <c r="Y92">
        <f t="shared" ca="1" si="80"/>
        <v>0</v>
      </c>
      <c r="Z92">
        <f t="shared" ca="1" si="80"/>
        <v>0</v>
      </c>
      <c r="AA92">
        <f t="shared" ca="1" si="80"/>
        <v>0</v>
      </c>
      <c r="AB92">
        <f t="shared" ca="1" si="80"/>
        <v>0</v>
      </c>
      <c r="AC92">
        <f t="shared" ca="1" si="80"/>
        <v>0</v>
      </c>
      <c r="AD92">
        <f t="shared" ca="1" si="80"/>
        <v>20</v>
      </c>
      <c r="AE92">
        <f t="shared" ca="1" si="80"/>
        <v>20</v>
      </c>
      <c r="AG92">
        <f t="shared" ca="1" si="81"/>
        <v>128</v>
      </c>
    </row>
    <row r="93" spans="1:33" x14ac:dyDescent="0.25">
      <c r="A93">
        <v>2006</v>
      </c>
      <c r="B93">
        <v>8</v>
      </c>
      <c r="C93">
        <v>44.79999999999999</v>
      </c>
      <c r="D93">
        <v>30.600000000000005</v>
      </c>
      <c r="E93">
        <v>0</v>
      </c>
      <c r="F93">
        <v>0</v>
      </c>
      <c r="G93">
        <v>19.100000000000001</v>
      </c>
      <c r="H93">
        <v>66.900000000000006</v>
      </c>
      <c r="I93">
        <v>0</v>
      </c>
      <c r="J93">
        <v>233.79999999999993</v>
      </c>
      <c r="K93">
        <v>0</v>
      </c>
      <c r="L93">
        <v>171.79999999999993</v>
      </c>
      <c r="M93">
        <v>2.7000000000000011</v>
      </c>
      <c r="N93">
        <v>112.50000000000001</v>
      </c>
      <c r="O93">
        <v>10.199999999999999</v>
      </c>
      <c r="P93" s="21">
        <v>17.541935483870969</v>
      </c>
      <c r="S93">
        <v>2015</v>
      </c>
      <c r="T93">
        <f t="shared" ca="1" si="82"/>
        <v>31</v>
      </c>
      <c r="U93">
        <f t="shared" ca="1" si="82"/>
        <v>28</v>
      </c>
      <c r="V93">
        <f t="shared" ca="1" si="82"/>
        <v>25</v>
      </c>
      <c r="W93">
        <f t="shared" ca="1" si="82"/>
        <v>4</v>
      </c>
      <c r="X93">
        <f t="shared" ca="1" si="82"/>
        <v>0</v>
      </c>
      <c r="Y93">
        <f t="shared" ca="1" si="82"/>
        <v>0</v>
      </c>
      <c r="Z93">
        <f t="shared" ca="1" si="82"/>
        <v>0</v>
      </c>
      <c r="AA93">
        <f t="shared" ca="1" si="82"/>
        <v>0</v>
      </c>
      <c r="AB93">
        <f t="shared" ca="1" si="82"/>
        <v>0</v>
      </c>
      <c r="AC93">
        <f t="shared" ca="1" si="82"/>
        <v>0</v>
      </c>
      <c r="AD93">
        <f t="shared" ca="1" si="82"/>
        <v>5</v>
      </c>
      <c r="AE93">
        <f t="shared" ca="1" si="82"/>
        <v>7</v>
      </c>
      <c r="AG93">
        <f t="shared" ca="1" si="81"/>
        <v>100</v>
      </c>
    </row>
    <row r="94" spans="1:33" x14ac:dyDescent="0.25">
      <c r="A94">
        <v>2006</v>
      </c>
      <c r="B94">
        <v>9</v>
      </c>
      <c r="C94">
        <v>179.6</v>
      </c>
      <c r="D94">
        <v>1.2000000000000002</v>
      </c>
      <c r="E94">
        <v>0</v>
      </c>
      <c r="F94">
        <v>0</v>
      </c>
      <c r="G94">
        <v>126.39999999999999</v>
      </c>
      <c r="H94">
        <v>7.9999999999999964</v>
      </c>
      <c r="I94">
        <v>23.900000000000002</v>
      </c>
      <c r="J94">
        <v>85.5</v>
      </c>
      <c r="K94">
        <v>49.400000000000006</v>
      </c>
      <c r="L94">
        <v>50.999999999999993</v>
      </c>
      <c r="M94">
        <v>83.699999999999989</v>
      </c>
      <c r="N94">
        <v>25.299999999999994</v>
      </c>
      <c r="O94">
        <v>0</v>
      </c>
      <c r="P94" s="21">
        <v>12.053333333333333</v>
      </c>
      <c r="S94">
        <v>2016</v>
      </c>
      <c r="T94">
        <f t="shared" ca="1" si="82"/>
        <v>27</v>
      </c>
      <c r="U94">
        <f t="shared" ca="1" si="82"/>
        <v>24</v>
      </c>
      <c r="V94">
        <f t="shared" ca="1" si="82"/>
        <v>13</v>
      </c>
      <c r="W94">
        <f t="shared" ca="1" si="82"/>
        <v>11</v>
      </c>
      <c r="X94">
        <f t="shared" ca="1" si="82"/>
        <v>0</v>
      </c>
      <c r="Y94">
        <f t="shared" ca="1" si="82"/>
        <v>0</v>
      </c>
      <c r="Z94">
        <f t="shared" ca="1" si="82"/>
        <v>0</v>
      </c>
      <c r="AA94">
        <f t="shared" ca="1" si="82"/>
        <v>0</v>
      </c>
      <c r="AB94">
        <f t="shared" ca="1" si="82"/>
        <v>0</v>
      </c>
      <c r="AC94">
        <f t="shared" ca="1" si="82"/>
        <v>2</v>
      </c>
      <c r="AD94">
        <f t="shared" ca="1" si="82"/>
        <v>6</v>
      </c>
      <c r="AE94">
        <f t="shared" ca="1" si="82"/>
        <v>28</v>
      </c>
      <c r="AG94">
        <f t="shared" ca="1" si="81"/>
        <v>111</v>
      </c>
    </row>
    <row r="95" spans="1:33" x14ac:dyDescent="0.25">
      <c r="A95">
        <v>2006</v>
      </c>
      <c r="B95">
        <v>10</v>
      </c>
      <c r="C95">
        <v>399.50000000000006</v>
      </c>
      <c r="D95">
        <v>0</v>
      </c>
      <c r="E95">
        <v>0</v>
      </c>
      <c r="F95">
        <v>0.69999999999999929</v>
      </c>
      <c r="G95">
        <v>338.40000000000009</v>
      </c>
      <c r="H95">
        <v>0.89999999999999858</v>
      </c>
      <c r="I95">
        <v>162.6</v>
      </c>
      <c r="J95">
        <v>11.1</v>
      </c>
      <c r="K95">
        <v>219.7</v>
      </c>
      <c r="L95">
        <v>6.1999999999999993</v>
      </c>
      <c r="M95">
        <v>278.40000000000003</v>
      </c>
      <c r="N95">
        <v>2.8999999999999986</v>
      </c>
      <c r="O95">
        <v>0</v>
      </c>
      <c r="P95" s="21">
        <v>5.112903225806452</v>
      </c>
      <c r="S95">
        <v>2017</v>
      </c>
      <c r="T95">
        <f t="shared" ca="1" si="82"/>
        <v>27</v>
      </c>
      <c r="U95">
        <f t="shared" ca="1" si="82"/>
        <v>20</v>
      </c>
      <c r="V95">
        <f t="shared" ca="1" si="82"/>
        <v>20</v>
      </c>
      <c r="W95">
        <f t="shared" ca="1" si="82"/>
        <v>0</v>
      </c>
      <c r="X95">
        <f t="shared" ca="1" si="82"/>
        <v>0</v>
      </c>
      <c r="Y95">
        <f t="shared" ca="1" si="82"/>
        <v>0</v>
      </c>
      <c r="Z95">
        <f t="shared" ca="1" si="82"/>
        <v>0</v>
      </c>
      <c r="AA95">
        <f t="shared" ca="1" si="82"/>
        <v>0</v>
      </c>
      <c r="AB95">
        <f t="shared" ca="1" si="82"/>
        <v>0</v>
      </c>
      <c r="AC95">
        <f t="shared" ca="1" si="82"/>
        <v>0</v>
      </c>
      <c r="AD95">
        <f t="shared" ca="1" si="82"/>
        <v>16</v>
      </c>
      <c r="AE95">
        <f t="shared" ca="1" si="82"/>
        <v>24</v>
      </c>
      <c r="AG95">
        <f t="shared" ca="1" si="81"/>
        <v>107</v>
      </c>
    </row>
    <row r="96" spans="1:33" x14ac:dyDescent="0.25">
      <c r="A96">
        <v>2006</v>
      </c>
      <c r="B96">
        <v>11</v>
      </c>
      <c r="C96">
        <v>513</v>
      </c>
      <c r="D96">
        <v>0</v>
      </c>
      <c r="E96">
        <v>4</v>
      </c>
      <c r="F96">
        <v>27.500000000000007</v>
      </c>
      <c r="G96">
        <v>453.00000000000011</v>
      </c>
      <c r="H96">
        <v>0</v>
      </c>
      <c r="I96">
        <v>273</v>
      </c>
      <c r="J96">
        <v>0</v>
      </c>
      <c r="K96">
        <v>333</v>
      </c>
      <c r="L96">
        <v>0</v>
      </c>
      <c r="M96">
        <v>393</v>
      </c>
      <c r="N96">
        <v>0</v>
      </c>
      <c r="O96">
        <v>0</v>
      </c>
      <c r="P96" s="21">
        <v>0.89999999999999991</v>
      </c>
      <c r="S96">
        <v>2018</v>
      </c>
      <c r="T96">
        <f t="shared" ca="1" si="82"/>
        <v>25</v>
      </c>
      <c r="U96">
        <f t="shared" ca="1" si="82"/>
        <v>26</v>
      </c>
      <c r="V96">
        <f t="shared" ca="1" si="82"/>
        <v>24</v>
      </c>
      <c r="W96">
        <f t="shared" ca="1" si="82"/>
        <v>16</v>
      </c>
      <c r="X96">
        <f t="shared" ca="1" si="82"/>
        <v>0</v>
      </c>
      <c r="Y96">
        <f t="shared" ca="1" si="82"/>
        <v>0</v>
      </c>
      <c r="Z96">
        <f t="shared" ca="1" si="82"/>
        <v>0</v>
      </c>
      <c r="AA96">
        <f t="shared" ca="1" si="82"/>
        <v>0</v>
      </c>
      <c r="AB96">
        <f t="shared" ca="1" si="82"/>
        <v>0</v>
      </c>
      <c r="AC96">
        <f t="shared" ca="1" si="82"/>
        <v>1</v>
      </c>
      <c r="AD96">
        <f t="shared" ca="1" si="82"/>
        <v>17</v>
      </c>
      <c r="AE96">
        <f t="shared" ca="1" si="82"/>
        <v>28</v>
      </c>
      <c r="AG96">
        <f t="shared" ca="1" si="81"/>
        <v>137</v>
      </c>
    </row>
    <row r="97" spans="1:33" x14ac:dyDescent="0.25">
      <c r="A97">
        <v>2006</v>
      </c>
      <c r="B97">
        <v>12</v>
      </c>
      <c r="C97">
        <v>675.30000000000007</v>
      </c>
      <c r="D97">
        <v>0</v>
      </c>
      <c r="E97">
        <v>14</v>
      </c>
      <c r="F97">
        <v>132.69999999999999</v>
      </c>
      <c r="G97">
        <v>613.30000000000007</v>
      </c>
      <c r="H97">
        <v>0</v>
      </c>
      <c r="I97">
        <v>427.3</v>
      </c>
      <c r="J97">
        <v>0</v>
      </c>
      <c r="K97">
        <v>489.29999999999995</v>
      </c>
      <c r="L97">
        <v>0</v>
      </c>
      <c r="M97">
        <v>551.29999999999995</v>
      </c>
      <c r="N97">
        <v>0</v>
      </c>
      <c r="O97">
        <v>0</v>
      </c>
      <c r="P97" s="21">
        <v>-3.7838709677419353</v>
      </c>
      <c r="S97" s="24">
        <v>2019</v>
      </c>
      <c r="T97" s="25">
        <f ca="1">TREND(T$77:T$96,$S$77:$S$96,$S97)</f>
        <v>26.96842105263157</v>
      </c>
      <c r="U97" s="25">
        <f t="shared" ref="U97:AE98" ca="1" si="83">TREND(U$77:U$96,$S$77:$S$96,$S97)</f>
        <v>26.178947368421049</v>
      </c>
      <c r="V97" s="25">
        <f t="shared" ca="1" si="83"/>
        <v>20.015789473684208</v>
      </c>
      <c r="W97" s="25">
        <f t="shared" ca="1" si="83"/>
        <v>6.3894736842104862</v>
      </c>
      <c r="X97" s="25">
        <f t="shared" ca="1" si="83"/>
        <v>0</v>
      </c>
      <c r="Y97" s="25">
        <f t="shared" ca="1" si="83"/>
        <v>0</v>
      </c>
      <c r="Z97" s="25">
        <f t="shared" ca="1" si="83"/>
        <v>0</v>
      </c>
      <c r="AA97" s="25">
        <f t="shared" ca="1" si="83"/>
        <v>0</v>
      </c>
      <c r="AB97" s="25">
        <f t="shared" ca="1" si="83"/>
        <v>0</v>
      </c>
      <c r="AC97" s="25">
        <f t="shared" ca="1" si="83"/>
        <v>0.38421052631578911</v>
      </c>
      <c r="AD97" s="25">
        <f t="shared" ca="1" si="83"/>
        <v>12.631578947368325</v>
      </c>
      <c r="AE97" s="25">
        <f t="shared" ca="1" si="83"/>
        <v>23.405263157894737</v>
      </c>
      <c r="AG97" s="25">
        <f t="shared" ca="1" si="81"/>
        <v>115.97368421052616</v>
      </c>
    </row>
    <row r="98" spans="1:33" x14ac:dyDescent="0.25">
      <c r="A98">
        <v>2007</v>
      </c>
      <c r="B98">
        <v>1</v>
      </c>
      <c r="C98">
        <v>882.1</v>
      </c>
      <c r="D98">
        <v>0</v>
      </c>
      <c r="E98">
        <v>23</v>
      </c>
      <c r="F98">
        <v>332.6</v>
      </c>
      <c r="G98">
        <v>820.10000000000014</v>
      </c>
      <c r="H98">
        <v>0</v>
      </c>
      <c r="I98">
        <v>634.09999999999991</v>
      </c>
      <c r="J98">
        <v>0</v>
      </c>
      <c r="K98">
        <v>696.1</v>
      </c>
      <c r="L98">
        <v>0</v>
      </c>
      <c r="M98">
        <v>758.1</v>
      </c>
      <c r="N98">
        <v>0</v>
      </c>
      <c r="O98">
        <v>0</v>
      </c>
      <c r="P98" s="21">
        <v>-10.45483870967742</v>
      </c>
      <c r="S98" s="24">
        <v>2020</v>
      </c>
      <c r="T98" s="25">
        <f ca="1">TREND(T$77:T$96,$S$77:$S$96,$S98)</f>
        <v>26.908270676691728</v>
      </c>
      <c r="U98" s="25">
        <f t="shared" ca="1" si="83"/>
        <v>26.157894736842103</v>
      </c>
      <c r="V98" s="25">
        <f t="shared" ca="1" si="83"/>
        <v>20.088721804511266</v>
      </c>
      <c r="W98" s="25">
        <f t="shared" ca="1" si="83"/>
        <v>6.6218045112781851</v>
      </c>
      <c r="X98" s="25">
        <f t="shared" ca="1" si="83"/>
        <v>0</v>
      </c>
      <c r="Y98" s="25">
        <f t="shared" ca="1" si="83"/>
        <v>0</v>
      </c>
      <c r="Z98" s="25">
        <f t="shared" ca="1" si="83"/>
        <v>0</v>
      </c>
      <c r="AA98" s="25">
        <f t="shared" ca="1" si="83"/>
        <v>0</v>
      </c>
      <c r="AB98" s="25">
        <f t="shared" ca="1" si="83"/>
        <v>0</v>
      </c>
      <c r="AC98" s="25">
        <f t="shared" ca="1" si="83"/>
        <v>0.382706766917293</v>
      </c>
      <c r="AD98" s="25">
        <f t="shared" ca="1" si="83"/>
        <v>13.020300751879631</v>
      </c>
      <c r="AE98" s="25">
        <f t="shared" ca="1" si="83"/>
        <v>23.367669172932324</v>
      </c>
      <c r="AG98" s="25">
        <f t="shared" ca="1" si="81"/>
        <v>116.54736842105254</v>
      </c>
    </row>
    <row r="99" spans="1:33" x14ac:dyDescent="0.25">
      <c r="A99">
        <v>2007</v>
      </c>
      <c r="B99">
        <v>2</v>
      </c>
      <c r="C99">
        <v>906.60000000000014</v>
      </c>
      <c r="D99">
        <v>0</v>
      </c>
      <c r="E99">
        <v>28</v>
      </c>
      <c r="F99">
        <v>402.59999999999997</v>
      </c>
      <c r="G99">
        <v>850.60000000000014</v>
      </c>
      <c r="H99">
        <v>0</v>
      </c>
      <c r="I99">
        <v>682.6</v>
      </c>
      <c r="J99">
        <v>0</v>
      </c>
      <c r="K99">
        <v>738.6</v>
      </c>
      <c r="L99">
        <v>0</v>
      </c>
      <c r="M99">
        <v>794.60000000000014</v>
      </c>
      <c r="N99">
        <v>0</v>
      </c>
      <c r="O99">
        <v>0</v>
      </c>
      <c r="P99" s="21">
        <v>-14.37857142857143</v>
      </c>
    </row>
    <row r="100" spans="1:33" x14ac:dyDescent="0.25">
      <c r="A100">
        <v>2007</v>
      </c>
      <c r="B100">
        <v>3</v>
      </c>
      <c r="C100">
        <v>689.09999999999991</v>
      </c>
      <c r="D100">
        <v>0</v>
      </c>
      <c r="E100">
        <v>17</v>
      </c>
      <c r="F100">
        <v>166.79999999999998</v>
      </c>
      <c r="G100">
        <v>627.0999999999998</v>
      </c>
      <c r="H100">
        <v>0</v>
      </c>
      <c r="I100">
        <v>441.10000000000008</v>
      </c>
      <c r="J100">
        <v>0</v>
      </c>
      <c r="K100">
        <v>503.10000000000008</v>
      </c>
      <c r="L100">
        <v>0</v>
      </c>
      <c r="M100">
        <v>565.0999999999998</v>
      </c>
      <c r="N100">
        <v>0</v>
      </c>
      <c r="O100">
        <v>0</v>
      </c>
      <c r="P100" s="21">
        <v>-4.2290322580645165</v>
      </c>
      <c r="S100" t="s">
        <v>32</v>
      </c>
      <c r="T100">
        <f ca="1">AVERAGE(T87:T96)</f>
        <v>27.8</v>
      </c>
      <c r="U100">
        <f t="shared" ref="U100:AE100" ca="1" si="84">AVERAGE(U87:U96)</f>
        <v>26.1</v>
      </c>
      <c r="V100">
        <f t="shared" ca="1" si="84"/>
        <v>18.5</v>
      </c>
      <c r="W100">
        <f t="shared" ca="1" si="84"/>
        <v>4.9000000000000004</v>
      </c>
      <c r="X100">
        <f t="shared" ca="1" si="84"/>
        <v>0</v>
      </c>
      <c r="Y100">
        <f t="shared" ca="1" si="84"/>
        <v>0</v>
      </c>
      <c r="Z100">
        <f t="shared" ca="1" si="84"/>
        <v>0</v>
      </c>
      <c r="AA100">
        <f t="shared" ca="1" si="84"/>
        <v>0</v>
      </c>
      <c r="AB100">
        <f t="shared" ca="1" si="84"/>
        <v>0</v>
      </c>
      <c r="AC100">
        <f t="shared" ca="1" si="84"/>
        <v>0.4</v>
      </c>
      <c r="AD100">
        <f t="shared" ca="1" si="84"/>
        <v>9.6999999999999993</v>
      </c>
      <c r="AE100">
        <f t="shared" ca="1" si="84"/>
        <v>23.5</v>
      </c>
      <c r="AG100">
        <f t="shared" ref="AG100" ca="1" si="85">SUM(T100:AE100)</f>
        <v>110.90000000000002</v>
      </c>
    </row>
    <row r="101" spans="1:33" x14ac:dyDescent="0.25">
      <c r="A101">
        <v>2007</v>
      </c>
      <c r="B101">
        <v>4</v>
      </c>
      <c r="C101">
        <v>428.30000000000018</v>
      </c>
      <c r="D101">
        <v>0</v>
      </c>
      <c r="E101">
        <v>7</v>
      </c>
      <c r="F101">
        <v>45</v>
      </c>
      <c r="G101">
        <v>368.30000000000013</v>
      </c>
      <c r="H101">
        <v>0</v>
      </c>
      <c r="I101">
        <v>204.19999999999993</v>
      </c>
      <c r="J101">
        <v>15.9</v>
      </c>
      <c r="K101">
        <v>254.39999999999992</v>
      </c>
      <c r="L101">
        <v>6.1</v>
      </c>
      <c r="M101">
        <v>309.4000000000002</v>
      </c>
      <c r="N101">
        <v>1.0999999999999996</v>
      </c>
      <c r="O101">
        <v>0</v>
      </c>
      <c r="P101" s="21">
        <v>3.723333333333334</v>
      </c>
    </row>
    <row r="102" spans="1:33" x14ac:dyDescent="0.25">
      <c r="A102">
        <v>2007</v>
      </c>
      <c r="B102">
        <v>5</v>
      </c>
      <c r="C102">
        <v>186.7</v>
      </c>
      <c r="D102">
        <v>14.2</v>
      </c>
      <c r="E102">
        <v>0</v>
      </c>
      <c r="F102">
        <v>0</v>
      </c>
      <c r="G102">
        <v>134.69999999999999</v>
      </c>
      <c r="H102">
        <v>24.200000000000003</v>
      </c>
      <c r="I102">
        <v>21.700000000000003</v>
      </c>
      <c r="J102">
        <v>97.2</v>
      </c>
      <c r="K102">
        <v>52</v>
      </c>
      <c r="L102">
        <v>65.5</v>
      </c>
      <c r="M102">
        <v>88.7</v>
      </c>
      <c r="N102">
        <v>40.200000000000003</v>
      </c>
      <c r="O102">
        <v>6.1000000000000014</v>
      </c>
      <c r="P102" s="21">
        <v>12.43548387096774</v>
      </c>
    </row>
    <row r="103" spans="1:33" x14ac:dyDescent="0.25">
      <c r="A103">
        <v>2007</v>
      </c>
      <c r="B103">
        <v>6</v>
      </c>
      <c r="C103">
        <v>62.5</v>
      </c>
      <c r="D103">
        <v>52.400000000000006</v>
      </c>
      <c r="E103">
        <v>0</v>
      </c>
      <c r="F103">
        <v>0</v>
      </c>
      <c r="G103">
        <v>37.699999999999996</v>
      </c>
      <c r="H103">
        <v>87.600000000000009</v>
      </c>
      <c r="I103">
        <v>4.7</v>
      </c>
      <c r="J103">
        <v>234.6</v>
      </c>
      <c r="K103">
        <v>8.8999999999999986</v>
      </c>
      <c r="L103">
        <v>178.79999999999998</v>
      </c>
      <c r="M103">
        <v>20</v>
      </c>
      <c r="N103">
        <v>129.9</v>
      </c>
      <c r="O103">
        <v>26.4</v>
      </c>
      <c r="P103" s="21">
        <v>17.663333333333338</v>
      </c>
    </row>
    <row r="104" spans="1:33" x14ac:dyDescent="0.25">
      <c r="A104">
        <v>2007</v>
      </c>
      <c r="B104">
        <v>7</v>
      </c>
      <c r="C104">
        <v>34.1</v>
      </c>
      <c r="D104">
        <v>46.500000000000007</v>
      </c>
      <c r="E104">
        <v>0</v>
      </c>
      <c r="F104">
        <v>0</v>
      </c>
      <c r="G104">
        <v>12.199999999999998</v>
      </c>
      <c r="H104">
        <v>86.6</v>
      </c>
      <c r="I104">
        <v>0</v>
      </c>
      <c r="J104">
        <v>260.39999999999998</v>
      </c>
      <c r="K104">
        <v>0.69999999999999929</v>
      </c>
      <c r="L104">
        <v>199.09999999999997</v>
      </c>
      <c r="M104">
        <v>3.1999999999999993</v>
      </c>
      <c r="N104">
        <v>139.6</v>
      </c>
      <c r="O104">
        <v>17.499999999999996</v>
      </c>
      <c r="P104" s="21">
        <v>18.400000000000002</v>
      </c>
    </row>
    <row r="105" spans="1:33" x14ac:dyDescent="0.25">
      <c r="A105">
        <v>2007</v>
      </c>
      <c r="B105">
        <v>8</v>
      </c>
      <c r="C105">
        <v>36</v>
      </c>
      <c r="D105">
        <v>49.600000000000009</v>
      </c>
      <c r="E105">
        <v>0</v>
      </c>
      <c r="F105">
        <v>0</v>
      </c>
      <c r="G105">
        <v>13.499999999999998</v>
      </c>
      <c r="H105">
        <v>89.100000000000023</v>
      </c>
      <c r="I105">
        <v>0</v>
      </c>
      <c r="J105">
        <v>261.59999999999997</v>
      </c>
      <c r="K105">
        <v>0.19999999999999929</v>
      </c>
      <c r="L105">
        <v>199.79999999999995</v>
      </c>
      <c r="M105">
        <v>4.5999999999999979</v>
      </c>
      <c r="N105">
        <v>142.20000000000002</v>
      </c>
      <c r="O105">
        <v>25.700000000000003</v>
      </c>
      <c r="P105" s="21">
        <v>18.438709677419357</v>
      </c>
    </row>
    <row r="106" spans="1:33" x14ac:dyDescent="0.25">
      <c r="A106">
        <v>2007</v>
      </c>
      <c r="B106">
        <v>9</v>
      </c>
      <c r="C106">
        <v>118.8</v>
      </c>
      <c r="D106">
        <v>11.899999999999999</v>
      </c>
      <c r="E106">
        <v>0</v>
      </c>
      <c r="F106">
        <v>0</v>
      </c>
      <c r="G106">
        <v>71.599999999999994</v>
      </c>
      <c r="H106">
        <v>24.700000000000003</v>
      </c>
      <c r="I106">
        <v>3.6999999999999993</v>
      </c>
      <c r="J106">
        <v>136.80000000000001</v>
      </c>
      <c r="K106">
        <v>15.199999999999998</v>
      </c>
      <c r="L106">
        <v>88.299999999999983</v>
      </c>
      <c r="M106">
        <v>36.4</v>
      </c>
      <c r="N106">
        <v>49.5</v>
      </c>
      <c r="O106">
        <v>4.6999999999999993</v>
      </c>
      <c r="P106" s="21">
        <v>14.436666666666669</v>
      </c>
    </row>
    <row r="107" spans="1:33" x14ac:dyDescent="0.25">
      <c r="A107">
        <v>2007</v>
      </c>
      <c r="B107">
        <v>10</v>
      </c>
      <c r="C107">
        <v>273.09999999999997</v>
      </c>
      <c r="D107">
        <v>0</v>
      </c>
      <c r="E107">
        <v>0</v>
      </c>
      <c r="F107">
        <v>0</v>
      </c>
      <c r="G107">
        <v>211.39999999999998</v>
      </c>
      <c r="H107">
        <v>0.30000000000000071</v>
      </c>
      <c r="I107">
        <v>73.5</v>
      </c>
      <c r="J107">
        <v>48.4</v>
      </c>
      <c r="K107">
        <v>112.7</v>
      </c>
      <c r="L107">
        <v>25.6</v>
      </c>
      <c r="M107">
        <v>157.69999999999999</v>
      </c>
      <c r="N107">
        <v>8.6000000000000014</v>
      </c>
      <c r="O107">
        <v>0</v>
      </c>
      <c r="P107" s="21">
        <v>9.1903225806451605</v>
      </c>
    </row>
    <row r="108" spans="1:33" x14ac:dyDescent="0.25">
      <c r="A108">
        <v>2007</v>
      </c>
      <c r="B108">
        <v>11</v>
      </c>
      <c r="C108">
        <v>589.6</v>
      </c>
      <c r="D108">
        <v>0</v>
      </c>
      <c r="E108">
        <v>8</v>
      </c>
      <c r="F108">
        <v>90</v>
      </c>
      <c r="G108">
        <v>529.6</v>
      </c>
      <c r="H108">
        <v>0</v>
      </c>
      <c r="I108">
        <v>349.6</v>
      </c>
      <c r="J108">
        <v>0</v>
      </c>
      <c r="K108">
        <v>409.6</v>
      </c>
      <c r="L108">
        <v>0</v>
      </c>
      <c r="M108">
        <v>469.59999999999997</v>
      </c>
      <c r="N108">
        <v>0</v>
      </c>
      <c r="O108">
        <v>0</v>
      </c>
      <c r="P108" s="21">
        <v>-1.6533333333333331</v>
      </c>
    </row>
    <row r="109" spans="1:33" x14ac:dyDescent="0.25">
      <c r="A109">
        <v>2007</v>
      </c>
      <c r="B109">
        <v>12</v>
      </c>
      <c r="C109">
        <v>824.5</v>
      </c>
      <c r="D109">
        <v>0</v>
      </c>
      <c r="E109">
        <v>31</v>
      </c>
      <c r="F109">
        <v>266.5</v>
      </c>
      <c r="G109">
        <v>762.5</v>
      </c>
      <c r="H109">
        <v>0</v>
      </c>
      <c r="I109">
        <v>576.5</v>
      </c>
      <c r="J109">
        <v>0</v>
      </c>
      <c r="K109">
        <v>638.49999999999989</v>
      </c>
      <c r="L109">
        <v>0</v>
      </c>
      <c r="M109">
        <v>700.49999999999989</v>
      </c>
      <c r="N109">
        <v>0</v>
      </c>
      <c r="O109">
        <v>0</v>
      </c>
      <c r="P109" s="21">
        <v>-8.5967741935483879</v>
      </c>
    </row>
    <row r="110" spans="1:33" x14ac:dyDescent="0.25">
      <c r="A110">
        <v>2008</v>
      </c>
      <c r="B110">
        <v>1</v>
      </c>
      <c r="C110">
        <v>829.69999999999993</v>
      </c>
      <c r="D110">
        <v>0</v>
      </c>
      <c r="E110">
        <v>22</v>
      </c>
      <c r="F110">
        <v>284.20000000000005</v>
      </c>
      <c r="G110">
        <v>767.7</v>
      </c>
      <c r="H110">
        <v>0</v>
      </c>
      <c r="I110">
        <v>581.70000000000005</v>
      </c>
      <c r="J110">
        <v>0</v>
      </c>
      <c r="K110">
        <v>643.70000000000005</v>
      </c>
      <c r="L110">
        <v>0</v>
      </c>
      <c r="M110">
        <v>705.7</v>
      </c>
      <c r="N110">
        <v>0</v>
      </c>
      <c r="O110">
        <v>0</v>
      </c>
      <c r="P110" s="21">
        <v>-8.7645161290322573</v>
      </c>
    </row>
    <row r="111" spans="1:33" x14ac:dyDescent="0.25">
      <c r="A111">
        <v>2008</v>
      </c>
      <c r="B111">
        <v>2</v>
      </c>
      <c r="C111">
        <v>861.49999999999977</v>
      </c>
      <c r="D111">
        <v>0</v>
      </c>
      <c r="E111">
        <v>29</v>
      </c>
      <c r="F111">
        <v>339.49999999999994</v>
      </c>
      <c r="G111">
        <v>803.49999999999977</v>
      </c>
      <c r="H111">
        <v>0</v>
      </c>
      <c r="I111">
        <v>629.49999999999989</v>
      </c>
      <c r="J111">
        <v>0</v>
      </c>
      <c r="K111">
        <v>687.49999999999989</v>
      </c>
      <c r="L111">
        <v>0</v>
      </c>
      <c r="M111">
        <v>745.49999999999989</v>
      </c>
      <c r="N111">
        <v>0</v>
      </c>
      <c r="O111">
        <v>0</v>
      </c>
      <c r="P111" s="21">
        <v>-11.706896551724135</v>
      </c>
    </row>
    <row r="112" spans="1:33" x14ac:dyDescent="0.25">
      <c r="A112">
        <v>2008</v>
      </c>
      <c r="B112">
        <v>3</v>
      </c>
      <c r="C112">
        <v>777.8</v>
      </c>
      <c r="D112">
        <v>0</v>
      </c>
      <c r="E112">
        <v>27</v>
      </c>
      <c r="F112">
        <v>221.4</v>
      </c>
      <c r="G112">
        <v>715.79999999999984</v>
      </c>
      <c r="H112">
        <v>0</v>
      </c>
      <c r="I112">
        <v>529.79999999999995</v>
      </c>
      <c r="J112">
        <v>0</v>
      </c>
      <c r="K112">
        <v>591.79999999999995</v>
      </c>
      <c r="L112">
        <v>0</v>
      </c>
      <c r="M112">
        <v>653.79999999999984</v>
      </c>
      <c r="N112">
        <v>0</v>
      </c>
      <c r="O112">
        <v>0</v>
      </c>
      <c r="P112" s="21">
        <v>-7.0903225806451626</v>
      </c>
    </row>
    <row r="113" spans="1:16" x14ac:dyDescent="0.25">
      <c r="A113">
        <v>2008</v>
      </c>
      <c r="B113">
        <v>4</v>
      </c>
      <c r="C113">
        <v>367.89999999999992</v>
      </c>
      <c r="D113">
        <v>0</v>
      </c>
      <c r="E113">
        <v>0</v>
      </c>
      <c r="F113">
        <v>12.099999999999998</v>
      </c>
      <c r="G113">
        <v>308.70000000000005</v>
      </c>
      <c r="H113">
        <v>0.80000000000000071</v>
      </c>
      <c r="I113">
        <v>158.80000000000004</v>
      </c>
      <c r="J113">
        <v>30.9</v>
      </c>
      <c r="K113">
        <v>200.90000000000003</v>
      </c>
      <c r="L113">
        <v>13</v>
      </c>
      <c r="M113">
        <v>252.10000000000005</v>
      </c>
      <c r="N113">
        <v>4.2000000000000011</v>
      </c>
      <c r="O113">
        <v>0</v>
      </c>
      <c r="P113" s="21">
        <v>5.7366666666666646</v>
      </c>
    </row>
    <row r="114" spans="1:16" x14ac:dyDescent="0.25">
      <c r="A114">
        <v>2008</v>
      </c>
      <c r="B114">
        <v>5</v>
      </c>
      <c r="C114">
        <v>268.8</v>
      </c>
      <c r="D114">
        <v>0</v>
      </c>
      <c r="E114">
        <v>0</v>
      </c>
      <c r="F114">
        <v>0</v>
      </c>
      <c r="G114">
        <v>206.80000000000007</v>
      </c>
      <c r="H114">
        <v>0</v>
      </c>
      <c r="I114">
        <v>45.7</v>
      </c>
      <c r="J114">
        <v>24.9</v>
      </c>
      <c r="K114">
        <v>90</v>
      </c>
      <c r="L114">
        <v>7.1999999999999993</v>
      </c>
      <c r="M114">
        <v>145.69999999999999</v>
      </c>
      <c r="N114">
        <v>0.90000000000000036</v>
      </c>
      <c r="O114">
        <v>0</v>
      </c>
      <c r="P114" s="21">
        <v>9.3290322580645153</v>
      </c>
    </row>
    <row r="115" spans="1:16" x14ac:dyDescent="0.25">
      <c r="A115">
        <v>2008</v>
      </c>
      <c r="B115">
        <v>6</v>
      </c>
      <c r="C115">
        <v>49.4</v>
      </c>
      <c r="D115">
        <v>23.7</v>
      </c>
      <c r="E115">
        <v>0</v>
      </c>
      <c r="F115">
        <v>0</v>
      </c>
      <c r="G115">
        <v>20.700000000000003</v>
      </c>
      <c r="H115">
        <v>54.999999999999986</v>
      </c>
      <c r="I115">
        <v>0</v>
      </c>
      <c r="J115">
        <v>214.30000000000004</v>
      </c>
      <c r="K115">
        <v>0.69999999999999929</v>
      </c>
      <c r="L115">
        <v>155.00000000000003</v>
      </c>
      <c r="M115">
        <v>6.1</v>
      </c>
      <c r="N115">
        <v>100.39999999999998</v>
      </c>
      <c r="O115">
        <v>6.1000000000000014</v>
      </c>
      <c r="P115" s="21">
        <v>17.143333333333338</v>
      </c>
    </row>
    <row r="116" spans="1:16" x14ac:dyDescent="0.25">
      <c r="A116">
        <v>2008</v>
      </c>
      <c r="B116">
        <v>7</v>
      </c>
      <c r="C116">
        <v>16.5</v>
      </c>
      <c r="D116">
        <v>36.699999999999996</v>
      </c>
      <c r="E116">
        <v>0</v>
      </c>
      <c r="F116">
        <v>0</v>
      </c>
      <c r="G116">
        <v>2</v>
      </c>
      <c r="H116">
        <v>84.2</v>
      </c>
      <c r="I116">
        <v>0</v>
      </c>
      <c r="J116">
        <v>268.2</v>
      </c>
      <c r="K116">
        <v>0</v>
      </c>
      <c r="L116">
        <v>206.2</v>
      </c>
      <c r="M116">
        <v>0</v>
      </c>
      <c r="N116">
        <v>144.19999999999999</v>
      </c>
      <c r="O116">
        <v>4.5999999999999943</v>
      </c>
      <c r="P116" s="21">
        <v>18.651612903225804</v>
      </c>
    </row>
    <row r="117" spans="1:16" x14ac:dyDescent="0.25">
      <c r="A117">
        <v>2008</v>
      </c>
      <c r="B117">
        <v>8</v>
      </c>
      <c r="C117">
        <v>28.099999999999998</v>
      </c>
      <c r="D117">
        <v>19.900000000000002</v>
      </c>
      <c r="E117">
        <v>0</v>
      </c>
      <c r="F117">
        <v>0</v>
      </c>
      <c r="G117">
        <v>7.0999999999999979</v>
      </c>
      <c r="H117">
        <v>60.9</v>
      </c>
      <c r="I117">
        <v>0</v>
      </c>
      <c r="J117">
        <v>239.79999999999998</v>
      </c>
      <c r="K117">
        <v>0</v>
      </c>
      <c r="L117">
        <v>177.8</v>
      </c>
      <c r="M117">
        <v>0.39999999999999858</v>
      </c>
      <c r="N117">
        <v>116.19999999999999</v>
      </c>
      <c r="O117">
        <v>2.9999999999999964</v>
      </c>
      <c r="P117" s="21">
        <v>17.735483870967744</v>
      </c>
    </row>
    <row r="118" spans="1:16" x14ac:dyDescent="0.25">
      <c r="A118">
        <v>2008</v>
      </c>
      <c r="B118">
        <v>9</v>
      </c>
      <c r="C118">
        <v>153.4</v>
      </c>
      <c r="D118">
        <v>7.6000000000000005</v>
      </c>
      <c r="E118">
        <v>0</v>
      </c>
      <c r="F118">
        <v>0</v>
      </c>
      <c r="G118">
        <v>101.6</v>
      </c>
      <c r="H118">
        <v>15.8</v>
      </c>
      <c r="I118">
        <v>11.299999999999999</v>
      </c>
      <c r="J118">
        <v>105.5</v>
      </c>
      <c r="K118">
        <v>27.4</v>
      </c>
      <c r="L118">
        <v>61.599999999999994</v>
      </c>
      <c r="M118">
        <v>56.4</v>
      </c>
      <c r="N118">
        <v>30.6</v>
      </c>
      <c r="O118">
        <v>1.5999999999999979</v>
      </c>
      <c r="P118" s="21">
        <v>13.140000000000002</v>
      </c>
    </row>
    <row r="119" spans="1:16" x14ac:dyDescent="0.25">
      <c r="A119">
        <v>2008</v>
      </c>
      <c r="B119">
        <v>10</v>
      </c>
      <c r="C119">
        <v>380.20000000000005</v>
      </c>
      <c r="D119">
        <v>0.3</v>
      </c>
      <c r="E119">
        <v>0</v>
      </c>
      <c r="F119">
        <v>4.8000000000000007</v>
      </c>
      <c r="G119">
        <v>320.20000000000005</v>
      </c>
      <c r="H119">
        <v>2.3000000000000007</v>
      </c>
      <c r="I119">
        <v>149.9</v>
      </c>
      <c r="J119">
        <v>18</v>
      </c>
      <c r="K119">
        <v>203.69999999999996</v>
      </c>
      <c r="L119">
        <v>9.8000000000000007</v>
      </c>
      <c r="M119">
        <v>261.09999999999997</v>
      </c>
      <c r="N119">
        <v>5.2000000000000011</v>
      </c>
      <c r="O119">
        <v>0</v>
      </c>
      <c r="P119" s="21">
        <v>5.7451612903225833</v>
      </c>
    </row>
    <row r="120" spans="1:16" x14ac:dyDescent="0.25">
      <c r="A120">
        <v>2008</v>
      </c>
      <c r="B120">
        <v>11</v>
      </c>
      <c r="C120">
        <v>573.19999999999993</v>
      </c>
      <c r="D120">
        <v>0</v>
      </c>
      <c r="E120">
        <v>15</v>
      </c>
      <c r="F120">
        <v>98</v>
      </c>
      <c r="G120">
        <v>513.19999999999993</v>
      </c>
      <c r="H120">
        <v>0</v>
      </c>
      <c r="I120">
        <v>339.9</v>
      </c>
      <c r="J120">
        <v>6.7000000000000011</v>
      </c>
      <c r="K120">
        <v>394.5</v>
      </c>
      <c r="L120">
        <v>1.3000000000000007</v>
      </c>
      <c r="M120">
        <v>453.20000000000005</v>
      </c>
      <c r="N120">
        <v>0</v>
      </c>
      <c r="O120">
        <v>0</v>
      </c>
      <c r="P120" s="21">
        <v>-1.1066666666666665</v>
      </c>
    </row>
    <row r="121" spans="1:16" x14ac:dyDescent="0.25">
      <c r="A121">
        <v>2008</v>
      </c>
      <c r="B121">
        <v>12</v>
      </c>
      <c r="C121">
        <v>891.80000000000018</v>
      </c>
      <c r="D121">
        <v>0</v>
      </c>
      <c r="E121">
        <v>24</v>
      </c>
      <c r="F121">
        <v>338.6</v>
      </c>
      <c r="G121">
        <v>829.80000000000018</v>
      </c>
      <c r="H121">
        <v>0</v>
      </c>
      <c r="I121">
        <v>643.80000000000007</v>
      </c>
      <c r="J121">
        <v>0</v>
      </c>
      <c r="K121">
        <v>705.80000000000018</v>
      </c>
      <c r="L121">
        <v>0</v>
      </c>
      <c r="M121">
        <v>767.8000000000003</v>
      </c>
      <c r="N121">
        <v>0</v>
      </c>
      <c r="O121">
        <v>0</v>
      </c>
      <c r="P121" s="21">
        <v>-10.767741935483873</v>
      </c>
    </row>
    <row r="122" spans="1:16" x14ac:dyDescent="0.25">
      <c r="A122">
        <v>2009</v>
      </c>
      <c r="B122">
        <v>1</v>
      </c>
      <c r="C122">
        <v>1046.7</v>
      </c>
      <c r="D122">
        <v>0</v>
      </c>
      <c r="E122">
        <v>31</v>
      </c>
      <c r="F122">
        <v>488.69999999999993</v>
      </c>
      <c r="G122">
        <v>984.69999999999993</v>
      </c>
      <c r="H122">
        <v>0</v>
      </c>
      <c r="I122">
        <v>798.69999999999993</v>
      </c>
      <c r="J122">
        <v>0</v>
      </c>
      <c r="K122">
        <v>860.69999999999993</v>
      </c>
      <c r="L122">
        <v>0</v>
      </c>
      <c r="M122">
        <v>922.69999999999993</v>
      </c>
      <c r="N122">
        <v>0</v>
      </c>
      <c r="O122">
        <v>0</v>
      </c>
      <c r="P122" s="21">
        <v>-15.764516129032256</v>
      </c>
    </row>
    <row r="123" spans="1:16" x14ac:dyDescent="0.25">
      <c r="A123">
        <v>2009</v>
      </c>
      <c r="B123">
        <v>2</v>
      </c>
      <c r="C123">
        <v>790.3</v>
      </c>
      <c r="D123">
        <v>0</v>
      </c>
      <c r="E123">
        <v>25</v>
      </c>
      <c r="F123">
        <v>289.89999999999998</v>
      </c>
      <c r="G123">
        <v>734.3</v>
      </c>
      <c r="H123">
        <v>0</v>
      </c>
      <c r="I123">
        <v>566.30000000000007</v>
      </c>
      <c r="J123">
        <v>0</v>
      </c>
      <c r="K123">
        <v>622.30000000000007</v>
      </c>
      <c r="L123">
        <v>0</v>
      </c>
      <c r="M123">
        <v>678.3</v>
      </c>
      <c r="N123">
        <v>0</v>
      </c>
      <c r="O123">
        <v>0</v>
      </c>
      <c r="P123" s="21">
        <v>-10.225</v>
      </c>
    </row>
    <row r="124" spans="1:16" x14ac:dyDescent="0.25">
      <c r="A124">
        <v>2009</v>
      </c>
      <c r="B124">
        <v>3</v>
      </c>
      <c r="C124">
        <v>696.10000000000025</v>
      </c>
      <c r="D124">
        <v>0</v>
      </c>
      <c r="E124">
        <v>16</v>
      </c>
      <c r="F124">
        <v>154.09999999999997</v>
      </c>
      <c r="G124">
        <v>634.10000000000025</v>
      </c>
      <c r="H124">
        <v>0</v>
      </c>
      <c r="I124">
        <v>448.1</v>
      </c>
      <c r="J124">
        <v>0</v>
      </c>
      <c r="K124">
        <v>510.1</v>
      </c>
      <c r="L124">
        <v>0</v>
      </c>
      <c r="M124">
        <v>572.10000000000014</v>
      </c>
      <c r="N124">
        <v>0</v>
      </c>
      <c r="O124">
        <v>0</v>
      </c>
      <c r="P124" s="21">
        <v>-4.4548387096774169</v>
      </c>
    </row>
    <row r="125" spans="1:16" x14ac:dyDescent="0.25">
      <c r="A125">
        <v>2009</v>
      </c>
      <c r="B125">
        <v>4</v>
      </c>
      <c r="C125">
        <v>434.2000000000001</v>
      </c>
      <c r="D125">
        <v>0</v>
      </c>
      <c r="E125">
        <v>7</v>
      </c>
      <c r="F125">
        <v>16.599999999999998</v>
      </c>
      <c r="G125">
        <v>374.2000000000001</v>
      </c>
      <c r="H125">
        <v>0</v>
      </c>
      <c r="I125">
        <v>198.20000000000005</v>
      </c>
      <c r="J125">
        <v>4</v>
      </c>
      <c r="K125">
        <v>254.90000000000003</v>
      </c>
      <c r="L125">
        <v>0.69999999999999929</v>
      </c>
      <c r="M125">
        <v>314.2000000000001</v>
      </c>
      <c r="N125">
        <v>0</v>
      </c>
      <c r="O125">
        <v>0</v>
      </c>
      <c r="P125" s="21">
        <v>3.5266666666666677</v>
      </c>
    </row>
    <row r="126" spans="1:16" x14ac:dyDescent="0.25">
      <c r="A126">
        <v>2009</v>
      </c>
      <c r="B126">
        <v>5</v>
      </c>
      <c r="C126">
        <v>264.3</v>
      </c>
      <c r="D126">
        <v>0.6</v>
      </c>
      <c r="E126">
        <v>0</v>
      </c>
      <c r="F126">
        <v>0</v>
      </c>
      <c r="G126">
        <v>204.3</v>
      </c>
      <c r="H126">
        <v>2.6000000000000014</v>
      </c>
      <c r="I126">
        <v>51.300000000000004</v>
      </c>
      <c r="J126">
        <v>35.599999999999994</v>
      </c>
      <c r="K126">
        <v>93.100000000000009</v>
      </c>
      <c r="L126">
        <v>15.4</v>
      </c>
      <c r="M126">
        <v>144.29999999999998</v>
      </c>
      <c r="N126">
        <v>4.6000000000000014</v>
      </c>
      <c r="O126">
        <v>0</v>
      </c>
      <c r="P126" s="21">
        <v>9.4935483870967747</v>
      </c>
    </row>
    <row r="127" spans="1:16" x14ac:dyDescent="0.25">
      <c r="A127">
        <v>2009</v>
      </c>
      <c r="B127">
        <v>6</v>
      </c>
      <c r="C127">
        <v>93.2</v>
      </c>
      <c r="D127">
        <v>35.799999999999997</v>
      </c>
      <c r="E127">
        <v>0</v>
      </c>
      <c r="F127">
        <v>0</v>
      </c>
      <c r="G127">
        <v>60.400000000000006</v>
      </c>
      <c r="H127">
        <v>62.999999999999993</v>
      </c>
      <c r="I127">
        <v>5.7000000000000011</v>
      </c>
      <c r="J127">
        <v>188.30000000000004</v>
      </c>
      <c r="K127">
        <v>17.599999999999998</v>
      </c>
      <c r="L127">
        <v>140.20000000000002</v>
      </c>
      <c r="M127">
        <v>35</v>
      </c>
      <c r="N127">
        <v>97.6</v>
      </c>
      <c r="O127">
        <v>17.599999999999998</v>
      </c>
      <c r="P127" s="21">
        <v>16.086666666666666</v>
      </c>
    </row>
    <row r="128" spans="1:16" x14ac:dyDescent="0.25">
      <c r="A128">
        <v>2009</v>
      </c>
      <c r="B128">
        <v>7</v>
      </c>
      <c r="C128">
        <v>47.800000000000004</v>
      </c>
      <c r="D128">
        <v>8.8000000000000007</v>
      </c>
      <c r="E128">
        <v>0</v>
      </c>
      <c r="F128">
        <v>0</v>
      </c>
      <c r="G128">
        <v>14.6</v>
      </c>
      <c r="H128">
        <v>37.599999999999994</v>
      </c>
      <c r="I128">
        <v>0</v>
      </c>
      <c r="J128">
        <v>209</v>
      </c>
      <c r="K128">
        <v>0</v>
      </c>
      <c r="L128">
        <v>147</v>
      </c>
      <c r="M128">
        <v>1.4000000000000004</v>
      </c>
      <c r="N128">
        <v>86.4</v>
      </c>
      <c r="O128">
        <v>0.10000000000000142</v>
      </c>
      <c r="P128" s="21">
        <v>16.741935483870968</v>
      </c>
    </row>
    <row r="129" spans="1:16" x14ac:dyDescent="0.25">
      <c r="A129">
        <v>2009</v>
      </c>
      <c r="B129">
        <v>8</v>
      </c>
      <c r="C129">
        <v>60.8</v>
      </c>
      <c r="D129">
        <v>34</v>
      </c>
      <c r="E129">
        <v>0</v>
      </c>
      <c r="F129">
        <v>0</v>
      </c>
      <c r="G129">
        <v>31.2</v>
      </c>
      <c r="H129">
        <v>66.400000000000006</v>
      </c>
      <c r="I129">
        <v>0</v>
      </c>
      <c r="J129">
        <v>221.2</v>
      </c>
      <c r="K129">
        <v>3.5</v>
      </c>
      <c r="L129">
        <v>162.69999999999999</v>
      </c>
      <c r="M129">
        <v>12</v>
      </c>
      <c r="N129">
        <v>109.2</v>
      </c>
      <c r="O129">
        <v>13.099999999999998</v>
      </c>
      <c r="P129" s="21">
        <v>17.13548387096774</v>
      </c>
    </row>
    <row r="130" spans="1:16" x14ac:dyDescent="0.25">
      <c r="A130">
        <v>2009</v>
      </c>
      <c r="B130">
        <v>9</v>
      </c>
      <c r="C130">
        <v>116.6</v>
      </c>
      <c r="D130">
        <v>6.8000000000000007</v>
      </c>
      <c r="E130">
        <v>0</v>
      </c>
      <c r="F130">
        <v>0</v>
      </c>
      <c r="G130">
        <v>78.899999999999991</v>
      </c>
      <c r="H130">
        <v>29.100000000000005</v>
      </c>
      <c r="I130">
        <v>12.3</v>
      </c>
      <c r="J130">
        <v>142.50000000000003</v>
      </c>
      <c r="K130">
        <v>25</v>
      </c>
      <c r="L130">
        <v>95.2</v>
      </c>
      <c r="M130">
        <v>48</v>
      </c>
      <c r="N130">
        <v>58.199999999999996</v>
      </c>
      <c r="O130">
        <v>0.10000000000000142</v>
      </c>
      <c r="P130" s="21">
        <v>14.339999999999998</v>
      </c>
    </row>
    <row r="131" spans="1:16" x14ac:dyDescent="0.25">
      <c r="A131">
        <v>2009</v>
      </c>
      <c r="B131">
        <v>10</v>
      </c>
      <c r="C131">
        <v>418.20000000000005</v>
      </c>
      <c r="D131">
        <v>0</v>
      </c>
      <c r="E131">
        <v>1</v>
      </c>
      <c r="F131">
        <v>2.2000000000000028</v>
      </c>
      <c r="G131">
        <v>356.20000000000005</v>
      </c>
      <c r="H131">
        <v>0</v>
      </c>
      <c r="I131">
        <v>171.6</v>
      </c>
      <c r="J131">
        <v>1.4000000000000004</v>
      </c>
      <c r="K131">
        <v>232.19999999999996</v>
      </c>
      <c r="L131">
        <v>0</v>
      </c>
      <c r="M131">
        <v>294.2</v>
      </c>
      <c r="N131">
        <v>0</v>
      </c>
      <c r="O131">
        <v>0</v>
      </c>
      <c r="P131" s="21">
        <v>4.5096774193548388</v>
      </c>
    </row>
    <row r="132" spans="1:16" x14ac:dyDescent="0.25">
      <c r="A132">
        <v>2009</v>
      </c>
      <c r="B132">
        <v>11</v>
      </c>
      <c r="C132">
        <v>453.30000000000007</v>
      </c>
      <c r="D132">
        <v>0</v>
      </c>
      <c r="E132">
        <v>1</v>
      </c>
      <c r="F132">
        <v>5.600000000000005</v>
      </c>
      <c r="G132">
        <v>393.30000000000007</v>
      </c>
      <c r="H132">
        <v>0</v>
      </c>
      <c r="I132">
        <v>213.29999999999998</v>
      </c>
      <c r="J132">
        <v>0</v>
      </c>
      <c r="K132">
        <v>273.30000000000007</v>
      </c>
      <c r="L132">
        <v>0</v>
      </c>
      <c r="M132">
        <v>333.30000000000007</v>
      </c>
      <c r="N132">
        <v>0</v>
      </c>
      <c r="O132">
        <v>0</v>
      </c>
      <c r="P132" s="21">
        <v>2.890000000000001</v>
      </c>
    </row>
    <row r="133" spans="1:16" x14ac:dyDescent="0.25">
      <c r="A133">
        <v>2009</v>
      </c>
      <c r="B133">
        <v>12</v>
      </c>
      <c r="C133">
        <v>826.49999999999989</v>
      </c>
      <c r="D133">
        <v>0</v>
      </c>
      <c r="E133">
        <v>28</v>
      </c>
      <c r="F133">
        <v>268.7</v>
      </c>
      <c r="G133">
        <v>764.49999999999989</v>
      </c>
      <c r="H133">
        <v>0</v>
      </c>
      <c r="I133">
        <v>578.49999999999989</v>
      </c>
      <c r="J133">
        <v>0</v>
      </c>
      <c r="K133">
        <v>640.49999999999989</v>
      </c>
      <c r="L133">
        <v>0</v>
      </c>
      <c r="M133">
        <v>702.49999999999989</v>
      </c>
      <c r="N133">
        <v>0</v>
      </c>
      <c r="O133">
        <v>0</v>
      </c>
      <c r="P133" s="21">
        <v>-8.6612903225806459</v>
      </c>
    </row>
    <row r="134" spans="1:16" x14ac:dyDescent="0.25">
      <c r="A134">
        <v>2010</v>
      </c>
      <c r="B134">
        <v>1</v>
      </c>
      <c r="C134">
        <v>878.79999999999984</v>
      </c>
      <c r="D134">
        <v>0</v>
      </c>
      <c r="E134">
        <v>28</v>
      </c>
      <c r="F134">
        <v>322.00000000000006</v>
      </c>
      <c r="G134">
        <v>816.79999999999984</v>
      </c>
      <c r="H134">
        <v>0</v>
      </c>
      <c r="I134">
        <v>630.79999999999995</v>
      </c>
      <c r="J134">
        <v>0</v>
      </c>
      <c r="K134">
        <v>692.8</v>
      </c>
      <c r="L134">
        <v>0</v>
      </c>
      <c r="M134">
        <v>754.79999999999984</v>
      </c>
      <c r="N134">
        <v>0</v>
      </c>
      <c r="O134">
        <v>0</v>
      </c>
      <c r="P134" s="21">
        <v>-10.348387096774196</v>
      </c>
    </row>
    <row r="135" spans="1:16" x14ac:dyDescent="0.25">
      <c r="A135">
        <v>2010</v>
      </c>
      <c r="B135">
        <v>2</v>
      </c>
      <c r="C135">
        <v>750.69999999999993</v>
      </c>
      <c r="D135">
        <v>0</v>
      </c>
      <c r="E135">
        <v>28</v>
      </c>
      <c r="F135">
        <v>246.7</v>
      </c>
      <c r="G135">
        <v>694.69999999999993</v>
      </c>
      <c r="H135">
        <v>0</v>
      </c>
      <c r="I135">
        <v>526.69999999999993</v>
      </c>
      <c r="J135">
        <v>0</v>
      </c>
      <c r="K135">
        <v>582.70000000000005</v>
      </c>
      <c r="L135">
        <v>0</v>
      </c>
      <c r="M135">
        <v>638.69999999999993</v>
      </c>
      <c r="N135">
        <v>0</v>
      </c>
      <c r="O135">
        <v>0</v>
      </c>
      <c r="P135" s="21">
        <v>-8.8107142857142851</v>
      </c>
    </row>
    <row r="136" spans="1:16" x14ac:dyDescent="0.25">
      <c r="A136">
        <v>2010</v>
      </c>
      <c r="B136">
        <v>3</v>
      </c>
      <c r="C136">
        <v>502.9</v>
      </c>
      <c r="D136">
        <v>0</v>
      </c>
      <c r="E136">
        <v>7</v>
      </c>
      <c r="F136">
        <v>43.999999999999993</v>
      </c>
      <c r="G136">
        <v>440.9</v>
      </c>
      <c r="H136">
        <v>0</v>
      </c>
      <c r="I136">
        <v>254.89999999999995</v>
      </c>
      <c r="J136">
        <v>0</v>
      </c>
      <c r="K136">
        <v>316.90000000000003</v>
      </c>
      <c r="L136">
        <v>0</v>
      </c>
      <c r="M136">
        <v>378.9</v>
      </c>
      <c r="N136">
        <v>0</v>
      </c>
      <c r="O136">
        <v>0</v>
      </c>
      <c r="P136" s="21">
        <v>1.7774193548387094</v>
      </c>
    </row>
    <row r="137" spans="1:16" x14ac:dyDescent="0.25">
      <c r="A137">
        <v>2010</v>
      </c>
      <c r="B137">
        <v>4</v>
      </c>
      <c r="C137">
        <v>324.19999999999993</v>
      </c>
      <c r="D137">
        <v>0</v>
      </c>
      <c r="E137">
        <v>0</v>
      </c>
      <c r="F137">
        <v>2.3000000000000007</v>
      </c>
      <c r="G137">
        <v>264.19999999999993</v>
      </c>
      <c r="H137">
        <v>0</v>
      </c>
      <c r="I137">
        <v>107.4</v>
      </c>
      <c r="J137">
        <v>23.2</v>
      </c>
      <c r="K137">
        <v>155.09999999999997</v>
      </c>
      <c r="L137">
        <v>10.9</v>
      </c>
      <c r="M137">
        <v>207.79999999999993</v>
      </c>
      <c r="N137">
        <v>3.5999999999999996</v>
      </c>
      <c r="O137">
        <v>0</v>
      </c>
      <c r="P137" s="21">
        <v>7.193333333333336</v>
      </c>
    </row>
    <row r="138" spans="1:16" x14ac:dyDescent="0.25">
      <c r="A138">
        <v>2010</v>
      </c>
      <c r="B138">
        <v>5</v>
      </c>
      <c r="C138">
        <v>138.89999999999998</v>
      </c>
      <c r="D138">
        <v>33.099999999999994</v>
      </c>
      <c r="E138">
        <v>0</v>
      </c>
      <c r="F138">
        <v>0</v>
      </c>
      <c r="G138">
        <v>107.50000000000001</v>
      </c>
      <c r="H138">
        <v>63.7</v>
      </c>
      <c r="I138">
        <v>34.400000000000006</v>
      </c>
      <c r="J138">
        <v>176.60000000000002</v>
      </c>
      <c r="K138">
        <v>55.599999999999994</v>
      </c>
      <c r="L138">
        <v>135.80000000000001</v>
      </c>
      <c r="M138">
        <v>80.500000000000014</v>
      </c>
      <c r="N138">
        <v>98.7</v>
      </c>
      <c r="O138">
        <v>14.600000000000001</v>
      </c>
      <c r="P138" s="21">
        <v>14.587096774193547</v>
      </c>
    </row>
    <row r="139" spans="1:16" x14ac:dyDescent="0.25">
      <c r="A139">
        <v>2010</v>
      </c>
      <c r="B139">
        <v>6</v>
      </c>
      <c r="C139">
        <v>70.2</v>
      </c>
      <c r="D139">
        <v>9.1</v>
      </c>
      <c r="E139">
        <v>0</v>
      </c>
      <c r="F139">
        <v>0</v>
      </c>
      <c r="G139">
        <v>34.699999999999996</v>
      </c>
      <c r="H139">
        <v>33.599999999999994</v>
      </c>
      <c r="I139">
        <v>0</v>
      </c>
      <c r="J139">
        <v>178.90000000000003</v>
      </c>
      <c r="K139">
        <v>2.1999999999999993</v>
      </c>
      <c r="L139">
        <v>121.10000000000001</v>
      </c>
      <c r="M139">
        <v>15.099999999999998</v>
      </c>
      <c r="N139">
        <v>74.000000000000014</v>
      </c>
      <c r="O139">
        <v>2.5</v>
      </c>
      <c r="P139" s="21">
        <v>15.963333333333331</v>
      </c>
    </row>
    <row r="140" spans="1:16" x14ac:dyDescent="0.25">
      <c r="A140">
        <v>2010</v>
      </c>
      <c r="B140">
        <v>7</v>
      </c>
      <c r="C140">
        <v>8.3000000000000007</v>
      </c>
      <c r="D140">
        <v>100.1</v>
      </c>
      <c r="E140">
        <v>0</v>
      </c>
      <c r="F140">
        <v>0</v>
      </c>
      <c r="G140">
        <v>2.4000000000000004</v>
      </c>
      <c r="H140">
        <v>156.20000000000002</v>
      </c>
      <c r="I140">
        <v>0</v>
      </c>
      <c r="J140">
        <v>339.8</v>
      </c>
      <c r="K140">
        <v>0</v>
      </c>
      <c r="L140">
        <v>277.79999999999995</v>
      </c>
      <c r="M140">
        <v>0</v>
      </c>
      <c r="N140">
        <v>215.80000000000004</v>
      </c>
      <c r="O140">
        <v>50.599999999999994</v>
      </c>
      <c r="P140" s="21">
        <v>20.961290322580645</v>
      </c>
    </row>
    <row r="141" spans="1:16" x14ac:dyDescent="0.25">
      <c r="A141">
        <v>2010</v>
      </c>
      <c r="B141">
        <v>8</v>
      </c>
      <c r="C141">
        <v>26.6</v>
      </c>
      <c r="D141">
        <v>70.700000000000017</v>
      </c>
      <c r="E141">
        <v>0</v>
      </c>
      <c r="F141">
        <v>0</v>
      </c>
      <c r="G141">
        <v>7.1000000000000014</v>
      </c>
      <c r="H141">
        <v>113.2</v>
      </c>
      <c r="I141">
        <v>0</v>
      </c>
      <c r="J141">
        <v>292.09999999999997</v>
      </c>
      <c r="K141">
        <v>0</v>
      </c>
      <c r="L141">
        <v>230.1</v>
      </c>
      <c r="M141">
        <v>0.5</v>
      </c>
      <c r="N141">
        <v>168.60000000000002</v>
      </c>
      <c r="O141">
        <v>39.100000000000009</v>
      </c>
      <c r="P141" s="21">
        <v>19.422580645161293</v>
      </c>
    </row>
    <row r="142" spans="1:16" x14ac:dyDescent="0.25">
      <c r="A142">
        <v>2010</v>
      </c>
      <c r="B142">
        <v>9</v>
      </c>
      <c r="C142">
        <v>180.6</v>
      </c>
      <c r="D142">
        <v>8.5</v>
      </c>
      <c r="E142">
        <v>0</v>
      </c>
      <c r="F142">
        <v>0</v>
      </c>
      <c r="G142">
        <v>128.29999999999998</v>
      </c>
      <c r="H142">
        <v>16.2</v>
      </c>
      <c r="I142">
        <v>11.2</v>
      </c>
      <c r="J142">
        <v>79.099999999999994</v>
      </c>
      <c r="K142">
        <v>39.700000000000003</v>
      </c>
      <c r="L142">
        <v>47.6</v>
      </c>
      <c r="M142">
        <v>79.499999999999986</v>
      </c>
      <c r="N142">
        <v>27.400000000000002</v>
      </c>
      <c r="O142">
        <v>4.5</v>
      </c>
      <c r="P142" s="21">
        <v>12.263333333333332</v>
      </c>
    </row>
    <row r="143" spans="1:16" x14ac:dyDescent="0.25">
      <c r="A143">
        <v>2010</v>
      </c>
      <c r="B143">
        <v>10</v>
      </c>
      <c r="C143">
        <v>362.20000000000005</v>
      </c>
      <c r="D143">
        <v>0</v>
      </c>
      <c r="E143">
        <v>0</v>
      </c>
      <c r="F143">
        <v>4.1999999999999993</v>
      </c>
      <c r="G143">
        <v>300.20000000000005</v>
      </c>
      <c r="H143">
        <v>0</v>
      </c>
      <c r="I143">
        <v>126.39999999999999</v>
      </c>
      <c r="J143">
        <v>12.2</v>
      </c>
      <c r="K143">
        <v>180</v>
      </c>
      <c r="L143">
        <v>3.7999999999999989</v>
      </c>
      <c r="M143">
        <v>238.40000000000003</v>
      </c>
      <c r="N143">
        <v>0.19999999999999929</v>
      </c>
      <c r="O143">
        <v>0</v>
      </c>
      <c r="P143" s="21">
        <v>6.316129032258063</v>
      </c>
    </row>
    <row r="144" spans="1:16" x14ac:dyDescent="0.25">
      <c r="A144">
        <v>2010</v>
      </c>
      <c r="B144">
        <v>11</v>
      </c>
      <c r="C144">
        <v>521.90000000000009</v>
      </c>
      <c r="D144">
        <v>0</v>
      </c>
      <c r="E144">
        <v>6</v>
      </c>
      <c r="F144">
        <v>45.100000000000009</v>
      </c>
      <c r="G144">
        <v>461.9</v>
      </c>
      <c r="H144">
        <v>0</v>
      </c>
      <c r="I144">
        <v>281.89999999999998</v>
      </c>
      <c r="J144">
        <v>0</v>
      </c>
      <c r="K144">
        <v>341.89999999999992</v>
      </c>
      <c r="L144">
        <v>0</v>
      </c>
      <c r="M144">
        <v>401.9</v>
      </c>
      <c r="N144">
        <v>0</v>
      </c>
      <c r="O144">
        <v>0</v>
      </c>
      <c r="P144" s="21">
        <v>0.60333333333333328</v>
      </c>
    </row>
    <row r="145" spans="1:16" x14ac:dyDescent="0.25">
      <c r="A145">
        <v>2010</v>
      </c>
      <c r="B145">
        <v>12</v>
      </c>
      <c r="C145">
        <v>804.9</v>
      </c>
      <c r="D145">
        <v>0</v>
      </c>
      <c r="E145">
        <v>27</v>
      </c>
      <c r="F145">
        <v>249.8</v>
      </c>
      <c r="G145">
        <v>742.90000000000009</v>
      </c>
      <c r="H145">
        <v>0</v>
      </c>
      <c r="I145">
        <v>556.9000000000002</v>
      </c>
      <c r="J145">
        <v>0</v>
      </c>
      <c r="K145">
        <v>618.90000000000009</v>
      </c>
      <c r="L145">
        <v>0</v>
      </c>
      <c r="M145">
        <v>680.90000000000009</v>
      </c>
      <c r="N145">
        <v>0</v>
      </c>
      <c r="O145">
        <v>0</v>
      </c>
      <c r="P145" s="21">
        <v>-7.9645161290322593</v>
      </c>
    </row>
    <row r="146" spans="1:16" x14ac:dyDescent="0.25">
      <c r="A146">
        <v>2011</v>
      </c>
      <c r="B146">
        <v>1</v>
      </c>
      <c r="C146">
        <v>1005.0999999999999</v>
      </c>
      <c r="D146">
        <v>0</v>
      </c>
      <c r="E146">
        <v>28</v>
      </c>
      <c r="F146">
        <v>447.5</v>
      </c>
      <c r="G146">
        <v>943.1</v>
      </c>
      <c r="H146">
        <v>0</v>
      </c>
      <c r="I146">
        <v>757.1</v>
      </c>
      <c r="J146">
        <v>0</v>
      </c>
      <c r="K146">
        <v>819.1</v>
      </c>
      <c r="L146">
        <v>0</v>
      </c>
      <c r="M146">
        <v>881.1</v>
      </c>
      <c r="N146">
        <v>0</v>
      </c>
      <c r="O146">
        <v>0</v>
      </c>
      <c r="P146" s="21">
        <v>-14.422580645161293</v>
      </c>
    </row>
    <row r="147" spans="1:16" x14ac:dyDescent="0.25">
      <c r="A147">
        <v>2011</v>
      </c>
      <c r="B147">
        <v>2</v>
      </c>
      <c r="C147">
        <v>797.2</v>
      </c>
      <c r="D147">
        <v>0</v>
      </c>
      <c r="E147">
        <v>25</v>
      </c>
      <c r="F147">
        <v>293.89999999999998</v>
      </c>
      <c r="G147">
        <v>741.2</v>
      </c>
      <c r="H147">
        <v>0</v>
      </c>
      <c r="I147">
        <v>573.20000000000005</v>
      </c>
      <c r="J147">
        <v>0</v>
      </c>
      <c r="K147">
        <v>629.20000000000005</v>
      </c>
      <c r="L147">
        <v>0</v>
      </c>
      <c r="M147">
        <v>685.2</v>
      </c>
      <c r="N147">
        <v>0</v>
      </c>
      <c r="O147">
        <v>0</v>
      </c>
      <c r="P147" s="21">
        <v>-10.471428571428572</v>
      </c>
    </row>
    <row r="148" spans="1:16" x14ac:dyDescent="0.25">
      <c r="A148">
        <v>2011</v>
      </c>
      <c r="B148">
        <v>3</v>
      </c>
      <c r="C148">
        <v>752.70000000000016</v>
      </c>
      <c r="D148">
        <v>0</v>
      </c>
      <c r="E148">
        <v>26</v>
      </c>
      <c r="F148">
        <v>201.29999999999998</v>
      </c>
      <c r="G148">
        <v>690.70000000000027</v>
      </c>
      <c r="H148">
        <v>0</v>
      </c>
      <c r="I148">
        <v>504.70000000000005</v>
      </c>
      <c r="J148">
        <v>0</v>
      </c>
      <c r="K148">
        <v>566.70000000000027</v>
      </c>
      <c r="L148">
        <v>0</v>
      </c>
      <c r="M148">
        <v>628.70000000000027</v>
      </c>
      <c r="N148">
        <v>0</v>
      </c>
      <c r="O148">
        <v>0</v>
      </c>
      <c r="P148" s="21">
        <v>-6.2806451612903222</v>
      </c>
    </row>
    <row r="149" spans="1:16" x14ac:dyDescent="0.25">
      <c r="A149">
        <v>2011</v>
      </c>
      <c r="B149">
        <v>4</v>
      </c>
      <c r="C149">
        <v>452.99999999999994</v>
      </c>
      <c r="D149">
        <v>0</v>
      </c>
      <c r="E149">
        <v>2</v>
      </c>
      <c r="F149">
        <v>12.399999999999995</v>
      </c>
      <c r="G149">
        <v>392.99999999999994</v>
      </c>
      <c r="H149">
        <v>0</v>
      </c>
      <c r="I149">
        <v>213.00000000000006</v>
      </c>
      <c r="J149">
        <v>0</v>
      </c>
      <c r="K149">
        <v>273.00000000000006</v>
      </c>
      <c r="L149">
        <v>0</v>
      </c>
      <c r="M149">
        <v>333</v>
      </c>
      <c r="N149">
        <v>0</v>
      </c>
      <c r="O149">
        <v>0</v>
      </c>
      <c r="P149" s="21">
        <v>2.9</v>
      </c>
    </row>
    <row r="150" spans="1:16" x14ac:dyDescent="0.25">
      <c r="A150">
        <v>2011</v>
      </c>
      <c r="B150">
        <v>5</v>
      </c>
      <c r="C150">
        <v>187.89999999999998</v>
      </c>
      <c r="D150">
        <v>4.9000000000000004</v>
      </c>
      <c r="E150">
        <v>0</v>
      </c>
      <c r="F150">
        <v>0</v>
      </c>
      <c r="G150">
        <v>135.6</v>
      </c>
      <c r="H150">
        <v>14.599999999999994</v>
      </c>
      <c r="I150">
        <v>28.1</v>
      </c>
      <c r="J150">
        <v>93.1</v>
      </c>
      <c r="K150">
        <v>57.399999999999991</v>
      </c>
      <c r="L150">
        <v>60.399999999999991</v>
      </c>
      <c r="M150">
        <v>93.199999999999989</v>
      </c>
      <c r="N150">
        <v>34.199999999999996</v>
      </c>
      <c r="O150">
        <v>1.5</v>
      </c>
      <c r="P150" s="21">
        <v>12.096774193548386</v>
      </c>
    </row>
    <row r="151" spans="1:16" x14ac:dyDescent="0.25">
      <c r="A151">
        <v>2011</v>
      </c>
      <c r="B151">
        <v>6</v>
      </c>
      <c r="C151">
        <v>61.5</v>
      </c>
      <c r="D151">
        <v>14.9</v>
      </c>
      <c r="E151">
        <v>0</v>
      </c>
      <c r="F151">
        <v>0</v>
      </c>
      <c r="G151">
        <v>30.500000000000007</v>
      </c>
      <c r="H151">
        <v>43.900000000000006</v>
      </c>
      <c r="I151">
        <v>9.9999999999999645E-2</v>
      </c>
      <c r="J151">
        <v>193.50000000000003</v>
      </c>
      <c r="K151">
        <v>3.3000000000000007</v>
      </c>
      <c r="L151">
        <v>136.69999999999999</v>
      </c>
      <c r="M151">
        <v>13.8</v>
      </c>
      <c r="N151">
        <v>87.2</v>
      </c>
      <c r="O151">
        <v>3.2000000000000028</v>
      </c>
      <c r="P151" s="21">
        <v>16.446666666666669</v>
      </c>
    </row>
    <row r="152" spans="1:16" x14ac:dyDescent="0.25">
      <c r="A152">
        <v>2011</v>
      </c>
      <c r="B152">
        <v>7</v>
      </c>
      <c r="C152">
        <v>2.4</v>
      </c>
      <c r="D152">
        <v>104.60000000000001</v>
      </c>
      <c r="E152">
        <v>0</v>
      </c>
      <c r="F152">
        <v>0</v>
      </c>
      <c r="G152">
        <v>0.40000000000000036</v>
      </c>
      <c r="H152">
        <v>164.6</v>
      </c>
      <c r="I152">
        <v>0</v>
      </c>
      <c r="J152">
        <v>350.2</v>
      </c>
      <c r="K152">
        <v>0</v>
      </c>
      <c r="L152">
        <v>288.19999999999993</v>
      </c>
      <c r="M152">
        <v>0</v>
      </c>
      <c r="N152">
        <v>226.19999999999996</v>
      </c>
      <c r="O152">
        <v>53.500000000000007</v>
      </c>
      <c r="P152" s="21">
        <v>21.296774193548391</v>
      </c>
    </row>
    <row r="153" spans="1:16" x14ac:dyDescent="0.25">
      <c r="A153">
        <v>2011</v>
      </c>
      <c r="B153">
        <v>8</v>
      </c>
      <c r="C153">
        <v>16.2</v>
      </c>
      <c r="D153">
        <v>49.79999999999999</v>
      </c>
      <c r="E153">
        <v>0</v>
      </c>
      <c r="F153">
        <v>0</v>
      </c>
      <c r="G153">
        <v>1.5999999999999996</v>
      </c>
      <c r="H153">
        <v>97.199999999999974</v>
      </c>
      <c r="I153">
        <v>0</v>
      </c>
      <c r="J153">
        <v>281.60000000000008</v>
      </c>
      <c r="K153">
        <v>0</v>
      </c>
      <c r="L153">
        <v>219.60000000000005</v>
      </c>
      <c r="M153">
        <v>0</v>
      </c>
      <c r="N153">
        <v>157.6</v>
      </c>
      <c r="O153">
        <v>16.699999999999992</v>
      </c>
      <c r="P153" s="21">
        <v>19.083870967741934</v>
      </c>
    </row>
    <row r="154" spans="1:16" x14ac:dyDescent="0.25">
      <c r="A154">
        <v>2011</v>
      </c>
      <c r="B154">
        <v>9</v>
      </c>
      <c r="C154">
        <v>128.89999999999998</v>
      </c>
      <c r="D154">
        <v>16.2</v>
      </c>
      <c r="E154">
        <v>0</v>
      </c>
      <c r="F154">
        <v>0</v>
      </c>
      <c r="G154">
        <v>88.500000000000014</v>
      </c>
      <c r="H154">
        <v>35.800000000000004</v>
      </c>
      <c r="I154">
        <v>17</v>
      </c>
      <c r="J154">
        <v>144.30000000000001</v>
      </c>
      <c r="K154">
        <v>31.000000000000004</v>
      </c>
      <c r="L154">
        <v>98.3</v>
      </c>
      <c r="M154">
        <v>54.000000000000007</v>
      </c>
      <c r="N154">
        <v>61.300000000000011</v>
      </c>
      <c r="O154">
        <v>5.2000000000000028</v>
      </c>
      <c r="P154" s="21">
        <v>14.243333333333332</v>
      </c>
    </row>
    <row r="155" spans="1:16" x14ac:dyDescent="0.25">
      <c r="A155">
        <v>2011</v>
      </c>
      <c r="B155">
        <v>10</v>
      </c>
      <c r="C155">
        <v>304.29999999999995</v>
      </c>
      <c r="D155">
        <v>0.5</v>
      </c>
      <c r="E155">
        <v>0</v>
      </c>
      <c r="F155">
        <v>0</v>
      </c>
      <c r="G155">
        <v>249.60000000000002</v>
      </c>
      <c r="H155">
        <v>7.8000000000000007</v>
      </c>
      <c r="I155">
        <v>110.00000000000001</v>
      </c>
      <c r="J155">
        <v>54.2</v>
      </c>
      <c r="K155">
        <v>150</v>
      </c>
      <c r="L155">
        <v>32.200000000000003</v>
      </c>
      <c r="M155">
        <v>198.50000000000003</v>
      </c>
      <c r="N155">
        <v>18.700000000000003</v>
      </c>
      <c r="O155">
        <v>0</v>
      </c>
      <c r="P155" s="21">
        <v>8.2000000000000011</v>
      </c>
    </row>
    <row r="156" spans="1:16" x14ac:dyDescent="0.25">
      <c r="A156">
        <v>2011</v>
      </c>
      <c r="B156">
        <v>11</v>
      </c>
      <c r="C156">
        <v>481.4</v>
      </c>
      <c r="D156">
        <v>0</v>
      </c>
      <c r="E156">
        <v>3</v>
      </c>
      <c r="F156">
        <v>28.099999999999998</v>
      </c>
      <c r="G156">
        <v>421.4</v>
      </c>
      <c r="H156">
        <v>0</v>
      </c>
      <c r="I156">
        <v>241.39999999999995</v>
      </c>
      <c r="J156">
        <v>0</v>
      </c>
      <c r="K156">
        <v>301.39999999999992</v>
      </c>
      <c r="L156">
        <v>0</v>
      </c>
      <c r="M156">
        <v>361.4</v>
      </c>
      <c r="N156">
        <v>0</v>
      </c>
      <c r="O156">
        <v>0</v>
      </c>
      <c r="P156" s="21">
        <v>1.9533333333333331</v>
      </c>
    </row>
    <row r="157" spans="1:16" x14ac:dyDescent="0.25">
      <c r="A157">
        <v>2011</v>
      </c>
      <c r="B157">
        <v>12</v>
      </c>
      <c r="C157">
        <v>752.9</v>
      </c>
      <c r="D157">
        <v>0</v>
      </c>
      <c r="E157">
        <v>22</v>
      </c>
      <c r="F157">
        <v>205.29999999999998</v>
      </c>
      <c r="G157">
        <v>690.9</v>
      </c>
      <c r="H157">
        <v>0</v>
      </c>
      <c r="I157">
        <v>504.90000000000003</v>
      </c>
      <c r="J157">
        <v>0</v>
      </c>
      <c r="K157">
        <v>566.9</v>
      </c>
      <c r="L157">
        <v>0</v>
      </c>
      <c r="M157">
        <v>628.90000000000009</v>
      </c>
      <c r="N157">
        <v>0</v>
      </c>
      <c r="O157">
        <v>0</v>
      </c>
      <c r="P157" s="21">
        <v>-6.2870967741935484</v>
      </c>
    </row>
    <row r="158" spans="1:16" x14ac:dyDescent="0.25">
      <c r="A158">
        <v>2012</v>
      </c>
      <c r="B158">
        <v>1</v>
      </c>
      <c r="C158">
        <v>861.49999999999989</v>
      </c>
      <c r="D158">
        <v>0</v>
      </c>
      <c r="E158">
        <v>31</v>
      </c>
      <c r="F158">
        <v>303.5</v>
      </c>
      <c r="G158">
        <v>799.5</v>
      </c>
      <c r="H158">
        <v>0</v>
      </c>
      <c r="I158">
        <v>613.5</v>
      </c>
      <c r="J158">
        <v>0</v>
      </c>
      <c r="K158">
        <v>675.50000000000011</v>
      </c>
      <c r="L158">
        <v>0</v>
      </c>
      <c r="M158">
        <v>737.5</v>
      </c>
      <c r="N158">
        <v>0</v>
      </c>
      <c r="O158">
        <v>0</v>
      </c>
      <c r="P158" s="21">
        <v>-9.7903225806451637</v>
      </c>
    </row>
    <row r="159" spans="1:16" x14ac:dyDescent="0.25">
      <c r="A159">
        <v>2012</v>
      </c>
      <c r="B159">
        <v>2</v>
      </c>
      <c r="C159">
        <v>720.2</v>
      </c>
      <c r="D159">
        <v>0</v>
      </c>
      <c r="E159">
        <v>29</v>
      </c>
      <c r="F159">
        <v>198.2</v>
      </c>
      <c r="G159">
        <v>662.20000000000016</v>
      </c>
      <c r="H159">
        <v>0</v>
      </c>
      <c r="I159">
        <v>488.2000000000001</v>
      </c>
      <c r="J159">
        <v>0</v>
      </c>
      <c r="K159">
        <v>546.20000000000005</v>
      </c>
      <c r="L159">
        <v>0</v>
      </c>
      <c r="M159">
        <v>604.20000000000016</v>
      </c>
      <c r="N159">
        <v>0</v>
      </c>
      <c r="O159">
        <v>0</v>
      </c>
      <c r="P159" s="21">
        <v>-6.8344827586206902</v>
      </c>
    </row>
    <row r="160" spans="1:16" x14ac:dyDescent="0.25">
      <c r="A160">
        <v>2012</v>
      </c>
      <c r="B160">
        <v>3</v>
      </c>
      <c r="C160">
        <v>527.00000000000011</v>
      </c>
      <c r="D160">
        <v>0</v>
      </c>
      <c r="E160">
        <v>7</v>
      </c>
      <c r="F160">
        <v>98.6</v>
      </c>
      <c r="G160">
        <v>466.90000000000009</v>
      </c>
      <c r="H160">
        <v>1.8999999999999986</v>
      </c>
      <c r="I160">
        <v>299.90000000000003</v>
      </c>
      <c r="J160">
        <v>20.9</v>
      </c>
      <c r="K160">
        <v>352.00000000000006</v>
      </c>
      <c r="L160">
        <v>10.999999999999998</v>
      </c>
      <c r="M160">
        <v>408.10000000000008</v>
      </c>
      <c r="N160">
        <v>5.0999999999999979</v>
      </c>
      <c r="O160">
        <v>0</v>
      </c>
      <c r="P160" s="21">
        <v>1.0000000000000004</v>
      </c>
    </row>
    <row r="161" spans="1:16" x14ac:dyDescent="0.25">
      <c r="A161">
        <v>2012</v>
      </c>
      <c r="B161">
        <v>4</v>
      </c>
      <c r="C161">
        <v>420.60000000000008</v>
      </c>
      <c r="D161">
        <v>0</v>
      </c>
      <c r="E161">
        <v>0</v>
      </c>
      <c r="F161">
        <v>0.89999999999999858</v>
      </c>
      <c r="G161">
        <v>360.6</v>
      </c>
      <c r="H161">
        <v>0</v>
      </c>
      <c r="I161">
        <v>181.99999999999997</v>
      </c>
      <c r="J161">
        <v>1.4000000000000004</v>
      </c>
      <c r="K161">
        <v>240.6</v>
      </c>
      <c r="L161">
        <v>0</v>
      </c>
      <c r="M161">
        <v>300.60000000000002</v>
      </c>
      <c r="N161">
        <v>0</v>
      </c>
      <c r="O161">
        <v>0</v>
      </c>
      <c r="P161" s="21">
        <v>3.9800000000000009</v>
      </c>
    </row>
    <row r="162" spans="1:16" x14ac:dyDescent="0.25">
      <c r="A162">
        <v>2012</v>
      </c>
      <c r="B162">
        <v>5</v>
      </c>
      <c r="C162">
        <v>145.5</v>
      </c>
      <c r="D162">
        <v>11.1</v>
      </c>
      <c r="E162">
        <v>0</v>
      </c>
      <c r="F162">
        <v>0</v>
      </c>
      <c r="G162">
        <v>97.199999999999989</v>
      </c>
      <c r="H162">
        <v>24.800000000000004</v>
      </c>
      <c r="I162">
        <v>10.1</v>
      </c>
      <c r="J162">
        <v>123.70000000000002</v>
      </c>
      <c r="K162">
        <v>28.9</v>
      </c>
      <c r="L162">
        <v>80.5</v>
      </c>
      <c r="M162">
        <v>58.899999999999991</v>
      </c>
      <c r="N162">
        <v>48.5</v>
      </c>
      <c r="O162">
        <v>2.9000000000000021</v>
      </c>
      <c r="P162" s="21">
        <v>13.664516129032259</v>
      </c>
    </row>
    <row r="163" spans="1:16" x14ac:dyDescent="0.25">
      <c r="A163">
        <v>2012</v>
      </c>
      <c r="B163">
        <v>6</v>
      </c>
      <c r="C163">
        <v>43.699999999999996</v>
      </c>
      <c r="D163">
        <v>45.5</v>
      </c>
      <c r="E163">
        <v>0</v>
      </c>
      <c r="F163">
        <v>0</v>
      </c>
      <c r="G163">
        <v>24.000000000000004</v>
      </c>
      <c r="H163">
        <v>85.8</v>
      </c>
      <c r="I163">
        <v>0</v>
      </c>
      <c r="J163">
        <v>241.79999999999998</v>
      </c>
      <c r="K163">
        <v>3</v>
      </c>
      <c r="L163">
        <v>184.79999999999998</v>
      </c>
      <c r="M163">
        <v>11.200000000000001</v>
      </c>
      <c r="N163">
        <v>132.99999999999997</v>
      </c>
      <c r="O163">
        <v>21.699999999999996</v>
      </c>
      <c r="P163" s="21">
        <v>18.060000000000002</v>
      </c>
    </row>
    <row r="164" spans="1:16" x14ac:dyDescent="0.25">
      <c r="A164">
        <v>2012</v>
      </c>
      <c r="B164">
        <v>7</v>
      </c>
      <c r="C164">
        <v>0.4</v>
      </c>
      <c r="D164">
        <v>94.299999999999969</v>
      </c>
      <c r="E164">
        <v>0</v>
      </c>
      <c r="F164">
        <v>0</v>
      </c>
      <c r="G164">
        <v>0</v>
      </c>
      <c r="H164">
        <v>155.89999999999998</v>
      </c>
      <c r="I164">
        <v>0</v>
      </c>
      <c r="J164">
        <v>341.90000000000003</v>
      </c>
      <c r="K164">
        <v>0</v>
      </c>
      <c r="L164">
        <v>279.89999999999992</v>
      </c>
      <c r="M164">
        <v>0</v>
      </c>
      <c r="N164">
        <v>217.89999999999992</v>
      </c>
      <c r="O164">
        <v>46.4</v>
      </c>
      <c r="P164" s="21">
        <v>21.029032258064522</v>
      </c>
    </row>
    <row r="165" spans="1:16" x14ac:dyDescent="0.25">
      <c r="A165">
        <v>2012</v>
      </c>
      <c r="B165">
        <v>8</v>
      </c>
      <c r="C165">
        <v>30.099999999999998</v>
      </c>
      <c r="D165">
        <v>47.399999999999991</v>
      </c>
      <c r="E165">
        <v>0</v>
      </c>
      <c r="F165">
        <v>0</v>
      </c>
      <c r="G165">
        <v>11.700000000000001</v>
      </c>
      <c r="H165">
        <v>91</v>
      </c>
      <c r="I165">
        <v>0</v>
      </c>
      <c r="J165">
        <v>265.29999999999995</v>
      </c>
      <c r="K165">
        <v>0</v>
      </c>
      <c r="L165">
        <v>203.29999999999998</v>
      </c>
      <c r="M165">
        <v>2.3000000000000007</v>
      </c>
      <c r="N165">
        <v>143.60000000000002</v>
      </c>
      <c r="O165">
        <v>17.5</v>
      </c>
      <c r="P165" s="21">
        <v>18.558064516129029</v>
      </c>
    </row>
    <row r="166" spans="1:16" x14ac:dyDescent="0.25">
      <c r="A166">
        <v>2012</v>
      </c>
      <c r="B166">
        <v>9</v>
      </c>
      <c r="C166">
        <v>165.3</v>
      </c>
      <c r="D166">
        <v>11.8</v>
      </c>
      <c r="E166">
        <v>0</v>
      </c>
      <c r="F166">
        <v>0</v>
      </c>
      <c r="G166">
        <v>121.6</v>
      </c>
      <c r="H166">
        <v>28.099999999999998</v>
      </c>
      <c r="I166">
        <v>19.400000000000002</v>
      </c>
      <c r="J166">
        <v>105.90000000000003</v>
      </c>
      <c r="K166">
        <v>46.7</v>
      </c>
      <c r="L166">
        <v>73.199999999999989</v>
      </c>
      <c r="M166">
        <v>82.799999999999983</v>
      </c>
      <c r="N166">
        <v>49.29999999999999</v>
      </c>
      <c r="O166">
        <v>3.4999999999999964</v>
      </c>
      <c r="P166" s="21">
        <v>12.883333333333331</v>
      </c>
    </row>
    <row r="167" spans="1:16" x14ac:dyDescent="0.25">
      <c r="A167">
        <v>2012</v>
      </c>
      <c r="B167">
        <v>10</v>
      </c>
      <c r="C167">
        <v>351.9</v>
      </c>
      <c r="D167">
        <v>0</v>
      </c>
      <c r="E167">
        <v>0</v>
      </c>
      <c r="F167">
        <v>0</v>
      </c>
      <c r="G167">
        <v>289.90000000000003</v>
      </c>
      <c r="H167">
        <v>0</v>
      </c>
      <c r="I167">
        <v>126.00000000000001</v>
      </c>
      <c r="J167">
        <v>22.1</v>
      </c>
      <c r="K167">
        <v>175.00000000000003</v>
      </c>
      <c r="L167">
        <v>9.1</v>
      </c>
      <c r="M167">
        <v>228.80000000000004</v>
      </c>
      <c r="N167">
        <v>0.90000000000000036</v>
      </c>
      <c r="O167">
        <v>0</v>
      </c>
      <c r="P167" s="21">
        <v>6.6483870967741927</v>
      </c>
    </row>
    <row r="168" spans="1:16" x14ac:dyDescent="0.25">
      <c r="A168">
        <v>2012</v>
      </c>
      <c r="B168">
        <v>11</v>
      </c>
      <c r="C168">
        <v>571.4000000000002</v>
      </c>
      <c r="D168">
        <v>0</v>
      </c>
      <c r="E168">
        <v>11</v>
      </c>
      <c r="F168">
        <v>72.899999999999991</v>
      </c>
      <c r="G168">
        <v>511.40000000000015</v>
      </c>
      <c r="H168">
        <v>0</v>
      </c>
      <c r="I168">
        <v>331.40000000000003</v>
      </c>
      <c r="J168">
        <v>0</v>
      </c>
      <c r="K168">
        <v>391.40000000000003</v>
      </c>
      <c r="L168">
        <v>0</v>
      </c>
      <c r="M168">
        <v>451.40000000000009</v>
      </c>
      <c r="N168">
        <v>0</v>
      </c>
      <c r="O168">
        <v>0</v>
      </c>
      <c r="P168" s="21">
        <v>-1.0466666666666666</v>
      </c>
    </row>
    <row r="169" spans="1:16" x14ac:dyDescent="0.25">
      <c r="A169">
        <v>2012</v>
      </c>
      <c r="B169">
        <v>12</v>
      </c>
      <c r="C169">
        <v>775.79999999999984</v>
      </c>
      <c r="D169">
        <v>0</v>
      </c>
      <c r="E169">
        <v>20</v>
      </c>
      <c r="F169">
        <v>227.79999999999998</v>
      </c>
      <c r="G169">
        <v>713.8</v>
      </c>
      <c r="H169">
        <v>0</v>
      </c>
      <c r="I169">
        <v>527.80000000000007</v>
      </c>
      <c r="J169">
        <v>0</v>
      </c>
      <c r="K169">
        <v>589.79999999999995</v>
      </c>
      <c r="L169">
        <v>0</v>
      </c>
      <c r="M169">
        <v>651.79999999999995</v>
      </c>
      <c r="N169">
        <v>0</v>
      </c>
      <c r="O169">
        <v>0</v>
      </c>
      <c r="P169" s="21">
        <v>-7.0258064516129037</v>
      </c>
    </row>
    <row r="170" spans="1:16" x14ac:dyDescent="0.25">
      <c r="A170">
        <v>2013</v>
      </c>
      <c r="B170">
        <v>1</v>
      </c>
      <c r="C170">
        <v>914.40000000000009</v>
      </c>
      <c r="D170">
        <v>0</v>
      </c>
      <c r="E170">
        <v>24</v>
      </c>
      <c r="F170">
        <v>361.19999999999993</v>
      </c>
      <c r="G170">
        <v>852.4000000000002</v>
      </c>
      <c r="H170">
        <v>0</v>
      </c>
      <c r="I170">
        <v>666.40000000000009</v>
      </c>
      <c r="J170">
        <v>0</v>
      </c>
      <c r="K170">
        <v>728.40000000000009</v>
      </c>
      <c r="L170">
        <v>0</v>
      </c>
      <c r="M170">
        <v>790.40000000000009</v>
      </c>
      <c r="N170">
        <v>0</v>
      </c>
      <c r="O170">
        <v>0</v>
      </c>
      <c r="P170" s="21">
        <v>-11.496774193548385</v>
      </c>
    </row>
    <row r="171" spans="1:16" x14ac:dyDescent="0.25">
      <c r="A171">
        <v>2013</v>
      </c>
      <c r="B171">
        <v>2</v>
      </c>
      <c r="C171">
        <v>811.19999999999993</v>
      </c>
      <c r="D171">
        <v>0</v>
      </c>
      <c r="E171">
        <v>28</v>
      </c>
      <c r="F171">
        <v>307.2</v>
      </c>
      <c r="G171">
        <v>755.19999999999993</v>
      </c>
      <c r="H171">
        <v>0</v>
      </c>
      <c r="I171">
        <v>587.19999999999993</v>
      </c>
      <c r="J171">
        <v>0</v>
      </c>
      <c r="K171">
        <v>643.19999999999993</v>
      </c>
      <c r="L171">
        <v>0</v>
      </c>
      <c r="M171">
        <v>699.19999999999993</v>
      </c>
      <c r="N171">
        <v>0</v>
      </c>
      <c r="O171">
        <v>0</v>
      </c>
      <c r="P171" s="21">
        <v>-10.971428571428572</v>
      </c>
    </row>
    <row r="172" spans="1:16" x14ac:dyDescent="0.25">
      <c r="A172">
        <v>2013</v>
      </c>
      <c r="B172">
        <v>3</v>
      </c>
      <c r="C172">
        <v>687.59999999999991</v>
      </c>
      <c r="D172">
        <v>0</v>
      </c>
      <c r="E172">
        <v>17</v>
      </c>
      <c r="F172">
        <v>141.80000000000001</v>
      </c>
      <c r="G172">
        <v>625.59999999999991</v>
      </c>
      <c r="H172">
        <v>0</v>
      </c>
      <c r="I172">
        <v>439.59999999999991</v>
      </c>
      <c r="J172">
        <v>0</v>
      </c>
      <c r="K172">
        <v>501.59999999999991</v>
      </c>
      <c r="L172">
        <v>0</v>
      </c>
      <c r="M172">
        <v>563.59999999999991</v>
      </c>
      <c r="N172">
        <v>0</v>
      </c>
      <c r="O172">
        <v>0</v>
      </c>
      <c r="P172" s="21">
        <v>-4.1806451612903235</v>
      </c>
    </row>
    <row r="173" spans="1:16" x14ac:dyDescent="0.25">
      <c r="A173">
        <v>2013</v>
      </c>
      <c r="B173">
        <v>4</v>
      </c>
      <c r="C173">
        <v>512.1</v>
      </c>
      <c r="D173">
        <v>0</v>
      </c>
      <c r="E173">
        <v>5</v>
      </c>
      <c r="F173">
        <v>55.2</v>
      </c>
      <c r="G173">
        <v>442.1</v>
      </c>
      <c r="H173">
        <v>0</v>
      </c>
      <c r="I173">
        <v>270.10000000000008</v>
      </c>
      <c r="J173">
        <v>8</v>
      </c>
      <c r="K173">
        <v>326.10000000000002</v>
      </c>
      <c r="L173">
        <v>4</v>
      </c>
      <c r="M173">
        <v>382.50000000000006</v>
      </c>
      <c r="N173">
        <v>0.40000000000000036</v>
      </c>
      <c r="O173">
        <v>0</v>
      </c>
      <c r="P173" s="21">
        <v>1.2633333333333332</v>
      </c>
    </row>
    <row r="174" spans="1:16" x14ac:dyDescent="0.25">
      <c r="A174">
        <v>2013</v>
      </c>
      <c r="B174">
        <v>5</v>
      </c>
      <c r="C174">
        <v>193.89999999999998</v>
      </c>
      <c r="D174">
        <v>3.8000000000000003</v>
      </c>
      <c r="E174">
        <v>0</v>
      </c>
      <c r="F174">
        <v>0</v>
      </c>
      <c r="G174">
        <v>145.1</v>
      </c>
      <c r="H174">
        <v>16.999999999999996</v>
      </c>
      <c r="I174">
        <v>46.7</v>
      </c>
      <c r="J174">
        <v>104.6</v>
      </c>
      <c r="K174">
        <v>73.500000000000014</v>
      </c>
      <c r="L174">
        <v>69.399999999999991</v>
      </c>
      <c r="M174">
        <v>106.69999999999999</v>
      </c>
      <c r="N174">
        <v>40.599999999999994</v>
      </c>
      <c r="O174">
        <v>0.69999999999999929</v>
      </c>
      <c r="P174" s="21">
        <v>11.867741935483869</v>
      </c>
    </row>
    <row r="175" spans="1:16" x14ac:dyDescent="0.25">
      <c r="A175">
        <v>2013</v>
      </c>
      <c r="B175">
        <v>6</v>
      </c>
      <c r="C175">
        <v>83.1</v>
      </c>
      <c r="D175">
        <v>16.8</v>
      </c>
      <c r="E175">
        <v>0</v>
      </c>
      <c r="F175">
        <v>0</v>
      </c>
      <c r="G175">
        <v>47.900000000000006</v>
      </c>
      <c r="H175">
        <v>41.6</v>
      </c>
      <c r="I175">
        <v>1.1999999999999993</v>
      </c>
      <c r="J175">
        <v>174.89999999999998</v>
      </c>
      <c r="K175">
        <v>7.3999999999999986</v>
      </c>
      <c r="L175">
        <v>121.10000000000002</v>
      </c>
      <c r="M175">
        <v>22.4</v>
      </c>
      <c r="N175">
        <v>76.099999999999994</v>
      </c>
      <c r="O175">
        <v>7.5999999999999979</v>
      </c>
      <c r="P175" s="21">
        <v>15.79</v>
      </c>
    </row>
    <row r="176" spans="1:16" x14ac:dyDescent="0.25">
      <c r="A176">
        <v>2013</v>
      </c>
      <c r="B176">
        <v>7</v>
      </c>
      <c r="C176">
        <v>30</v>
      </c>
      <c r="D176">
        <v>59.20000000000001</v>
      </c>
      <c r="E176">
        <v>0</v>
      </c>
      <c r="F176">
        <v>0</v>
      </c>
      <c r="G176">
        <v>8.3000000000000007</v>
      </c>
      <c r="H176">
        <v>99.500000000000014</v>
      </c>
      <c r="I176">
        <v>0</v>
      </c>
      <c r="J176">
        <v>277.19999999999993</v>
      </c>
      <c r="K176">
        <v>0</v>
      </c>
      <c r="L176">
        <v>215.2</v>
      </c>
      <c r="M176">
        <v>0.30000000000000071</v>
      </c>
      <c r="N176">
        <v>153.50000000000006</v>
      </c>
      <c r="O176">
        <v>31.1</v>
      </c>
      <c r="P176" s="21">
        <v>18.941935483870967</v>
      </c>
    </row>
    <row r="177" spans="1:16" x14ac:dyDescent="0.25">
      <c r="A177">
        <v>2013</v>
      </c>
      <c r="B177">
        <v>8</v>
      </c>
      <c r="C177">
        <v>49.4</v>
      </c>
      <c r="D177">
        <v>30.8</v>
      </c>
      <c r="E177">
        <v>0</v>
      </c>
      <c r="F177">
        <v>0</v>
      </c>
      <c r="G177">
        <v>17.199999999999996</v>
      </c>
      <c r="H177">
        <v>60.599999999999994</v>
      </c>
      <c r="I177">
        <v>0</v>
      </c>
      <c r="J177">
        <v>229.4</v>
      </c>
      <c r="K177">
        <v>1.6999999999999993</v>
      </c>
      <c r="L177">
        <v>169.10000000000002</v>
      </c>
      <c r="M177">
        <v>5</v>
      </c>
      <c r="N177">
        <v>110.39999999999999</v>
      </c>
      <c r="O177">
        <v>13.8</v>
      </c>
      <c r="P177" s="21">
        <v>17.399999999999999</v>
      </c>
    </row>
    <row r="178" spans="1:16" x14ac:dyDescent="0.25">
      <c r="A178">
        <v>2013</v>
      </c>
      <c r="B178">
        <v>9</v>
      </c>
      <c r="C178">
        <v>160.10000000000005</v>
      </c>
      <c r="D178">
        <v>1.3</v>
      </c>
      <c r="E178">
        <v>0</v>
      </c>
      <c r="F178">
        <v>0</v>
      </c>
      <c r="G178">
        <v>111</v>
      </c>
      <c r="H178">
        <v>12.2</v>
      </c>
      <c r="I178">
        <v>19.200000000000003</v>
      </c>
      <c r="J178">
        <v>100.4</v>
      </c>
      <c r="K178">
        <v>38.199999999999996</v>
      </c>
      <c r="L178">
        <v>59.400000000000006</v>
      </c>
      <c r="M178">
        <v>70.7</v>
      </c>
      <c r="N178">
        <v>31.9</v>
      </c>
      <c r="O178">
        <v>0</v>
      </c>
      <c r="P178" s="21">
        <v>12.706666666666665</v>
      </c>
    </row>
    <row r="179" spans="1:16" x14ac:dyDescent="0.25">
      <c r="A179">
        <v>2013</v>
      </c>
      <c r="B179">
        <v>10</v>
      </c>
      <c r="C179">
        <v>327.09999999999997</v>
      </c>
      <c r="D179">
        <v>0</v>
      </c>
      <c r="E179">
        <v>0</v>
      </c>
      <c r="F179">
        <v>7.3000000000000007</v>
      </c>
      <c r="G179">
        <v>265.09999999999997</v>
      </c>
      <c r="H179">
        <v>0</v>
      </c>
      <c r="I179">
        <v>113.10000000000001</v>
      </c>
      <c r="J179">
        <v>34</v>
      </c>
      <c r="K179">
        <v>154.1</v>
      </c>
      <c r="L179">
        <v>13</v>
      </c>
      <c r="M179">
        <v>205.79999999999998</v>
      </c>
      <c r="N179">
        <v>2.7000000000000011</v>
      </c>
      <c r="O179">
        <v>0</v>
      </c>
      <c r="P179" s="21">
        <v>7.4483870967741916</v>
      </c>
    </row>
    <row r="180" spans="1:16" x14ac:dyDescent="0.25">
      <c r="A180">
        <v>2013</v>
      </c>
      <c r="B180">
        <v>11</v>
      </c>
      <c r="C180">
        <v>623.80000000000007</v>
      </c>
      <c r="D180">
        <v>0</v>
      </c>
      <c r="E180">
        <v>12</v>
      </c>
      <c r="F180">
        <v>124.60000000000004</v>
      </c>
      <c r="G180">
        <v>563.79999999999995</v>
      </c>
      <c r="H180">
        <v>0</v>
      </c>
      <c r="I180">
        <v>384.2</v>
      </c>
      <c r="J180">
        <v>0.40000000000000036</v>
      </c>
      <c r="K180">
        <v>443.79999999999995</v>
      </c>
      <c r="L180">
        <v>0</v>
      </c>
      <c r="M180">
        <v>503.79999999999995</v>
      </c>
      <c r="N180">
        <v>0</v>
      </c>
      <c r="O180">
        <v>0</v>
      </c>
      <c r="P180" s="21">
        <v>-2.7933333333333334</v>
      </c>
    </row>
    <row r="181" spans="1:16" x14ac:dyDescent="0.25">
      <c r="A181">
        <v>2013</v>
      </c>
      <c r="B181">
        <v>12</v>
      </c>
      <c r="C181">
        <v>985.00000000000011</v>
      </c>
      <c r="D181">
        <v>0</v>
      </c>
      <c r="E181">
        <v>31</v>
      </c>
      <c r="F181">
        <v>427.00000000000011</v>
      </c>
      <c r="G181">
        <v>923</v>
      </c>
      <c r="H181">
        <v>0</v>
      </c>
      <c r="I181">
        <v>737</v>
      </c>
      <c r="J181">
        <v>0</v>
      </c>
      <c r="K181">
        <v>799</v>
      </c>
      <c r="L181">
        <v>0</v>
      </c>
      <c r="M181">
        <v>861</v>
      </c>
      <c r="N181">
        <v>0</v>
      </c>
      <c r="O181">
        <v>0</v>
      </c>
      <c r="P181" s="21">
        <v>-13.7741935483871</v>
      </c>
    </row>
    <row r="182" spans="1:16" x14ac:dyDescent="0.25">
      <c r="A182">
        <v>2014</v>
      </c>
      <c r="B182">
        <v>1</v>
      </c>
      <c r="C182">
        <v>1037.5</v>
      </c>
      <c r="D182">
        <v>0</v>
      </c>
      <c r="E182">
        <v>26</v>
      </c>
      <c r="F182">
        <v>480.29999999999995</v>
      </c>
      <c r="G182">
        <v>975.5</v>
      </c>
      <c r="H182">
        <v>0</v>
      </c>
      <c r="I182">
        <v>789.5</v>
      </c>
      <c r="J182">
        <v>0</v>
      </c>
      <c r="K182">
        <v>851.5</v>
      </c>
      <c r="L182">
        <v>0</v>
      </c>
      <c r="M182">
        <v>913.5</v>
      </c>
      <c r="N182">
        <v>0</v>
      </c>
      <c r="O182">
        <v>0</v>
      </c>
      <c r="P182" s="21">
        <v>-15.46774193548387</v>
      </c>
    </row>
    <row r="183" spans="1:16" x14ac:dyDescent="0.25">
      <c r="A183">
        <v>2014</v>
      </c>
      <c r="B183">
        <v>2</v>
      </c>
      <c r="C183">
        <v>886.50000000000011</v>
      </c>
      <c r="D183">
        <v>0</v>
      </c>
      <c r="E183">
        <v>28</v>
      </c>
      <c r="F183">
        <v>382.5</v>
      </c>
      <c r="G183">
        <v>830.50000000000011</v>
      </c>
      <c r="H183">
        <v>0</v>
      </c>
      <c r="I183">
        <v>662.50000000000011</v>
      </c>
      <c r="J183">
        <v>0</v>
      </c>
      <c r="K183">
        <v>718.50000000000011</v>
      </c>
      <c r="L183">
        <v>0</v>
      </c>
      <c r="M183">
        <v>774.5</v>
      </c>
      <c r="N183">
        <v>0</v>
      </c>
      <c r="O183">
        <v>0</v>
      </c>
      <c r="P183" s="21">
        <v>-13.660714285714288</v>
      </c>
    </row>
    <row r="184" spans="1:16" x14ac:dyDescent="0.25">
      <c r="A184">
        <v>2014</v>
      </c>
      <c r="B184">
        <v>3</v>
      </c>
      <c r="C184">
        <v>884.69999999999982</v>
      </c>
      <c r="D184">
        <v>0</v>
      </c>
      <c r="E184">
        <v>30</v>
      </c>
      <c r="F184">
        <v>328</v>
      </c>
      <c r="G184">
        <v>822.69999999999982</v>
      </c>
      <c r="H184">
        <v>0</v>
      </c>
      <c r="I184">
        <v>636.6999999999997</v>
      </c>
      <c r="J184">
        <v>0</v>
      </c>
      <c r="K184">
        <v>698.6999999999997</v>
      </c>
      <c r="L184">
        <v>0</v>
      </c>
      <c r="M184">
        <v>760.69999999999982</v>
      </c>
      <c r="N184">
        <v>0</v>
      </c>
      <c r="O184">
        <v>0</v>
      </c>
      <c r="P184" s="21">
        <v>-10.538709677419353</v>
      </c>
    </row>
    <row r="185" spans="1:16" x14ac:dyDescent="0.25">
      <c r="A185">
        <v>2014</v>
      </c>
      <c r="B185">
        <v>4</v>
      </c>
      <c r="C185">
        <v>498.89999999999981</v>
      </c>
      <c r="D185">
        <v>0</v>
      </c>
      <c r="E185">
        <v>4</v>
      </c>
      <c r="F185">
        <v>31.599999999999998</v>
      </c>
      <c r="G185">
        <v>438.89999999999981</v>
      </c>
      <c r="H185">
        <v>0</v>
      </c>
      <c r="I185">
        <v>258.89999999999998</v>
      </c>
      <c r="J185">
        <v>0</v>
      </c>
      <c r="K185">
        <v>318.89999999999992</v>
      </c>
      <c r="L185">
        <v>0</v>
      </c>
      <c r="M185">
        <v>378.89999999999986</v>
      </c>
      <c r="N185">
        <v>0</v>
      </c>
      <c r="O185">
        <v>0</v>
      </c>
      <c r="P185" s="21">
        <v>1.37</v>
      </c>
    </row>
    <row r="186" spans="1:16" x14ac:dyDescent="0.25">
      <c r="A186">
        <v>2014</v>
      </c>
      <c r="B186">
        <v>5</v>
      </c>
      <c r="C186">
        <v>209.19999999999996</v>
      </c>
      <c r="D186">
        <v>2.7</v>
      </c>
      <c r="E186">
        <v>0</v>
      </c>
      <c r="F186">
        <v>0</v>
      </c>
      <c r="G186">
        <v>154</v>
      </c>
      <c r="H186">
        <v>9.5000000000000036</v>
      </c>
      <c r="I186">
        <v>45.300000000000004</v>
      </c>
      <c r="J186">
        <v>86.8</v>
      </c>
      <c r="K186">
        <v>73.600000000000009</v>
      </c>
      <c r="L186">
        <v>53.100000000000009</v>
      </c>
      <c r="M186">
        <v>111.00000000000001</v>
      </c>
      <c r="N186">
        <v>28.500000000000004</v>
      </c>
      <c r="O186">
        <v>0.60000000000000142</v>
      </c>
      <c r="P186" s="21">
        <v>11.338709677419356</v>
      </c>
    </row>
    <row r="187" spans="1:16" x14ac:dyDescent="0.25">
      <c r="A187">
        <v>2014</v>
      </c>
      <c r="B187">
        <v>6</v>
      </c>
      <c r="C187">
        <v>48.8</v>
      </c>
      <c r="D187">
        <v>20.8</v>
      </c>
      <c r="E187">
        <v>0</v>
      </c>
      <c r="F187">
        <v>0</v>
      </c>
      <c r="G187">
        <v>19.799999999999997</v>
      </c>
      <c r="H187">
        <v>51.800000000000011</v>
      </c>
      <c r="I187">
        <v>0</v>
      </c>
      <c r="J187">
        <v>212.00000000000003</v>
      </c>
      <c r="K187">
        <v>0.90000000000000036</v>
      </c>
      <c r="L187">
        <v>152.9</v>
      </c>
      <c r="M187">
        <v>6.1000000000000014</v>
      </c>
      <c r="N187">
        <v>98.100000000000009</v>
      </c>
      <c r="O187">
        <v>7.5</v>
      </c>
      <c r="P187" s="21">
        <v>17.066666666666666</v>
      </c>
    </row>
    <row r="188" spans="1:16" x14ac:dyDescent="0.25">
      <c r="A188">
        <v>2014</v>
      </c>
      <c r="B188">
        <v>7</v>
      </c>
      <c r="C188">
        <v>52.199999999999996</v>
      </c>
      <c r="D188">
        <v>18.3</v>
      </c>
      <c r="E188">
        <v>0</v>
      </c>
      <c r="F188">
        <v>0</v>
      </c>
      <c r="G188">
        <v>20.099999999999998</v>
      </c>
      <c r="H188">
        <v>48.2</v>
      </c>
      <c r="I188">
        <v>0</v>
      </c>
      <c r="J188">
        <v>214.09999999999997</v>
      </c>
      <c r="K188">
        <v>0</v>
      </c>
      <c r="L188">
        <v>152.1</v>
      </c>
      <c r="M188">
        <v>1.8999999999999986</v>
      </c>
      <c r="N188">
        <v>92.000000000000014</v>
      </c>
      <c r="O188">
        <v>3.8000000000000007</v>
      </c>
      <c r="P188" s="21">
        <v>16.906451612903229</v>
      </c>
    </row>
    <row r="189" spans="1:16" x14ac:dyDescent="0.25">
      <c r="A189">
        <v>2014</v>
      </c>
      <c r="B189">
        <v>8</v>
      </c>
      <c r="C189">
        <v>57.199999999999996</v>
      </c>
      <c r="D189">
        <v>21.400000000000002</v>
      </c>
      <c r="E189">
        <v>0</v>
      </c>
      <c r="F189">
        <v>0</v>
      </c>
      <c r="G189">
        <v>28.000000000000004</v>
      </c>
      <c r="H189">
        <v>54.199999999999996</v>
      </c>
      <c r="I189">
        <v>1.1999999999999993</v>
      </c>
      <c r="J189">
        <v>213.39999999999995</v>
      </c>
      <c r="K189">
        <v>4.0999999999999996</v>
      </c>
      <c r="L189">
        <v>154.30000000000001</v>
      </c>
      <c r="M189">
        <v>12.100000000000001</v>
      </c>
      <c r="N189">
        <v>100.30000000000001</v>
      </c>
      <c r="O189">
        <v>3.8999999999999986</v>
      </c>
      <c r="P189" s="21">
        <v>16.845161290322583</v>
      </c>
    </row>
    <row r="190" spans="1:16" x14ac:dyDescent="0.25">
      <c r="A190">
        <v>2014</v>
      </c>
      <c r="B190">
        <v>9</v>
      </c>
      <c r="C190">
        <v>166.00000000000003</v>
      </c>
      <c r="D190">
        <v>4.6999999999999993</v>
      </c>
      <c r="E190">
        <v>0</v>
      </c>
      <c r="F190">
        <v>0</v>
      </c>
      <c r="G190">
        <v>123.40000000000002</v>
      </c>
      <c r="H190">
        <v>22.100000000000005</v>
      </c>
      <c r="I190">
        <v>33.299999999999997</v>
      </c>
      <c r="J190">
        <v>111.99999999999999</v>
      </c>
      <c r="K190">
        <v>58.300000000000004</v>
      </c>
      <c r="L190">
        <v>77.000000000000014</v>
      </c>
      <c r="M190">
        <v>87.000000000000014</v>
      </c>
      <c r="N190">
        <v>45.7</v>
      </c>
      <c r="O190">
        <v>0</v>
      </c>
      <c r="P190" s="21">
        <v>12.623333333333337</v>
      </c>
    </row>
    <row r="191" spans="1:16" x14ac:dyDescent="0.25">
      <c r="A191">
        <v>2014</v>
      </c>
      <c r="B191">
        <v>10</v>
      </c>
      <c r="C191">
        <v>366.79999999999995</v>
      </c>
      <c r="D191">
        <v>0</v>
      </c>
      <c r="E191">
        <v>0</v>
      </c>
      <c r="F191">
        <v>3</v>
      </c>
      <c r="G191">
        <v>305</v>
      </c>
      <c r="H191">
        <v>0.19999999999999929</v>
      </c>
      <c r="I191">
        <v>132.1</v>
      </c>
      <c r="J191">
        <v>13.3</v>
      </c>
      <c r="K191">
        <v>187.69999999999996</v>
      </c>
      <c r="L191">
        <v>6.9</v>
      </c>
      <c r="M191">
        <v>245.39999999999998</v>
      </c>
      <c r="N191">
        <v>2.5999999999999996</v>
      </c>
      <c r="O191">
        <v>0</v>
      </c>
      <c r="P191" s="21">
        <v>6.1677419354838712</v>
      </c>
    </row>
    <row r="192" spans="1:16" x14ac:dyDescent="0.25">
      <c r="A192">
        <v>2014</v>
      </c>
      <c r="B192">
        <v>11</v>
      </c>
      <c r="C192">
        <v>675.80000000000007</v>
      </c>
      <c r="D192">
        <v>0</v>
      </c>
      <c r="E192">
        <v>20</v>
      </c>
      <c r="F192">
        <v>156.9</v>
      </c>
      <c r="G192">
        <v>615.80000000000007</v>
      </c>
      <c r="H192">
        <v>0</v>
      </c>
      <c r="I192">
        <v>435.80000000000007</v>
      </c>
      <c r="J192">
        <v>0</v>
      </c>
      <c r="K192">
        <v>495.80000000000007</v>
      </c>
      <c r="L192">
        <v>0</v>
      </c>
      <c r="M192">
        <v>555.80000000000007</v>
      </c>
      <c r="N192">
        <v>0</v>
      </c>
      <c r="O192">
        <v>0</v>
      </c>
      <c r="P192" s="21">
        <v>-4.5266666666666664</v>
      </c>
    </row>
    <row r="193" spans="1:16" x14ac:dyDescent="0.25">
      <c r="A193">
        <v>2014</v>
      </c>
      <c r="B193">
        <v>12</v>
      </c>
      <c r="C193">
        <v>779.19999999999993</v>
      </c>
      <c r="D193">
        <v>0</v>
      </c>
      <c r="E193">
        <v>20</v>
      </c>
      <c r="F193">
        <v>224</v>
      </c>
      <c r="G193">
        <v>717.19999999999993</v>
      </c>
      <c r="H193">
        <v>0</v>
      </c>
      <c r="I193">
        <v>531.20000000000005</v>
      </c>
      <c r="J193">
        <v>0</v>
      </c>
      <c r="K193">
        <v>593.20000000000005</v>
      </c>
      <c r="L193">
        <v>0</v>
      </c>
      <c r="M193">
        <v>655.20000000000005</v>
      </c>
      <c r="N193">
        <v>0</v>
      </c>
      <c r="O193">
        <v>0</v>
      </c>
      <c r="P193" s="21">
        <v>-7.1354838709677431</v>
      </c>
    </row>
    <row r="194" spans="1:16" x14ac:dyDescent="0.25">
      <c r="A194">
        <v>2015</v>
      </c>
      <c r="B194">
        <v>1</v>
      </c>
      <c r="C194">
        <v>1038.4999999999995</v>
      </c>
      <c r="D194">
        <v>0</v>
      </c>
      <c r="E194">
        <v>31</v>
      </c>
      <c r="F194">
        <v>480.5</v>
      </c>
      <c r="G194">
        <v>976.49999999999966</v>
      </c>
      <c r="H194">
        <v>0</v>
      </c>
      <c r="I194">
        <v>790.49999999999966</v>
      </c>
      <c r="J194">
        <v>0</v>
      </c>
      <c r="K194">
        <v>852.49999999999966</v>
      </c>
      <c r="L194">
        <v>0</v>
      </c>
      <c r="M194">
        <v>914.49999999999966</v>
      </c>
      <c r="N194">
        <v>0</v>
      </c>
      <c r="O194">
        <v>0</v>
      </c>
      <c r="P194" s="21">
        <v>-15.5</v>
      </c>
    </row>
    <row r="195" spans="1:16" x14ac:dyDescent="0.25">
      <c r="A195">
        <v>2015</v>
      </c>
      <c r="B195">
        <v>2</v>
      </c>
      <c r="C195">
        <v>1043.5</v>
      </c>
      <c r="D195">
        <v>0</v>
      </c>
      <c r="E195">
        <v>28</v>
      </c>
      <c r="F195">
        <v>539.49999999999989</v>
      </c>
      <c r="G195">
        <v>987.49999999999989</v>
      </c>
      <c r="H195">
        <v>0</v>
      </c>
      <c r="I195">
        <v>819.49999999999977</v>
      </c>
      <c r="J195">
        <v>0</v>
      </c>
      <c r="K195">
        <v>875.49999999999977</v>
      </c>
      <c r="L195">
        <v>0</v>
      </c>
      <c r="M195">
        <v>931.49999999999989</v>
      </c>
      <c r="N195">
        <v>0</v>
      </c>
      <c r="O195">
        <v>0</v>
      </c>
      <c r="P195" s="21">
        <v>-19.267857142857139</v>
      </c>
    </row>
    <row r="196" spans="1:16" x14ac:dyDescent="0.25">
      <c r="A196">
        <v>2015</v>
      </c>
      <c r="B196">
        <v>3</v>
      </c>
      <c r="C196">
        <v>787.69999999999982</v>
      </c>
      <c r="D196">
        <v>0</v>
      </c>
      <c r="E196">
        <v>25</v>
      </c>
      <c r="F196">
        <v>234.50000000000006</v>
      </c>
      <c r="G196">
        <v>725.69999999999982</v>
      </c>
      <c r="H196">
        <v>0</v>
      </c>
      <c r="I196">
        <v>539.69999999999982</v>
      </c>
      <c r="J196">
        <v>0</v>
      </c>
      <c r="K196">
        <v>601.69999999999993</v>
      </c>
      <c r="L196">
        <v>0</v>
      </c>
      <c r="M196">
        <v>663.69999999999993</v>
      </c>
      <c r="N196">
        <v>0</v>
      </c>
      <c r="O196">
        <v>0</v>
      </c>
      <c r="P196" s="21">
        <v>-7.40967741935484</v>
      </c>
    </row>
    <row r="197" spans="1:16" x14ac:dyDescent="0.25">
      <c r="A197">
        <v>2015</v>
      </c>
      <c r="B197">
        <v>4</v>
      </c>
      <c r="C197">
        <v>440.40000000000003</v>
      </c>
      <c r="D197">
        <v>0</v>
      </c>
      <c r="E197">
        <v>4</v>
      </c>
      <c r="F197">
        <v>23.8</v>
      </c>
      <c r="G197">
        <v>380.40000000000003</v>
      </c>
      <c r="H197">
        <v>0</v>
      </c>
      <c r="I197">
        <v>203.49999999999997</v>
      </c>
      <c r="J197">
        <v>3.1000000000000014</v>
      </c>
      <c r="K197">
        <v>260.40000000000003</v>
      </c>
      <c r="L197">
        <v>0</v>
      </c>
      <c r="M197">
        <v>320.39999999999998</v>
      </c>
      <c r="N197">
        <v>0</v>
      </c>
      <c r="O197">
        <v>0</v>
      </c>
      <c r="P197" s="21">
        <v>3.3200000000000003</v>
      </c>
    </row>
    <row r="198" spans="1:16" x14ac:dyDescent="0.25">
      <c r="A198">
        <v>2015</v>
      </c>
      <c r="B198">
        <v>5</v>
      </c>
      <c r="C198">
        <v>176.09999999999997</v>
      </c>
      <c r="D198">
        <v>6.1</v>
      </c>
      <c r="E198">
        <v>0</v>
      </c>
      <c r="F198">
        <v>0</v>
      </c>
      <c r="G198">
        <v>126.70000000000002</v>
      </c>
      <c r="H198">
        <v>18.7</v>
      </c>
      <c r="I198">
        <v>23.6</v>
      </c>
      <c r="J198">
        <v>101.60000000000001</v>
      </c>
      <c r="K198">
        <v>47.9</v>
      </c>
      <c r="L198">
        <v>63.9</v>
      </c>
      <c r="M198">
        <v>82.5</v>
      </c>
      <c r="N198">
        <v>36.5</v>
      </c>
      <c r="O198">
        <v>0.70000000000000284</v>
      </c>
      <c r="P198" s="21">
        <v>12.516129032258061</v>
      </c>
    </row>
    <row r="199" spans="1:16" x14ac:dyDescent="0.25">
      <c r="A199">
        <v>2015</v>
      </c>
      <c r="B199">
        <v>6</v>
      </c>
      <c r="C199">
        <v>69.90000000000002</v>
      </c>
      <c r="D199">
        <v>6.1000000000000005</v>
      </c>
      <c r="E199">
        <v>0</v>
      </c>
      <c r="F199">
        <v>0</v>
      </c>
      <c r="G199">
        <v>29.999999999999993</v>
      </c>
      <c r="H199">
        <v>26.200000000000003</v>
      </c>
      <c r="I199">
        <v>0</v>
      </c>
      <c r="J199">
        <v>176.20000000000002</v>
      </c>
      <c r="K199">
        <v>2</v>
      </c>
      <c r="L199">
        <v>118.2</v>
      </c>
      <c r="M199">
        <v>13.099999999999998</v>
      </c>
      <c r="N199">
        <v>69.3</v>
      </c>
      <c r="O199">
        <v>0.60000000000000142</v>
      </c>
      <c r="P199" s="21">
        <v>15.873333333333335</v>
      </c>
    </row>
    <row r="200" spans="1:16" x14ac:dyDescent="0.25">
      <c r="A200">
        <v>2015</v>
      </c>
      <c r="B200">
        <v>7</v>
      </c>
      <c r="C200">
        <v>31.399999999999995</v>
      </c>
      <c r="D200">
        <v>55.1</v>
      </c>
      <c r="E200">
        <v>0</v>
      </c>
      <c r="F200">
        <v>0</v>
      </c>
      <c r="G200">
        <v>13.7</v>
      </c>
      <c r="H200">
        <v>99.4</v>
      </c>
      <c r="I200">
        <v>0</v>
      </c>
      <c r="J200">
        <v>271.70000000000005</v>
      </c>
      <c r="K200">
        <v>0.59999999999999964</v>
      </c>
      <c r="L200">
        <v>210.29999999999998</v>
      </c>
      <c r="M200">
        <v>3.0999999999999996</v>
      </c>
      <c r="N200">
        <v>150.80000000000001</v>
      </c>
      <c r="O200">
        <v>23.5</v>
      </c>
      <c r="P200" s="21">
        <v>18.764516129032259</v>
      </c>
    </row>
    <row r="201" spans="1:16" x14ac:dyDescent="0.25">
      <c r="A201">
        <v>2015</v>
      </c>
      <c r="B201">
        <v>8</v>
      </c>
      <c r="C201">
        <v>35.200000000000003</v>
      </c>
      <c r="D201">
        <v>39.799999999999997</v>
      </c>
      <c r="E201">
        <v>0</v>
      </c>
      <c r="F201">
        <v>0</v>
      </c>
      <c r="G201">
        <v>12.7</v>
      </c>
      <c r="H201">
        <v>79.300000000000011</v>
      </c>
      <c r="I201">
        <v>0</v>
      </c>
      <c r="J201">
        <v>252.60000000000002</v>
      </c>
      <c r="K201">
        <v>0.5</v>
      </c>
      <c r="L201">
        <v>191.10000000000002</v>
      </c>
      <c r="M201">
        <v>4.6999999999999993</v>
      </c>
      <c r="N201">
        <v>133.29999999999998</v>
      </c>
      <c r="O201">
        <v>16.8</v>
      </c>
      <c r="P201" s="21">
        <v>18.148387096774194</v>
      </c>
    </row>
    <row r="202" spans="1:16" x14ac:dyDescent="0.25">
      <c r="A202">
        <v>2015</v>
      </c>
      <c r="B202">
        <v>9</v>
      </c>
      <c r="C202">
        <v>87.8</v>
      </c>
      <c r="D202">
        <v>38.099999999999994</v>
      </c>
      <c r="E202">
        <v>0</v>
      </c>
      <c r="F202">
        <v>0</v>
      </c>
      <c r="G202">
        <v>54.800000000000011</v>
      </c>
      <c r="H202">
        <v>65.099999999999994</v>
      </c>
      <c r="I202">
        <v>6.2</v>
      </c>
      <c r="J202">
        <v>196.50000000000003</v>
      </c>
      <c r="K202">
        <v>14.899999999999999</v>
      </c>
      <c r="L202">
        <v>145.19999999999996</v>
      </c>
      <c r="M202">
        <v>30.999999999999996</v>
      </c>
      <c r="N202">
        <v>101.29999999999998</v>
      </c>
      <c r="O202">
        <v>15.5</v>
      </c>
      <c r="P202" s="21">
        <v>16.34333333333333</v>
      </c>
    </row>
    <row r="203" spans="1:16" x14ac:dyDescent="0.25">
      <c r="A203">
        <v>2015</v>
      </c>
      <c r="B203">
        <v>10</v>
      </c>
      <c r="C203">
        <v>393.4</v>
      </c>
      <c r="D203">
        <v>0</v>
      </c>
      <c r="E203">
        <v>0</v>
      </c>
      <c r="F203">
        <v>2.7999999999999972</v>
      </c>
      <c r="G203">
        <v>331.4</v>
      </c>
      <c r="H203">
        <v>0</v>
      </c>
      <c r="I203">
        <v>153.70000000000002</v>
      </c>
      <c r="J203">
        <v>8.3000000000000007</v>
      </c>
      <c r="K203">
        <v>211.7</v>
      </c>
      <c r="L203">
        <v>4.3000000000000007</v>
      </c>
      <c r="M203">
        <v>269.8</v>
      </c>
      <c r="N203">
        <v>0.40000000000000036</v>
      </c>
      <c r="O203">
        <v>0</v>
      </c>
      <c r="P203" s="21">
        <v>5.3096774193548395</v>
      </c>
    </row>
    <row r="204" spans="1:16" x14ac:dyDescent="0.25">
      <c r="A204">
        <v>2015</v>
      </c>
      <c r="B204">
        <v>11</v>
      </c>
      <c r="C204">
        <v>488.29999999999995</v>
      </c>
      <c r="D204">
        <v>0</v>
      </c>
      <c r="E204">
        <v>5</v>
      </c>
      <c r="F204">
        <v>48.9</v>
      </c>
      <c r="G204">
        <v>428.29999999999995</v>
      </c>
      <c r="H204">
        <v>0</v>
      </c>
      <c r="I204">
        <v>252</v>
      </c>
      <c r="J204">
        <v>3.6999999999999993</v>
      </c>
      <c r="K204">
        <v>308.89999999999992</v>
      </c>
      <c r="L204">
        <v>0.59999999999999964</v>
      </c>
      <c r="M204">
        <v>368.29999999999995</v>
      </c>
      <c r="N204">
        <v>0</v>
      </c>
      <c r="O204">
        <v>0</v>
      </c>
      <c r="P204" s="21">
        <v>1.723333333333334</v>
      </c>
    </row>
    <row r="205" spans="1:16" x14ac:dyDescent="0.25">
      <c r="A205">
        <v>2015</v>
      </c>
      <c r="B205">
        <v>12</v>
      </c>
      <c r="C205">
        <v>599.1</v>
      </c>
      <c r="D205">
        <v>0</v>
      </c>
      <c r="E205">
        <v>7</v>
      </c>
      <c r="F205">
        <v>84.399999999999991</v>
      </c>
      <c r="G205">
        <v>537.1</v>
      </c>
      <c r="H205">
        <v>0</v>
      </c>
      <c r="I205">
        <v>351.09999999999997</v>
      </c>
      <c r="J205">
        <v>0</v>
      </c>
      <c r="K205">
        <v>413.09999999999991</v>
      </c>
      <c r="L205">
        <v>0</v>
      </c>
      <c r="M205">
        <v>475.09999999999991</v>
      </c>
      <c r="N205">
        <v>0</v>
      </c>
      <c r="O205">
        <v>0</v>
      </c>
      <c r="P205" s="21">
        <v>-1.3258064516129031</v>
      </c>
    </row>
    <row r="206" spans="1:16" x14ac:dyDescent="0.25">
      <c r="A206">
        <v>2016</v>
      </c>
      <c r="B206">
        <v>1</v>
      </c>
      <c r="C206">
        <v>884.60000000000014</v>
      </c>
      <c r="D206">
        <v>0</v>
      </c>
      <c r="E206">
        <v>27</v>
      </c>
      <c r="F206">
        <v>327.10000000000002</v>
      </c>
      <c r="G206">
        <v>822.60000000000014</v>
      </c>
      <c r="H206">
        <v>0</v>
      </c>
      <c r="I206">
        <v>636.6</v>
      </c>
      <c r="J206">
        <v>0</v>
      </c>
      <c r="K206">
        <v>698.60000000000014</v>
      </c>
      <c r="L206">
        <v>0</v>
      </c>
      <c r="M206">
        <v>760.60000000000014</v>
      </c>
      <c r="N206">
        <v>0</v>
      </c>
      <c r="O206">
        <v>0</v>
      </c>
      <c r="P206" s="21">
        <v>-10.535483870967745</v>
      </c>
    </row>
    <row r="207" spans="1:16" x14ac:dyDescent="0.25">
      <c r="A207">
        <v>2016</v>
      </c>
      <c r="B207">
        <v>2</v>
      </c>
      <c r="C207">
        <v>856.9</v>
      </c>
      <c r="D207">
        <v>0</v>
      </c>
      <c r="E207">
        <v>24</v>
      </c>
      <c r="F207">
        <v>336.00000000000006</v>
      </c>
      <c r="G207">
        <v>798.90000000000009</v>
      </c>
      <c r="H207">
        <v>0</v>
      </c>
      <c r="I207">
        <v>624.9</v>
      </c>
      <c r="J207">
        <v>0</v>
      </c>
      <c r="K207">
        <v>682.9</v>
      </c>
      <c r="L207">
        <v>0</v>
      </c>
      <c r="M207">
        <v>740.9</v>
      </c>
      <c r="N207">
        <v>0</v>
      </c>
      <c r="O207">
        <v>0</v>
      </c>
      <c r="P207" s="21">
        <v>-11.548275862068969</v>
      </c>
    </row>
    <row r="208" spans="1:16" x14ac:dyDescent="0.25">
      <c r="A208">
        <v>2016</v>
      </c>
      <c r="B208">
        <v>3</v>
      </c>
      <c r="C208">
        <v>659.40000000000009</v>
      </c>
      <c r="D208">
        <v>0</v>
      </c>
      <c r="E208">
        <v>13</v>
      </c>
      <c r="F208">
        <v>126.79999999999998</v>
      </c>
      <c r="G208">
        <v>597.40000000000009</v>
      </c>
      <c r="H208">
        <v>0</v>
      </c>
      <c r="I208">
        <v>411.40000000000009</v>
      </c>
      <c r="J208">
        <v>0</v>
      </c>
      <c r="K208">
        <v>473.40000000000009</v>
      </c>
      <c r="L208">
        <v>0</v>
      </c>
      <c r="M208">
        <v>535.40000000000009</v>
      </c>
      <c r="N208">
        <v>0</v>
      </c>
      <c r="O208">
        <v>0</v>
      </c>
      <c r="P208" s="21">
        <v>-3.2709677419354835</v>
      </c>
    </row>
    <row r="209" spans="1:16" x14ac:dyDescent="0.25">
      <c r="A209">
        <v>2016</v>
      </c>
      <c r="B209">
        <v>4</v>
      </c>
      <c r="C209">
        <v>542.9</v>
      </c>
      <c r="D209">
        <v>0</v>
      </c>
      <c r="E209">
        <v>11</v>
      </c>
      <c r="F209">
        <v>82.199999999999989</v>
      </c>
      <c r="G209">
        <v>482.89999999999992</v>
      </c>
      <c r="H209">
        <v>0</v>
      </c>
      <c r="I209">
        <v>304.20000000000005</v>
      </c>
      <c r="J209">
        <v>1.3000000000000007</v>
      </c>
      <c r="K209">
        <v>362.9</v>
      </c>
      <c r="L209">
        <v>0</v>
      </c>
      <c r="M209">
        <v>422.9</v>
      </c>
      <c r="N209">
        <v>0</v>
      </c>
      <c r="O209">
        <v>0</v>
      </c>
      <c r="P209" s="21">
        <v>-9.6666666666667067E-2</v>
      </c>
    </row>
    <row r="210" spans="1:16" x14ac:dyDescent="0.25">
      <c r="A210">
        <v>2016</v>
      </c>
      <c r="B210">
        <v>5</v>
      </c>
      <c r="C210">
        <v>190.1</v>
      </c>
      <c r="D210">
        <v>12.6</v>
      </c>
      <c r="E210">
        <v>0</v>
      </c>
      <c r="F210">
        <v>0</v>
      </c>
      <c r="G210">
        <v>138.10000000000002</v>
      </c>
      <c r="H210">
        <v>22.6</v>
      </c>
      <c r="I210">
        <v>41</v>
      </c>
      <c r="J210">
        <v>111.50000000000001</v>
      </c>
      <c r="K210">
        <v>65.099999999999994</v>
      </c>
      <c r="L210">
        <v>73.600000000000009</v>
      </c>
      <c r="M210">
        <v>95.600000000000009</v>
      </c>
      <c r="N210">
        <v>42.100000000000009</v>
      </c>
      <c r="O210">
        <v>5.6000000000000014</v>
      </c>
      <c r="P210" s="21">
        <v>12.274193548387096</v>
      </c>
    </row>
    <row r="211" spans="1:16" x14ac:dyDescent="0.25">
      <c r="A211">
        <v>2016</v>
      </c>
      <c r="B211">
        <v>6</v>
      </c>
      <c r="C211">
        <v>72.800000000000026</v>
      </c>
      <c r="D211">
        <v>31.900000000000002</v>
      </c>
      <c r="E211">
        <v>0</v>
      </c>
      <c r="F211">
        <v>0</v>
      </c>
      <c r="G211">
        <v>39.400000000000006</v>
      </c>
      <c r="H211">
        <v>58.500000000000014</v>
      </c>
      <c r="I211">
        <v>1.4000000000000004</v>
      </c>
      <c r="J211">
        <v>200.49999999999997</v>
      </c>
      <c r="K211">
        <v>6.2000000000000011</v>
      </c>
      <c r="L211">
        <v>145.30000000000001</v>
      </c>
      <c r="M211">
        <v>15.799999999999999</v>
      </c>
      <c r="N211">
        <v>94.90000000000002</v>
      </c>
      <c r="O211">
        <v>13.400000000000002</v>
      </c>
      <c r="P211" s="21">
        <v>16.63666666666667</v>
      </c>
    </row>
    <row r="212" spans="1:16" x14ac:dyDescent="0.25">
      <c r="A212">
        <v>2016</v>
      </c>
      <c r="B212">
        <v>7</v>
      </c>
      <c r="C212">
        <v>22.4</v>
      </c>
      <c r="D212">
        <v>72.7</v>
      </c>
      <c r="E212">
        <v>0</v>
      </c>
      <c r="F212">
        <v>0</v>
      </c>
      <c r="G212">
        <v>9.9999999999999982</v>
      </c>
      <c r="H212">
        <v>122.29999999999998</v>
      </c>
      <c r="I212">
        <v>0</v>
      </c>
      <c r="J212">
        <v>298.30000000000007</v>
      </c>
      <c r="K212">
        <v>0</v>
      </c>
      <c r="L212">
        <v>236.3</v>
      </c>
      <c r="M212">
        <v>3.1999999999999993</v>
      </c>
      <c r="N212">
        <v>177.5</v>
      </c>
      <c r="O212">
        <v>34</v>
      </c>
      <c r="P212" s="21">
        <v>19.622580645161289</v>
      </c>
    </row>
    <row r="213" spans="1:16" x14ac:dyDescent="0.25">
      <c r="A213">
        <v>2016</v>
      </c>
      <c r="B213">
        <v>8</v>
      </c>
      <c r="C213">
        <v>11</v>
      </c>
      <c r="D213">
        <v>73.299999999999983</v>
      </c>
      <c r="E213">
        <v>0</v>
      </c>
      <c r="F213">
        <v>0</v>
      </c>
      <c r="G213">
        <v>3.2999999999999989</v>
      </c>
      <c r="H213">
        <v>127.59999999999995</v>
      </c>
      <c r="I213">
        <v>0</v>
      </c>
      <c r="J213">
        <v>310.30000000000007</v>
      </c>
      <c r="K213">
        <v>0</v>
      </c>
      <c r="L213">
        <v>248.29999999999998</v>
      </c>
      <c r="M213">
        <v>0</v>
      </c>
      <c r="N213">
        <v>186.29999999999995</v>
      </c>
      <c r="O213">
        <v>34.200000000000003</v>
      </c>
      <c r="P213" s="21">
        <v>20.009677419354837</v>
      </c>
    </row>
    <row r="214" spans="1:16" x14ac:dyDescent="0.25">
      <c r="A214">
        <v>2016</v>
      </c>
      <c r="B214">
        <v>9</v>
      </c>
      <c r="C214">
        <v>91.2</v>
      </c>
      <c r="D214">
        <v>10.700000000000001</v>
      </c>
      <c r="E214">
        <v>0</v>
      </c>
      <c r="F214">
        <v>0</v>
      </c>
      <c r="G214">
        <v>51.499999999999993</v>
      </c>
      <c r="H214">
        <v>31</v>
      </c>
      <c r="I214">
        <v>2.8999999999999986</v>
      </c>
      <c r="J214">
        <v>162.39999999999998</v>
      </c>
      <c r="K214">
        <v>9.8999999999999986</v>
      </c>
      <c r="L214">
        <v>109.39999999999999</v>
      </c>
      <c r="M214">
        <v>24.9</v>
      </c>
      <c r="N214">
        <v>64.40000000000002</v>
      </c>
      <c r="O214">
        <v>4.5</v>
      </c>
      <c r="P214" s="21">
        <v>15.316666666666665</v>
      </c>
    </row>
    <row r="215" spans="1:16" x14ac:dyDescent="0.25">
      <c r="A215">
        <v>2016</v>
      </c>
      <c r="B215">
        <v>10</v>
      </c>
      <c r="C215">
        <v>330.2</v>
      </c>
      <c r="D215">
        <v>0.5</v>
      </c>
      <c r="E215">
        <v>2</v>
      </c>
      <c r="F215">
        <v>4.6999999999999993</v>
      </c>
      <c r="G215">
        <v>270.2</v>
      </c>
      <c r="H215">
        <v>2.5</v>
      </c>
      <c r="I215">
        <v>121.60000000000001</v>
      </c>
      <c r="J215">
        <v>39.900000000000006</v>
      </c>
      <c r="K215">
        <v>163.6</v>
      </c>
      <c r="L215">
        <v>19.900000000000002</v>
      </c>
      <c r="M215">
        <v>215.5</v>
      </c>
      <c r="N215">
        <v>9.8000000000000007</v>
      </c>
      <c r="O215">
        <v>0</v>
      </c>
      <c r="P215" s="21">
        <v>7.3645161290322587</v>
      </c>
    </row>
    <row r="216" spans="1:16" x14ac:dyDescent="0.25">
      <c r="A216">
        <v>2016</v>
      </c>
      <c r="B216">
        <v>11</v>
      </c>
      <c r="C216">
        <v>465.30000000000018</v>
      </c>
      <c r="D216">
        <v>0</v>
      </c>
      <c r="E216">
        <v>6</v>
      </c>
      <c r="F216">
        <v>33.400000000000006</v>
      </c>
      <c r="G216">
        <v>405.30000000000013</v>
      </c>
      <c r="H216">
        <v>0</v>
      </c>
      <c r="I216">
        <v>225.29999999999995</v>
      </c>
      <c r="J216">
        <v>0</v>
      </c>
      <c r="K216">
        <v>285.3</v>
      </c>
      <c r="L216">
        <v>0</v>
      </c>
      <c r="M216">
        <v>345.30000000000007</v>
      </c>
      <c r="N216">
        <v>0</v>
      </c>
      <c r="O216">
        <v>0</v>
      </c>
      <c r="P216" s="21">
        <v>2.4900000000000011</v>
      </c>
    </row>
    <row r="217" spans="1:16" x14ac:dyDescent="0.25">
      <c r="A217">
        <v>2016</v>
      </c>
      <c r="B217">
        <v>12</v>
      </c>
      <c r="C217">
        <v>799.99999999999989</v>
      </c>
      <c r="D217">
        <v>0</v>
      </c>
      <c r="E217">
        <v>28</v>
      </c>
      <c r="F217">
        <v>243.9</v>
      </c>
      <c r="G217">
        <v>738</v>
      </c>
      <c r="H217">
        <v>0</v>
      </c>
      <c r="I217">
        <v>552.00000000000011</v>
      </c>
      <c r="J217">
        <v>0</v>
      </c>
      <c r="K217">
        <v>614</v>
      </c>
      <c r="L217">
        <v>0</v>
      </c>
      <c r="M217">
        <v>675.99999999999989</v>
      </c>
      <c r="N217">
        <v>0</v>
      </c>
      <c r="O217">
        <v>0</v>
      </c>
      <c r="P217" s="21">
        <v>-7.806451612903226</v>
      </c>
    </row>
    <row r="218" spans="1:16" x14ac:dyDescent="0.25">
      <c r="A218">
        <v>2017</v>
      </c>
      <c r="B218">
        <v>1</v>
      </c>
      <c r="C218">
        <v>795.50000000000011</v>
      </c>
      <c r="D218">
        <v>0</v>
      </c>
      <c r="E218">
        <v>27</v>
      </c>
      <c r="F218">
        <v>239.19999999999996</v>
      </c>
      <c r="G218">
        <v>733.50000000000011</v>
      </c>
      <c r="H218">
        <v>0</v>
      </c>
      <c r="I218">
        <v>547.5</v>
      </c>
      <c r="J218">
        <v>0</v>
      </c>
      <c r="K218">
        <v>609.49999999999989</v>
      </c>
      <c r="L218">
        <v>0</v>
      </c>
      <c r="M218">
        <v>671.5</v>
      </c>
      <c r="N218">
        <v>0</v>
      </c>
      <c r="O218">
        <v>0</v>
      </c>
      <c r="P218" s="21">
        <v>-7.6612903225806441</v>
      </c>
    </row>
    <row r="219" spans="1:16" x14ac:dyDescent="0.25">
      <c r="A219">
        <v>2017</v>
      </c>
      <c r="B219">
        <v>2</v>
      </c>
      <c r="C219">
        <v>715.29999999999984</v>
      </c>
      <c r="D219">
        <v>0</v>
      </c>
      <c r="E219">
        <v>20</v>
      </c>
      <c r="F219">
        <v>215.90000000000003</v>
      </c>
      <c r="G219">
        <v>659.29999999999984</v>
      </c>
      <c r="H219">
        <v>0</v>
      </c>
      <c r="I219">
        <v>491.3</v>
      </c>
      <c r="J219">
        <v>0</v>
      </c>
      <c r="K219">
        <v>547.29999999999995</v>
      </c>
      <c r="L219">
        <v>0</v>
      </c>
      <c r="M219">
        <v>603.29999999999984</v>
      </c>
      <c r="N219">
        <v>0</v>
      </c>
      <c r="O219">
        <v>0</v>
      </c>
      <c r="P219" s="21">
        <v>-7.5464285714285717</v>
      </c>
    </row>
    <row r="220" spans="1:16" x14ac:dyDescent="0.25">
      <c r="A220">
        <v>2017</v>
      </c>
      <c r="B220">
        <v>3</v>
      </c>
      <c r="C220">
        <v>772.9</v>
      </c>
      <c r="D220">
        <v>0</v>
      </c>
      <c r="E220">
        <v>20</v>
      </c>
      <c r="F220">
        <v>225.60000000000005</v>
      </c>
      <c r="G220">
        <v>710.89999999999986</v>
      </c>
      <c r="H220">
        <v>0</v>
      </c>
      <c r="I220">
        <v>524.9</v>
      </c>
      <c r="J220">
        <v>0</v>
      </c>
      <c r="K220">
        <v>586.9</v>
      </c>
      <c r="L220">
        <v>0</v>
      </c>
      <c r="M220">
        <v>648.9</v>
      </c>
      <c r="N220">
        <v>0</v>
      </c>
      <c r="O220">
        <v>0</v>
      </c>
      <c r="P220" s="21">
        <v>-6.9322580645161311</v>
      </c>
    </row>
    <row r="221" spans="1:16" x14ac:dyDescent="0.25">
      <c r="A221">
        <v>2017</v>
      </c>
      <c r="B221">
        <v>4</v>
      </c>
      <c r="C221">
        <v>406.10000000000008</v>
      </c>
      <c r="D221">
        <v>0</v>
      </c>
      <c r="E221">
        <v>0</v>
      </c>
      <c r="F221">
        <v>3</v>
      </c>
      <c r="G221">
        <v>346.1</v>
      </c>
      <c r="H221">
        <v>0</v>
      </c>
      <c r="I221">
        <v>173.30000000000004</v>
      </c>
      <c r="J221">
        <v>7.1999999999999993</v>
      </c>
      <c r="K221">
        <v>229.8</v>
      </c>
      <c r="L221">
        <v>3.6999999999999993</v>
      </c>
      <c r="M221">
        <v>287.8</v>
      </c>
      <c r="N221">
        <v>1.6999999999999993</v>
      </c>
      <c r="O221">
        <v>0</v>
      </c>
      <c r="P221" s="21">
        <v>4.4633333333333338</v>
      </c>
    </row>
    <row r="222" spans="1:16" x14ac:dyDescent="0.25">
      <c r="A222">
        <v>2017</v>
      </c>
      <c r="B222">
        <v>5</v>
      </c>
      <c r="C222">
        <v>242.10000000000002</v>
      </c>
      <c r="D222">
        <v>1.3</v>
      </c>
      <c r="E222">
        <v>0</v>
      </c>
      <c r="F222">
        <v>0</v>
      </c>
      <c r="G222">
        <v>184.10000000000002</v>
      </c>
      <c r="H222">
        <v>5.3000000000000007</v>
      </c>
      <c r="I222">
        <v>54.4</v>
      </c>
      <c r="J222">
        <v>61.599999999999994</v>
      </c>
      <c r="K222">
        <v>88.3</v>
      </c>
      <c r="L222">
        <v>33.5</v>
      </c>
      <c r="M222">
        <v>130.89999999999998</v>
      </c>
      <c r="N222">
        <v>14.100000000000001</v>
      </c>
      <c r="O222">
        <v>0</v>
      </c>
      <c r="P222" s="21">
        <v>10.232258064516129</v>
      </c>
    </row>
    <row r="223" spans="1:16" x14ac:dyDescent="0.25">
      <c r="A223">
        <v>2017</v>
      </c>
      <c r="B223">
        <v>6</v>
      </c>
      <c r="C223">
        <v>69.900000000000006</v>
      </c>
      <c r="D223">
        <v>11.9</v>
      </c>
      <c r="E223">
        <v>0</v>
      </c>
      <c r="F223">
        <v>0</v>
      </c>
      <c r="G223">
        <v>31.699999999999996</v>
      </c>
      <c r="H223">
        <v>33.700000000000003</v>
      </c>
      <c r="I223">
        <v>0.19999999999999929</v>
      </c>
      <c r="J223">
        <v>182.20000000000005</v>
      </c>
      <c r="K223">
        <v>3</v>
      </c>
      <c r="L223">
        <v>125</v>
      </c>
      <c r="M223">
        <v>12.599999999999998</v>
      </c>
      <c r="N223">
        <v>74.599999999999994</v>
      </c>
      <c r="O223">
        <v>4.4000000000000021</v>
      </c>
      <c r="P223" s="21">
        <v>16.066666666666666</v>
      </c>
    </row>
    <row r="224" spans="1:16" x14ac:dyDescent="0.25">
      <c r="A224">
        <v>2017</v>
      </c>
      <c r="B224">
        <v>7</v>
      </c>
      <c r="C224">
        <v>28.599999999999998</v>
      </c>
      <c r="D224">
        <v>31.100000000000005</v>
      </c>
      <c r="E224">
        <v>0</v>
      </c>
      <c r="F224">
        <v>0</v>
      </c>
      <c r="G224">
        <v>7.9</v>
      </c>
      <c r="H224">
        <v>72.399999999999977</v>
      </c>
      <c r="I224">
        <v>0</v>
      </c>
      <c r="J224">
        <v>250.5</v>
      </c>
      <c r="K224">
        <v>0</v>
      </c>
      <c r="L224">
        <v>188.5</v>
      </c>
      <c r="M224">
        <v>1.5999999999999996</v>
      </c>
      <c r="N224">
        <v>128.1</v>
      </c>
      <c r="O224">
        <v>9.3999999999999986</v>
      </c>
      <c r="P224" s="21">
        <v>18.080645161290324</v>
      </c>
    </row>
    <row r="225" spans="1:16" x14ac:dyDescent="0.25">
      <c r="A225">
        <v>2017</v>
      </c>
      <c r="B225">
        <v>8</v>
      </c>
      <c r="C225">
        <v>65.199999999999989</v>
      </c>
      <c r="D225">
        <v>11.6</v>
      </c>
      <c r="E225">
        <v>0</v>
      </c>
      <c r="F225">
        <v>0</v>
      </c>
      <c r="G225">
        <v>27.700000000000003</v>
      </c>
      <c r="H225">
        <v>36.100000000000009</v>
      </c>
      <c r="I225">
        <v>0.19999999999999929</v>
      </c>
      <c r="J225">
        <v>194.59999999999994</v>
      </c>
      <c r="K225">
        <v>3</v>
      </c>
      <c r="L225">
        <v>135.4</v>
      </c>
      <c r="M225">
        <v>10.9</v>
      </c>
      <c r="N225">
        <v>81.300000000000026</v>
      </c>
      <c r="O225">
        <v>3.9000000000000021</v>
      </c>
      <c r="P225" s="21">
        <v>16.270967741935483</v>
      </c>
    </row>
    <row r="226" spans="1:16" x14ac:dyDescent="0.25">
      <c r="A226">
        <v>2017</v>
      </c>
      <c r="B226">
        <v>9</v>
      </c>
      <c r="C226">
        <v>113.4</v>
      </c>
      <c r="D226">
        <v>34.4</v>
      </c>
      <c r="E226">
        <v>0</v>
      </c>
      <c r="F226">
        <v>0</v>
      </c>
      <c r="G226">
        <v>78.2</v>
      </c>
      <c r="H226">
        <v>59.2</v>
      </c>
      <c r="I226">
        <v>11.1</v>
      </c>
      <c r="J226">
        <v>172.1</v>
      </c>
      <c r="K226">
        <v>25.4</v>
      </c>
      <c r="L226">
        <v>126.4</v>
      </c>
      <c r="M226">
        <v>47.1</v>
      </c>
      <c r="N226">
        <v>88.1</v>
      </c>
      <c r="O226">
        <v>16.899999999999999</v>
      </c>
      <c r="P226" s="21">
        <v>15.366666666666669</v>
      </c>
    </row>
    <row r="227" spans="1:16" x14ac:dyDescent="0.25">
      <c r="A227">
        <v>2017</v>
      </c>
      <c r="B227">
        <v>10</v>
      </c>
      <c r="C227">
        <v>262.3</v>
      </c>
      <c r="D227">
        <v>0</v>
      </c>
      <c r="E227">
        <v>0</v>
      </c>
      <c r="F227">
        <v>0</v>
      </c>
      <c r="G227">
        <v>200.29999999999998</v>
      </c>
      <c r="H227">
        <v>0</v>
      </c>
      <c r="I227">
        <v>66.8</v>
      </c>
      <c r="J227">
        <v>52.5</v>
      </c>
      <c r="K227">
        <v>101.1</v>
      </c>
      <c r="L227">
        <v>24.800000000000004</v>
      </c>
      <c r="M227">
        <v>146.59999999999997</v>
      </c>
      <c r="N227">
        <v>8.3000000000000007</v>
      </c>
      <c r="O227">
        <v>0</v>
      </c>
      <c r="P227" s="21">
        <v>9.5387096774193569</v>
      </c>
    </row>
    <row r="228" spans="1:16" x14ac:dyDescent="0.25">
      <c r="A228">
        <v>2017</v>
      </c>
      <c r="B228">
        <v>11</v>
      </c>
      <c r="C228">
        <v>619.1</v>
      </c>
      <c r="D228">
        <v>0</v>
      </c>
      <c r="E228">
        <v>16</v>
      </c>
      <c r="F228">
        <v>94.199999999999989</v>
      </c>
      <c r="G228">
        <v>559.10000000000014</v>
      </c>
      <c r="H228">
        <v>0</v>
      </c>
      <c r="I228">
        <v>379.1</v>
      </c>
      <c r="J228">
        <v>0</v>
      </c>
      <c r="K228">
        <v>439.10000000000008</v>
      </c>
      <c r="L228">
        <v>0</v>
      </c>
      <c r="M228">
        <v>499.10000000000008</v>
      </c>
      <c r="N228">
        <v>0</v>
      </c>
      <c r="O228">
        <v>0</v>
      </c>
      <c r="P228" s="21">
        <v>-2.6366666666666663</v>
      </c>
    </row>
    <row r="229" spans="1:16" x14ac:dyDescent="0.25">
      <c r="A229">
        <v>2017</v>
      </c>
      <c r="B229">
        <v>12</v>
      </c>
      <c r="C229">
        <v>973.10000000000025</v>
      </c>
      <c r="D229">
        <v>0</v>
      </c>
      <c r="E229">
        <v>24</v>
      </c>
      <c r="F229">
        <v>422.6</v>
      </c>
      <c r="G229">
        <v>911.10000000000025</v>
      </c>
      <c r="H229">
        <v>0</v>
      </c>
      <c r="I229">
        <v>725.10000000000014</v>
      </c>
      <c r="J229">
        <v>0</v>
      </c>
      <c r="K229">
        <v>787.10000000000014</v>
      </c>
      <c r="L229">
        <v>0</v>
      </c>
      <c r="M229">
        <v>849.10000000000025</v>
      </c>
      <c r="N229">
        <v>0</v>
      </c>
      <c r="O229">
        <v>0</v>
      </c>
      <c r="P229" s="21">
        <v>-13.390322580645162</v>
      </c>
    </row>
    <row r="230" spans="1:16" x14ac:dyDescent="0.25">
      <c r="A230">
        <v>2018</v>
      </c>
      <c r="B230">
        <v>1</v>
      </c>
      <c r="C230">
        <v>927.59999999999991</v>
      </c>
      <c r="D230">
        <v>0</v>
      </c>
      <c r="E230">
        <v>25</v>
      </c>
      <c r="F230">
        <v>376.29999999999995</v>
      </c>
      <c r="G230">
        <v>865.59999999999991</v>
      </c>
      <c r="H230">
        <v>0</v>
      </c>
      <c r="I230">
        <v>679.60000000000014</v>
      </c>
      <c r="J230">
        <v>0</v>
      </c>
      <c r="K230">
        <v>741.6</v>
      </c>
      <c r="L230">
        <v>0</v>
      </c>
      <c r="M230">
        <v>803.6</v>
      </c>
      <c r="N230">
        <v>0</v>
      </c>
      <c r="O230">
        <v>0</v>
      </c>
      <c r="P230" s="21">
        <v>-11.922580645161293</v>
      </c>
    </row>
    <row r="231" spans="1:16" x14ac:dyDescent="0.25">
      <c r="A231">
        <v>2018</v>
      </c>
      <c r="B231">
        <v>2</v>
      </c>
      <c r="C231">
        <v>780.7</v>
      </c>
      <c r="D231">
        <v>0</v>
      </c>
      <c r="E231">
        <v>26</v>
      </c>
      <c r="F231">
        <v>276.80000000000007</v>
      </c>
      <c r="G231">
        <v>724.69999999999993</v>
      </c>
      <c r="H231">
        <v>0</v>
      </c>
      <c r="I231">
        <v>556.69999999999993</v>
      </c>
      <c r="J231">
        <v>0</v>
      </c>
      <c r="K231">
        <v>612.69999999999993</v>
      </c>
      <c r="L231">
        <v>0</v>
      </c>
      <c r="M231">
        <v>668.69999999999993</v>
      </c>
      <c r="N231">
        <v>0</v>
      </c>
      <c r="O231">
        <v>0</v>
      </c>
      <c r="P231" s="21">
        <v>-9.882142857142858</v>
      </c>
    </row>
    <row r="232" spans="1:16" x14ac:dyDescent="0.25">
      <c r="A232">
        <v>2018</v>
      </c>
      <c r="B232">
        <v>3</v>
      </c>
      <c r="C232">
        <v>720</v>
      </c>
      <c r="D232">
        <v>0</v>
      </c>
      <c r="E232">
        <v>24</v>
      </c>
      <c r="F232">
        <v>165.8</v>
      </c>
      <c r="G232">
        <v>658</v>
      </c>
      <c r="H232">
        <v>0</v>
      </c>
      <c r="I232">
        <v>472.00000000000006</v>
      </c>
      <c r="J232">
        <v>0</v>
      </c>
      <c r="K232">
        <v>534</v>
      </c>
      <c r="L232">
        <v>0</v>
      </c>
      <c r="M232">
        <v>596</v>
      </c>
      <c r="N232">
        <v>0</v>
      </c>
      <c r="O232">
        <v>0</v>
      </c>
      <c r="P232" s="21">
        <v>-5.225806451612903</v>
      </c>
    </row>
    <row r="233" spans="1:16" x14ac:dyDescent="0.25">
      <c r="A233">
        <v>2018</v>
      </c>
      <c r="B233">
        <v>4</v>
      </c>
      <c r="C233">
        <v>591.29999999999995</v>
      </c>
      <c r="D233">
        <v>0</v>
      </c>
      <c r="E233">
        <v>16</v>
      </c>
      <c r="F233">
        <v>97.300000000000011</v>
      </c>
      <c r="G233">
        <v>531.29999999999995</v>
      </c>
      <c r="H233">
        <v>0</v>
      </c>
      <c r="I233">
        <v>351.3</v>
      </c>
      <c r="J233">
        <v>0</v>
      </c>
      <c r="K233">
        <v>411.29999999999995</v>
      </c>
      <c r="L233">
        <v>0</v>
      </c>
      <c r="M233">
        <v>471.29999999999995</v>
      </c>
      <c r="N233">
        <v>0</v>
      </c>
      <c r="O233">
        <v>0</v>
      </c>
      <c r="P233" s="21">
        <v>-1.7100000000000002</v>
      </c>
    </row>
    <row r="234" spans="1:16" x14ac:dyDescent="0.25">
      <c r="A234">
        <v>2018</v>
      </c>
      <c r="B234">
        <v>5</v>
      </c>
      <c r="C234">
        <v>162.80000000000001</v>
      </c>
      <c r="D234">
        <v>16.599999999999998</v>
      </c>
      <c r="E234">
        <v>0</v>
      </c>
      <c r="F234">
        <v>0</v>
      </c>
      <c r="G234">
        <v>117.80000000000001</v>
      </c>
      <c r="H234">
        <v>33.599999999999994</v>
      </c>
      <c r="I234">
        <v>25.099999999999994</v>
      </c>
      <c r="J234">
        <v>126.9</v>
      </c>
      <c r="K234">
        <v>46.900000000000006</v>
      </c>
      <c r="L234">
        <v>86.699999999999989</v>
      </c>
      <c r="M234">
        <v>79.900000000000006</v>
      </c>
      <c r="N234">
        <v>57.7</v>
      </c>
      <c r="O234">
        <v>5.5999999999999979</v>
      </c>
      <c r="P234" s="21">
        <v>13.283870967741935</v>
      </c>
    </row>
    <row r="235" spans="1:16" x14ac:dyDescent="0.25">
      <c r="A235">
        <v>2018</v>
      </c>
      <c r="B235">
        <v>6</v>
      </c>
      <c r="C235">
        <v>67.100000000000009</v>
      </c>
      <c r="D235">
        <v>22.5</v>
      </c>
      <c r="E235">
        <v>0</v>
      </c>
      <c r="F235">
        <v>0</v>
      </c>
      <c r="G235">
        <v>33.9</v>
      </c>
      <c r="H235">
        <v>49.3</v>
      </c>
      <c r="I235">
        <v>2.0999999999999996</v>
      </c>
      <c r="J235">
        <v>197.49999999999997</v>
      </c>
      <c r="K235">
        <v>7.3000000000000007</v>
      </c>
      <c r="L235">
        <v>142.69999999999999</v>
      </c>
      <c r="M235">
        <v>18</v>
      </c>
      <c r="N235">
        <v>93.4</v>
      </c>
      <c r="O235">
        <v>9.0999999999999979</v>
      </c>
      <c r="P235" s="21">
        <v>16.513333333333332</v>
      </c>
    </row>
    <row r="236" spans="1:16" x14ac:dyDescent="0.25">
      <c r="A236">
        <v>2018</v>
      </c>
      <c r="B236">
        <v>7</v>
      </c>
      <c r="C236">
        <v>3.8</v>
      </c>
      <c r="D236">
        <v>95.5</v>
      </c>
      <c r="E236">
        <v>0</v>
      </c>
      <c r="F236">
        <v>0</v>
      </c>
      <c r="G236">
        <v>0.90000000000000036</v>
      </c>
      <c r="H236">
        <v>154.6</v>
      </c>
      <c r="I236">
        <v>0</v>
      </c>
      <c r="J236">
        <v>339.7</v>
      </c>
      <c r="K236">
        <v>0</v>
      </c>
      <c r="L236">
        <v>277.7</v>
      </c>
      <c r="M236">
        <v>0</v>
      </c>
      <c r="N236">
        <v>215.69999999999996</v>
      </c>
      <c r="O236">
        <v>47.499999999999993</v>
      </c>
      <c r="P236" s="21">
        <v>20.958064516129035</v>
      </c>
    </row>
    <row r="237" spans="1:16" x14ac:dyDescent="0.25">
      <c r="A237">
        <v>2018</v>
      </c>
      <c r="B237">
        <v>8</v>
      </c>
      <c r="C237">
        <v>14.299999999999999</v>
      </c>
      <c r="D237">
        <v>61.70000000000001</v>
      </c>
      <c r="E237">
        <v>0</v>
      </c>
      <c r="F237">
        <v>0</v>
      </c>
      <c r="G237">
        <v>5.7999999999999989</v>
      </c>
      <c r="H237">
        <v>115.20000000000003</v>
      </c>
      <c r="I237">
        <v>0</v>
      </c>
      <c r="J237">
        <v>295.39999999999992</v>
      </c>
      <c r="K237">
        <v>0</v>
      </c>
      <c r="L237">
        <v>233.4</v>
      </c>
      <c r="M237">
        <v>1.6999999999999993</v>
      </c>
      <c r="N237">
        <v>173.1</v>
      </c>
      <c r="O237">
        <v>21.400000000000002</v>
      </c>
      <c r="P237" s="21">
        <v>19.529032258064515</v>
      </c>
    </row>
    <row r="238" spans="1:16" x14ac:dyDescent="0.25">
      <c r="A238">
        <v>2018</v>
      </c>
      <c r="B238">
        <v>9</v>
      </c>
      <c r="C238">
        <v>140.6</v>
      </c>
      <c r="D238">
        <v>23.500000000000004</v>
      </c>
      <c r="E238">
        <v>0</v>
      </c>
      <c r="F238">
        <v>0</v>
      </c>
      <c r="G238">
        <v>102.30000000000001</v>
      </c>
      <c r="H238">
        <v>45.199999999999996</v>
      </c>
      <c r="I238">
        <v>19.599999999999998</v>
      </c>
      <c r="J238">
        <v>142.5</v>
      </c>
      <c r="K238">
        <v>38.799999999999997</v>
      </c>
      <c r="L238">
        <v>101.7</v>
      </c>
      <c r="M238">
        <v>66.7</v>
      </c>
      <c r="N238">
        <v>69.599999999999994</v>
      </c>
      <c r="O238">
        <v>9.1000000000000014</v>
      </c>
      <c r="P238" s="21">
        <v>14.096666666666668</v>
      </c>
    </row>
    <row r="239" spans="1:16" x14ac:dyDescent="0.25">
      <c r="A239">
        <v>2018</v>
      </c>
      <c r="B239">
        <v>10</v>
      </c>
      <c r="C239">
        <v>438.90000000000003</v>
      </c>
      <c r="D239">
        <v>0</v>
      </c>
      <c r="E239">
        <v>1</v>
      </c>
      <c r="F239">
        <v>6.4000000000000021</v>
      </c>
      <c r="G239">
        <v>376.90000000000003</v>
      </c>
      <c r="H239">
        <v>0</v>
      </c>
      <c r="I239">
        <v>197.70000000000002</v>
      </c>
      <c r="J239">
        <v>6.7999999999999989</v>
      </c>
      <c r="K239">
        <v>256.5</v>
      </c>
      <c r="L239">
        <v>3.5999999999999996</v>
      </c>
      <c r="M239">
        <v>316.5</v>
      </c>
      <c r="N239">
        <v>1.5999999999999996</v>
      </c>
      <c r="O239">
        <v>0</v>
      </c>
      <c r="P239" s="21">
        <v>3.8419354838709676</v>
      </c>
    </row>
    <row r="240" spans="1:16" x14ac:dyDescent="0.25">
      <c r="A240">
        <v>2018</v>
      </c>
      <c r="B240">
        <v>11</v>
      </c>
      <c r="C240">
        <v>687.00000000000011</v>
      </c>
      <c r="D240">
        <v>0</v>
      </c>
      <c r="E240">
        <v>17</v>
      </c>
      <c r="F240">
        <v>164.4</v>
      </c>
      <c r="G240">
        <v>627</v>
      </c>
      <c r="H240">
        <v>0</v>
      </c>
      <c r="I240">
        <v>447</v>
      </c>
      <c r="J240">
        <v>0</v>
      </c>
      <c r="K240">
        <v>507</v>
      </c>
      <c r="L240">
        <v>0</v>
      </c>
      <c r="M240">
        <v>567</v>
      </c>
      <c r="N240">
        <v>0</v>
      </c>
      <c r="O240">
        <v>0</v>
      </c>
      <c r="P240" s="21">
        <v>-4.9000000000000012</v>
      </c>
    </row>
    <row r="241" spans="1:16" x14ac:dyDescent="0.25">
      <c r="A241">
        <v>2018</v>
      </c>
      <c r="B241">
        <v>12</v>
      </c>
      <c r="C241">
        <v>808.80000000000007</v>
      </c>
      <c r="D241">
        <v>0</v>
      </c>
      <c r="E241">
        <v>28</v>
      </c>
      <c r="F241">
        <v>251.6</v>
      </c>
      <c r="G241">
        <v>746.80000000000007</v>
      </c>
      <c r="H241">
        <v>0</v>
      </c>
      <c r="I241">
        <v>560.79999999999995</v>
      </c>
      <c r="J241">
        <v>0</v>
      </c>
      <c r="K241">
        <v>622.80000000000007</v>
      </c>
      <c r="L241">
        <v>0</v>
      </c>
      <c r="M241">
        <v>684.80000000000007</v>
      </c>
      <c r="N241">
        <v>0</v>
      </c>
      <c r="O241">
        <v>0</v>
      </c>
      <c r="P241" s="21">
        <v>-8.0903225806451591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A42E-348D-4D80-869C-93A50122ABC9}">
  <sheetPr codeName="Sheet4"/>
  <dimension ref="A2:V100"/>
  <sheetViews>
    <sheetView topLeftCell="A67" workbookViewId="0">
      <selection activeCell="K98" sqref="K98"/>
    </sheetView>
  </sheetViews>
  <sheetFormatPr defaultRowHeight="13.2" x14ac:dyDescent="0.25"/>
  <cols>
    <col min="1" max="1" width="10.44140625" customWidth="1"/>
    <col min="2" max="2" width="13.77734375" customWidth="1"/>
    <col min="3" max="3" width="14.109375" bestFit="1" customWidth="1"/>
    <col min="4" max="5" width="13" bestFit="1" customWidth="1"/>
    <col min="6" max="6" width="8.109375" customWidth="1"/>
    <col min="7" max="8" width="10.44140625" bestFit="1" customWidth="1"/>
    <col min="11" max="13" width="13.109375" customWidth="1"/>
    <col min="15" max="15" width="14.109375" bestFit="1" customWidth="1"/>
    <col min="17" max="17" width="12.33203125" customWidth="1"/>
    <col min="18" max="18" width="13" bestFit="1" customWidth="1"/>
    <col min="19" max="19" width="14.109375" bestFit="1" customWidth="1"/>
    <col min="20" max="20" width="9.44140625" bestFit="1" customWidth="1"/>
    <col min="21" max="22" width="10.44140625" bestFit="1" customWidth="1"/>
  </cols>
  <sheetData>
    <row r="2" spans="1:22" x14ac:dyDescent="0.25">
      <c r="S2" s="45" t="s">
        <v>68</v>
      </c>
    </row>
    <row r="3" spans="1:22" ht="24" x14ac:dyDescent="0.25">
      <c r="C3" s="42" t="s">
        <v>62</v>
      </c>
      <c r="D3" s="42" t="s">
        <v>63</v>
      </c>
      <c r="E3" s="42" t="s">
        <v>64</v>
      </c>
      <c r="F3" s="42" t="s">
        <v>65</v>
      </c>
      <c r="G3" s="42" t="s">
        <v>66</v>
      </c>
      <c r="H3" s="42" t="s">
        <v>67</v>
      </c>
      <c r="K3" s="42" t="s">
        <v>64</v>
      </c>
      <c r="L3" s="42" t="s">
        <v>66</v>
      </c>
      <c r="M3" s="42" t="s">
        <v>67</v>
      </c>
      <c r="Q3" s="42" t="s">
        <v>62</v>
      </c>
      <c r="R3" s="42" t="s">
        <v>63</v>
      </c>
      <c r="S3" s="42" t="s">
        <v>64</v>
      </c>
      <c r="T3" s="42" t="s">
        <v>65</v>
      </c>
      <c r="U3" s="42" t="s">
        <v>66</v>
      </c>
      <c r="V3" s="42" t="s">
        <v>67</v>
      </c>
    </row>
    <row r="4" spans="1:22" x14ac:dyDescent="0.25">
      <c r="A4">
        <v>2009</v>
      </c>
      <c r="B4" s="45">
        <v>2009</v>
      </c>
      <c r="C4" s="32">
        <v>1055398.9657977102</v>
      </c>
      <c r="D4" s="32">
        <v>1148901.3095759933</v>
      </c>
      <c r="E4" s="32">
        <v>2845839.3708601571</v>
      </c>
      <c r="F4" s="32">
        <v>0</v>
      </c>
      <c r="G4" s="32">
        <v>0</v>
      </c>
      <c r="H4" s="32">
        <v>0</v>
      </c>
      <c r="I4" s="45"/>
      <c r="J4">
        <f>B4</f>
        <v>2009</v>
      </c>
      <c r="K4" s="44">
        <v>460.40332021576302</v>
      </c>
      <c r="L4" s="32">
        <v>0</v>
      </c>
      <c r="M4" s="32">
        <v>0</v>
      </c>
      <c r="N4" s="213"/>
      <c r="P4">
        <v>2009</v>
      </c>
      <c r="Q4" s="32">
        <f t="shared" ref="Q4:Q12" si="0">SUMIF($B$4:$B$88,$P4,C$4:C$88)-SUMIF($A$4:$A$88,$P4,C$4:C$88)/2</f>
        <v>527699.48289885512</v>
      </c>
      <c r="R4" s="32">
        <f t="shared" ref="R4:R15" si="1">SUMIF($B$4:$B$88,$P4,D$4:D$88)-SUMIF($A$4:$A$88,$P4,D$4:D$88)/2</f>
        <v>574450.65478799667</v>
      </c>
      <c r="S4" s="32">
        <f t="shared" ref="S4:S15" si="2">SUMIF($B$4:$B$88,$P4,E$4:E$88)-SUMIF($A$4:$A$88,$P4,E$4:E$88)/2</f>
        <v>1422919.6854300785</v>
      </c>
      <c r="T4" s="32">
        <f t="shared" ref="T4:T15" si="3">SUMIF($B$4:$B$88,$P4,F$4:F$88)-SUMIF($A$4:$A$88,$P4,F$4:F$88)/2</f>
        <v>0</v>
      </c>
      <c r="U4" s="32">
        <f t="shared" ref="U4:U15" si="4">SUMIF($B$4:$B$88,$P4,G$4:G$88)-SUMIF($A$4:$A$88,$P4,G$4:G$88)/2</f>
        <v>0</v>
      </c>
      <c r="V4" s="32">
        <f t="shared" ref="V4:V15" si="5">SUMIF($B$4:$B$88,$P4,H$4:H$88)-SUMIF($A$4:$A$88,$P4,H$4:H$88)/2</f>
        <v>0</v>
      </c>
    </row>
    <row r="5" spans="1:22" x14ac:dyDescent="0.25">
      <c r="B5" s="45">
        <v>2010</v>
      </c>
      <c r="C5" s="32">
        <v>1033736.923128638</v>
      </c>
      <c r="D5" s="32">
        <v>1148901.3095759933</v>
      </c>
      <c r="E5" s="32">
        <v>2845839.3708601571</v>
      </c>
      <c r="F5" s="32">
        <v>0</v>
      </c>
      <c r="G5" s="32">
        <v>0</v>
      </c>
      <c r="H5" s="32">
        <v>0</v>
      </c>
      <c r="I5" s="45"/>
      <c r="J5">
        <f t="shared" ref="J5:J15" si="6">B5</f>
        <v>2010</v>
      </c>
      <c r="K5" s="44">
        <v>460.40332021576279</v>
      </c>
      <c r="L5" s="32">
        <v>0</v>
      </c>
      <c r="M5" s="32">
        <v>0</v>
      </c>
      <c r="N5" s="213"/>
      <c r="P5">
        <v>2010</v>
      </c>
      <c r="Q5" s="32">
        <f t="shared" si="0"/>
        <v>1456567.0142618699</v>
      </c>
      <c r="R5" s="32">
        <f t="shared" si="1"/>
        <v>1314340.5611251118</v>
      </c>
      <c r="S5" s="32">
        <f t="shared" si="2"/>
        <v>3242225.6543584182</v>
      </c>
      <c r="T5" s="32">
        <f t="shared" si="3"/>
        <v>0</v>
      </c>
      <c r="U5" s="32">
        <f t="shared" si="4"/>
        <v>0</v>
      </c>
      <c r="V5" s="32">
        <f t="shared" si="5"/>
        <v>0</v>
      </c>
    </row>
    <row r="6" spans="1:22" x14ac:dyDescent="0.25">
      <c r="B6">
        <v>2011</v>
      </c>
      <c r="C6" s="32">
        <v>1033736.923128638</v>
      </c>
      <c r="D6" s="32">
        <v>1148901.3095759933</v>
      </c>
      <c r="E6" s="32">
        <v>2845839.3708601571</v>
      </c>
      <c r="F6" s="32">
        <v>0</v>
      </c>
      <c r="G6" s="32">
        <v>0</v>
      </c>
      <c r="H6" s="32">
        <v>0</v>
      </c>
      <c r="I6" s="45"/>
      <c r="J6">
        <f t="shared" si="6"/>
        <v>2011</v>
      </c>
      <c r="K6" s="44">
        <v>460.40332021576279</v>
      </c>
      <c r="L6" s="32">
        <v>0</v>
      </c>
      <c r="M6" s="32">
        <v>0</v>
      </c>
      <c r="N6" s="213"/>
      <c r="P6">
        <v>2011</v>
      </c>
      <c r="Q6" s="32">
        <f t="shared" si="0"/>
        <v>2560776.8741658013</v>
      </c>
      <c r="R6" s="32">
        <f t="shared" si="1"/>
        <v>2070415.7730674883</v>
      </c>
      <c r="S6" s="32">
        <f t="shared" si="2"/>
        <v>3839660.3347647074</v>
      </c>
      <c r="T6" s="32">
        <f t="shared" si="3"/>
        <v>0</v>
      </c>
      <c r="U6" s="32">
        <f t="shared" si="4"/>
        <v>0</v>
      </c>
      <c r="V6" s="32">
        <f t="shared" si="5"/>
        <v>0</v>
      </c>
    </row>
    <row r="7" spans="1:22" x14ac:dyDescent="0.25">
      <c r="B7">
        <v>2012</v>
      </c>
      <c r="C7" s="32">
        <v>1032435.8658078389</v>
      </c>
      <c r="D7" s="32">
        <v>1148901.3095759933</v>
      </c>
      <c r="E7" s="32">
        <v>2845839.3708601571</v>
      </c>
      <c r="F7" s="32">
        <v>0</v>
      </c>
      <c r="G7" s="32">
        <v>0</v>
      </c>
      <c r="H7" s="32">
        <v>0</v>
      </c>
      <c r="I7" s="45"/>
      <c r="J7">
        <f t="shared" si="6"/>
        <v>2012</v>
      </c>
      <c r="K7" s="44">
        <v>460.40332021576279</v>
      </c>
      <c r="L7" s="32">
        <v>0</v>
      </c>
      <c r="M7" s="32">
        <v>0</v>
      </c>
      <c r="N7" s="213"/>
      <c r="P7">
        <v>2012</v>
      </c>
      <c r="Q7" s="32">
        <f t="shared" si="0"/>
        <v>3749037.470935503</v>
      </c>
      <c r="R7" s="32">
        <f t="shared" si="1"/>
        <v>3449014.8811167912</v>
      </c>
      <c r="S7" s="32">
        <f t="shared" si="2"/>
        <v>4749861.7171032419</v>
      </c>
      <c r="T7" s="32">
        <f t="shared" si="3"/>
        <v>0</v>
      </c>
      <c r="U7" s="32">
        <f t="shared" si="4"/>
        <v>0</v>
      </c>
      <c r="V7" s="32">
        <f t="shared" si="5"/>
        <v>0</v>
      </c>
    </row>
    <row r="8" spans="1:22" x14ac:dyDescent="0.25">
      <c r="B8">
        <v>2013</v>
      </c>
      <c r="C8" s="32">
        <v>974706.8218771806</v>
      </c>
      <c r="D8" s="32">
        <v>1148901.3095759933</v>
      </c>
      <c r="E8" s="32">
        <v>2845839.3708601571</v>
      </c>
      <c r="F8" s="32">
        <v>0</v>
      </c>
      <c r="G8" s="32">
        <v>0</v>
      </c>
      <c r="H8" s="32">
        <v>0</v>
      </c>
      <c r="I8" s="45"/>
      <c r="J8">
        <f t="shared" si="6"/>
        <v>2013</v>
      </c>
      <c r="K8" s="44">
        <v>460.40332021576279</v>
      </c>
      <c r="L8" s="32">
        <v>0</v>
      </c>
      <c r="M8" s="32">
        <v>0</v>
      </c>
      <c r="N8" s="213"/>
      <c r="P8">
        <v>2013</v>
      </c>
      <c r="Q8" s="32">
        <f t="shared" si="0"/>
        <v>4847041.8888395494</v>
      </c>
      <c r="R8" s="32">
        <f t="shared" si="1"/>
        <v>4940429.6684795134</v>
      </c>
      <c r="S8" s="32">
        <f t="shared" si="2"/>
        <v>6576966.3247246239</v>
      </c>
      <c r="T8" s="32">
        <f t="shared" si="3"/>
        <v>0</v>
      </c>
      <c r="U8" s="32">
        <f t="shared" si="4"/>
        <v>0</v>
      </c>
      <c r="V8" s="32">
        <f t="shared" si="5"/>
        <v>0</v>
      </c>
    </row>
    <row r="9" spans="1:22" x14ac:dyDescent="0.25">
      <c r="B9">
        <v>2014</v>
      </c>
      <c r="C9" s="32">
        <v>773304.74115444766</v>
      </c>
      <c r="D9" s="32">
        <v>1148901.3095759933</v>
      </c>
      <c r="E9" s="32">
        <v>2845839.3708601571</v>
      </c>
      <c r="F9" s="32">
        <v>0</v>
      </c>
      <c r="G9" s="32">
        <v>0</v>
      </c>
      <c r="H9" s="32">
        <v>0</v>
      </c>
      <c r="I9" s="45"/>
      <c r="J9">
        <f t="shared" si="6"/>
        <v>2014</v>
      </c>
      <c r="K9" s="44">
        <v>460.40332021576279</v>
      </c>
      <c r="L9" s="32">
        <v>0</v>
      </c>
      <c r="M9" s="32">
        <v>0</v>
      </c>
      <c r="N9" s="213"/>
      <c r="P9">
        <v>2014</v>
      </c>
      <c r="Q9" s="32">
        <f t="shared" si="0"/>
        <v>7309198.4076756015</v>
      </c>
      <c r="R9" s="32">
        <f t="shared" si="1"/>
        <v>6077121.3867833531</v>
      </c>
      <c r="S9" s="32">
        <f t="shared" si="2"/>
        <v>9534059.2467028499</v>
      </c>
      <c r="T9" s="32">
        <f t="shared" si="3"/>
        <v>0</v>
      </c>
      <c r="U9" s="32">
        <f t="shared" si="4"/>
        <v>0</v>
      </c>
      <c r="V9" s="32">
        <f t="shared" si="5"/>
        <v>38229.958070000001</v>
      </c>
    </row>
    <row r="10" spans="1:22" x14ac:dyDescent="0.25">
      <c r="B10">
        <v>2015</v>
      </c>
      <c r="C10" s="32">
        <v>675989.24638271402</v>
      </c>
      <c r="D10" s="32">
        <v>926253.94115497137</v>
      </c>
      <c r="E10" s="32">
        <v>2177897.2655970915</v>
      </c>
      <c r="F10" s="32">
        <v>0</v>
      </c>
      <c r="G10" s="32">
        <v>0</v>
      </c>
      <c r="H10" s="32">
        <v>0</v>
      </c>
      <c r="I10" s="45"/>
      <c r="J10">
        <f t="shared" si="6"/>
        <v>2015</v>
      </c>
      <c r="K10" s="44">
        <v>460.40332021576279</v>
      </c>
      <c r="L10" s="32">
        <v>0</v>
      </c>
      <c r="M10" s="32">
        <v>0</v>
      </c>
      <c r="N10" s="213"/>
      <c r="P10">
        <v>2015</v>
      </c>
      <c r="Q10" s="32">
        <f t="shared" si="0"/>
        <v>9204265.1627561785</v>
      </c>
      <c r="R10" s="32">
        <f t="shared" si="1"/>
        <v>6689821.5600641668</v>
      </c>
      <c r="S10" s="32">
        <f t="shared" si="2"/>
        <v>13443058.404376343</v>
      </c>
      <c r="T10" s="32">
        <f t="shared" si="3"/>
        <v>0</v>
      </c>
      <c r="U10" s="32">
        <f t="shared" si="4"/>
        <v>0</v>
      </c>
      <c r="V10" s="32">
        <f t="shared" si="5"/>
        <v>76417.814620000005</v>
      </c>
    </row>
    <row r="11" spans="1:22" x14ac:dyDescent="0.25">
      <c r="B11">
        <v>2016</v>
      </c>
      <c r="C11" s="32">
        <v>673865.8921255254</v>
      </c>
      <c r="D11" s="32">
        <v>771532.88852336153</v>
      </c>
      <c r="E11" s="32">
        <v>1713734.1077022622</v>
      </c>
      <c r="F11" s="32">
        <v>0</v>
      </c>
      <c r="G11" s="32">
        <v>0</v>
      </c>
      <c r="H11" s="32">
        <v>0</v>
      </c>
      <c r="I11" s="45"/>
      <c r="J11">
        <f t="shared" si="6"/>
        <v>2016</v>
      </c>
      <c r="K11" s="44">
        <v>356.19279389997331</v>
      </c>
      <c r="L11" s="32">
        <v>0</v>
      </c>
      <c r="M11" s="32">
        <v>0</v>
      </c>
      <c r="N11" s="213"/>
      <c r="P11">
        <v>2016</v>
      </c>
      <c r="Q11" s="32">
        <f t="shared" si="0"/>
        <v>12905489.243335156</v>
      </c>
      <c r="R11" s="32">
        <f t="shared" si="1"/>
        <v>7511646.0740044098</v>
      </c>
      <c r="S11" s="32">
        <f t="shared" si="2"/>
        <v>17956902.882495824</v>
      </c>
      <c r="T11" s="32">
        <f t="shared" si="3"/>
        <v>0</v>
      </c>
      <c r="U11" s="32">
        <f t="shared" si="4"/>
        <v>5675.41</v>
      </c>
      <c r="V11" s="32">
        <f t="shared" si="5"/>
        <v>76417.814620000005</v>
      </c>
    </row>
    <row r="12" spans="1:22" x14ac:dyDescent="0.25">
      <c r="B12">
        <v>2017</v>
      </c>
      <c r="C12" s="32">
        <v>537640.53318215918</v>
      </c>
      <c r="D12" s="32">
        <v>627024.04072996008</v>
      </c>
      <c r="E12" s="32">
        <v>1569225.259908861</v>
      </c>
      <c r="F12" s="32">
        <v>0</v>
      </c>
      <c r="G12" s="32">
        <v>0</v>
      </c>
      <c r="H12" s="32">
        <v>0</v>
      </c>
      <c r="I12" s="45"/>
      <c r="J12">
        <f t="shared" si="6"/>
        <v>2017</v>
      </c>
      <c r="K12" s="44">
        <v>356.19279389997331</v>
      </c>
      <c r="L12" s="32">
        <v>0</v>
      </c>
      <c r="M12" s="32">
        <v>0</v>
      </c>
      <c r="N12" s="213"/>
      <c r="P12">
        <v>2017</v>
      </c>
      <c r="Q12" s="32">
        <f t="shared" si="0"/>
        <v>18573663.81250203</v>
      </c>
      <c r="R12" s="32">
        <f t="shared" si="1"/>
        <v>7117350.4545199592</v>
      </c>
      <c r="S12" s="32">
        <f t="shared" si="2"/>
        <v>20181030.540952142</v>
      </c>
      <c r="T12" s="32">
        <f t="shared" si="3"/>
        <v>0</v>
      </c>
      <c r="U12" s="32">
        <f t="shared" si="4"/>
        <v>11350.817999999999</v>
      </c>
      <c r="V12" s="32">
        <f t="shared" si="5"/>
        <v>76288.65724</v>
      </c>
    </row>
    <row r="13" spans="1:22" x14ac:dyDescent="0.25">
      <c r="B13">
        <v>2018</v>
      </c>
      <c r="C13" s="32">
        <v>537640.53318215918</v>
      </c>
      <c r="D13" s="32">
        <v>440683.68436474522</v>
      </c>
      <c r="E13" s="32">
        <v>1382884.903543646</v>
      </c>
      <c r="F13" s="32">
        <v>0</v>
      </c>
      <c r="G13" s="32">
        <v>0</v>
      </c>
      <c r="H13" s="32">
        <v>0</v>
      </c>
      <c r="I13" s="45"/>
      <c r="J13">
        <f t="shared" si="6"/>
        <v>2018</v>
      </c>
      <c r="K13" s="44">
        <v>271.38891743173031</v>
      </c>
      <c r="L13" s="32">
        <v>0</v>
      </c>
      <c r="M13" s="32">
        <v>0</v>
      </c>
      <c r="N13" s="213"/>
      <c r="P13">
        <v>2018</v>
      </c>
      <c r="Q13" s="32">
        <f>SUMIF($B$4:$B$88,$P13,C$4:C$88)-SUMIF($A$4:$A$88,$P13,C$4:C$88)/2</f>
        <v>21174862.034084477</v>
      </c>
      <c r="R13" s="32">
        <f t="shared" si="1"/>
        <v>7926618.4117015749</v>
      </c>
      <c r="S13" s="32">
        <f t="shared" si="2"/>
        <v>22085363.105153307</v>
      </c>
      <c r="T13" s="32">
        <f t="shared" si="3"/>
        <v>0</v>
      </c>
      <c r="U13" s="32">
        <f t="shared" si="4"/>
        <v>11353.094000000001</v>
      </c>
      <c r="V13" s="32">
        <f t="shared" si="5"/>
        <v>76288.65724</v>
      </c>
    </row>
    <row r="14" spans="1:22" x14ac:dyDescent="0.25">
      <c r="B14">
        <v>2019</v>
      </c>
      <c r="C14" s="32">
        <v>464401.69776697928</v>
      </c>
      <c r="D14" s="32">
        <v>356970.33209199394</v>
      </c>
      <c r="E14" s="32">
        <v>1131744.8467253924</v>
      </c>
      <c r="F14" s="32">
        <v>0</v>
      </c>
      <c r="G14" s="32">
        <v>0</v>
      </c>
      <c r="H14" s="32">
        <v>0</v>
      </c>
      <c r="I14" s="45"/>
      <c r="J14">
        <f t="shared" si="6"/>
        <v>2019</v>
      </c>
      <c r="K14" s="44">
        <v>271.38891743173031</v>
      </c>
      <c r="L14" s="32">
        <v>0</v>
      </c>
      <c r="M14" s="32">
        <v>0</v>
      </c>
      <c r="N14" s="213"/>
      <c r="P14">
        <v>2019</v>
      </c>
      <c r="Q14" s="32">
        <f>SUMIF($B$4:$B$88,$P14,C$4:C$88)-SUMIF($A$4:$A$88,$P14,C$4:C$88)/2</f>
        <v>21451151.062334999</v>
      </c>
      <c r="R14" s="32">
        <f t="shared" si="1"/>
        <v>8055155.4119621748</v>
      </c>
      <c r="S14" s="32">
        <f t="shared" si="2"/>
        <v>22474679.744927917</v>
      </c>
      <c r="T14" s="32">
        <f t="shared" si="3"/>
        <v>0</v>
      </c>
      <c r="U14" s="32">
        <f t="shared" si="4"/>
        <v>11353.094000000001</v>
      </c>
      <c r="V14" s="32">
        <f t="shared" si="5"/>
        <v>76288.65724</v>
      </c>
    </row>
    <row r="15" spans="1:22" x14ac:dyDescent="0.25">
      <c r="B15">
        <v>2020</v>
      </c>
      <c r="C15" s="32">
        <v>464270.79466101481</v>
      </c>
      <c r="D15" s="32">
        <v>87.093455654335614</v>
      </c>
      <c r="E15" s="32">
        <v>61095.130816373297</v>
      </c>
      <c r="F15" s="32">
        <v>0</v>
      </c>
      <c r="G15" s="32">
        <v>0</v>
      </c>
      <c r="H15" s="32">
        <v>0</v>
      </c>
      <c r="I15" s="45"/>
      <c r="J15">
        <f t="shared" si="6"/>
        <v>2020</v>
      </c>
      <c r="K15" s="44">
        <v>75.280962886275773</v>
      </c>
      <c r="L15" s="32">
        <v>0</v>
      </c>
      <c r="M15" s="32">
        <v>0</v>
      </c>
      <c r="N15" s="213"/>
      <c r="P15">
        <v>2020</v>
      </c>
      <c r="Q15" s="32">
        <f>SUMIF($B$4:$B$88,$P15,C$4:C$88)-SUMIF($A$4:$A$88,$P15,C$4:C$88)/2</f>
        <v>20803221.658217028</v>
      </c>
      <c r="R15" s="32">
        <f t="shared" si="1"/>
        <v>7622345.2441601614</v>
      </c>
      <c r="S15" s="32">
        <f t="shared" si="2"/>
        <v>21154464.491555117</v>
      </c>
      <c r="T15" s="32">
        <f t="shared" si="3"/>
        <v>0</v>
      </c>
      <c r="U15" s="32">
        <f t="shared" si="4"/>
        <v>11353.094000000001</v>
      </c>
      <c r="V15" s="32">
        <f t="shared" si="5"/>
        <v>73344.166960000002</v>
      </c>
    </row>
    <row r="16" spans="1:22" x14ac:dyDescent="0.25">
      <c r="B16" s="45"/>
      <c r="C16" s="46"/>
      <c r="D16" s="46"/>
      <c r="E16" s="46"/>
      <c r="F16" s="46"/>
      <c r="G16" s="46"/>
      <c r="H16" s="46"/>
      <c r="I16" s="45"/>
      <c r="J16" s="45"/>
      <c r="K16" s="48"/>
      <c r="L16" s="46"/>
      <c r="M16" s="46"/>
      <c r="N16" s="213"/>
    </row>
    <row r="17" spans="1:19" x14ac:dyDescent="0.25">
      <c r="A17">
        <v>2010</v>
      </c>
      <c r="B17" s="45">
        <v>2010</v>
      </c>
      <c r="C17" s="32">
        <v>845660.18226646387</v>
      </c>
      <c r="D17" s="32">
        <v>330878.50309823715</v>
      </c>
      <c r="E17" s="32">
        <v>792772.56699652167</v>
      </c>
      <c r="F17" s="32">
        <v>0</v>
      </c>
      <c r="G17" s="32">
        <v>0</v>
      </c>
      <c r="H17" s="32">
        <v>0</v>
      </c>
      <c r="I17" s="45"/>
      <c r="J17">
        <f>B17</f>
        <v>2010</v>
      </c>
      <c r="K17" s="44">
        <v>238.99048456032585</v>
      </c>
      <c r="L17" s="32">
        <v>0</v>
      </c>
      <c r="M17" s="32">
        <v>0</v>
      </c>
      <c r="N17" s="213"/>
    </row>
    <row r="18" spans="1:19" x14ac:dyDescent="0.25">
      <c r="B18">
        <v>2011</v>
      </c>
      <c r="C18" s="32">
        <v>823223.18509656703</v>
      </c>
      <c r="D18" s="32">
        <v>330878.50309823715</v>
      </c>
      <c r="E18" s="32">
        <v>792772.56699652167</v>
      </c>
      <c r="F18" s="32">
        <v>0</v>
      </c>
      <c r="G18" s="32">
        <v>0</v>
      </c>
      <c r="H18" s="32">
        <v>0</v>
      </c>
      <c r="I18" s="45"/>
      <c r="J18">
        <f t="shared" ref="J18:J27" si="7">B18</f>
        <v>2011</v>
      </c>
      <c r="K18" s="44">
        <v>238.99048456032585</v>
      </c>
      <c r="L18" s="32">
        <v>0</v>
      </c>
      <c r="M18" s="32">
        <v>0</v>
      </c>
      <c r="N18" s="213"/>
    </row>
    <row r="19" spans="1:19" x14ac:dyDescent="0.25">
      <c r="B19">
        <v>2012</v>
      </c>
      <c r="C19" s="32">
        <v>818039.42050571076</v>
      </c>
      <c r="D19" s="32">
        <v>330878.50309823715</v>
      </c>
      <c r="E19" s="32">
        <v>792772.56699652167</v>
      </c>
      <c r="F19" s="32">
        <v>0</v>
      </c>
      <c r="G19" s="32">
        <v>0</v>
      </c>
      <c r="H19" s="32">
        <v>0</v>
      </c>
      <c r="I19" s="45"/>
      <c r="J19">
        <f t="shared" si="7"/>
        <v>2012</v>
      </c>
      <c r="K19" s="44">
        <v>238.99048456032585</v>
      </c>
      <c r="L19" s="32">
        <v>0</v>
      </c>
      <c r="M19" s="32">
        <v>0</v>
      </c>
      <c r="N19" s="213"/>
      <c r="S19" t="s">
        <v>69</v>
      </c>
    </row>
    <row r="20" spans="1:19" ht="24" x14ac:dyDescent="0.25">
      <c r="B20">
        <v>2013</v>
      </c>
      <c r="C20" s="32">
        <v>817089.15736485552</v>
      </c>
      <c r="D20" s="32">
        <v>330878.50309823715</v>
      </c>
      <c r="E20" s="32">
        <v>792772.56699652167</v>
      </c>
      <c r="F20" s="32">
        <v>0</v>
      </c>
      <c r="G20" s="32">
        <v>0</v>
      </c>
      <c r="H20" s="32">
        <v>0</v>
      </c>
      <c r="I20" s="45"/>
      <c r="J20">
        <f t="shared" si="7"/>
        <v>2013</v>
      </c>
      <c r="K20" s="44">
        <v>238.99048456032585</v>
      </c>
      <c r="L20" s="32">
        <v>0</v>
      </c>
      <c r="M20" s="32">
        <v>0</v>
      </c>
      <c r="N20" s="213"/>
      <c r="Q20" s="42" t="s">
        <v>64</v>
      </c>
      <c r="R20" s="42" t="s">
        <v>66</v>
      </c>
      <c r="S20" s="42" t="s">
        <v>67</v>
      </c>
    </row>
    <row r="21" spans="1:19" x14ac:dyDescent="0.25">
      <c r="B21">
        <v>2014</v>
      </c>
      <c r="C21" s="32">
        <v>763223.13627543673</v>
      </c>
      <c r="D21" s="32">
        <v>330878.50309823715</v>
      </c>
      <c r="E21" s="32">
        <v>792772.56699652167</v>
      </c>
      <c r="F21" s="32">
        <v>0</v>
      </c>
      <c r="G21" s="32">
        <v>0</v>
      </c>
      <c r="H21" s="32">
        <v>0</v>
      </c>
      <c r="I21" s="45"/>
      <c r="J21">
        <f t="shared" si="7"/>
        <v>2014</v>
      </c>
      <c r="K21" s="44">
        <v>238.99048456032585</v>
      </c>
      <c r="L21" s="32">
        <v>0</v>
      </c>
      <c r="M21" s="32">
        <v>0</v>
      </c>
      <c r="N21" s="213"/>
      <c r="P21">
        <v>2009</v>
      </c>
      <c r="Q21" s="32">
        <f>SUMIF($B$4:$B$88,$P21,K$4:K$88)-SUMIF($A$4:$A$88,$P21,K$4:K$88)/2</f>
        <v>230.20166010788151</v>
      </c>
      <c r="R21" s="32">
        <f t="shared" ref="R21:S32" si="8">SUMIF($B$4:$B$88,$P21,L$4:L$88)-SUMIF($A$4:$A$88,$P21,L$4:L$88)/2</f>
        <v>0</v>
      </c>
      <c r="S21" s="32">
        <f t="shared" si="8"/>
        <v>0</v>
      </c>
    </row>
    <row r="22" spans="1:19" x14ac:dyDescent="0.25">
      <c r="B22">
        <v>2015</v>
      </c>
      <c r="C22" s="32">
        <v>401108.85253479786</v>
      </c>
      <c r="D22" s="32">
        <v>330878.50309823715</v>
      </c>
      <c r="E22" s="32">
        <v>792772.56699652167</v>
      </c>
      <c r="F22" s="32">
        <v>0</v>
      </c>
      <c r="G22" s="32">
        <v>0</v>
      </c>
      <c r="H22" s="32">
        <v>0</v>
      </c>
      <c r="I22" s="45"/>
      <c r="J22">
        <f t="shared" si="7"/>
        <v>2015</v>
      </c>
      <c r="K22" s="44">
        <v>238.99048456032585</v>
      </c>
      <c r="L22" s="32">
        <v>0</v>
      </c>
      <c r="M22" s="32">
        <v>0</v>
      </c>
      <c r="N22" s="213"/>
      <c r="P22">
        <v>2010</v>
      </c>
      <c r="Q22" s="32">
        <f t="shared" ref="Q22:Q32" si="9">SUMIF($B$4:$B$88,$P22,K$4:K$88)-SUMIF($A$4:$A$88,$P22,K$4:K$88)/2</f>
        <v>579.89856249592572</v>
      </c>
      <c r="R22" s="32">
        <f t="shared" si="8"/>
        <v>0</v>
      </c>
      <c r="S22" s="32">
        <f t="shared" si="8"/>
        <v>0</v>
      </c>
    </row>
    <row r="23" spans="1:19" x14ac:dyDescent="0.25">
      <c r="B23">
        <v>2016</v>
      </c>
      <c r="C23" s="32">
        <v>381915.25239531504</v>
      </c>
      <c r="D23" s="32">
        <v>330878.50309823715</v>
      </c>
      <c r="E23" s="32">
        <v>792772.56699652167</v>
      </c>
      <c r="F23" s="32">
        <v>0</v>
      </c>
      <c r="G23" s="32">
        <v>0</v>
      </c>
      <c r="H23" s="32">
        <v>0</v>
      </c>
      <c r="I23" s="45"/>
      <c r="J23">
        <f t="shared" si="7"/>
        <v>2016</v>
      </c>
      <c r="K23" s="44">
        <v>238.99048456032585</v>
      </c>
      <c r="L23" s="32">
        <v>0</v>
      </c>
      <c r="M23" s="32">
        <v>0</v>
      </c>
      <c r="N23" s="213"/>
      <c r="P23">
        <v>2011</v>
      </c>
      <c r="Q23" s="32">
        <f t="shared" si="9"/>
        <v>1124.8889388468665</v>
      </c>
      <c r="R23" s="32">
        <f t="shared" si="8"/>
        <v>0</v>
      </c>
      <c r="S23" s="32">
        <f t="shared" si="8"/>
        <v>0</v>
      </c>
    </row>
    <row r="24" spans="1:19" x14ac:dyDescent="0.25">
      <c r="B24">
        <v>2017</v>
      </c>
      <c r="C24" s="32">
        <v>381915.25239531504</v>
      </c>
      <c r="D24" s="32">
        <v>265773.76333556033</v>
      </c>
      <c r="E24" s="32">
        <v>727667.82723384467</v>
      </c>
      <c r="F24" s="32">
        <v>0</v>
      </c>
      <c r="G24" s="32">
        <v>0</v>
      </c>
      <c r="H24" s="32">
        <v>0</v>
      </c>
      <c r="I24" s="45"/>
      <c r="J24">
        <f t="shared" si="7"/>
        <v>2017</v>
      </c>
      <c r="K24" s="44">
        <v>238.99048456032585</v>
      </c>
      <c r="L24" s="32">
        <v>0</v>
      </c>
      <c r="M24" s="32">
        <v>0</v>
      </c>
      <c r="N24" s="213"/>
      <c r="P24">
        <v>2012</v>
      </c>
      <c r="Q24" s="32">
        <f t="shared" si="9"/>
        <v>3164.3985127532551</v>
      </c>
      <c r="R24" s="32">
        <f t="shared" si="8"/>
        <v>0</v>
      </c>
      <c r="S24" s="32">
        <f t="shared" si="8"/>
        <v>0</v>
      </c>
    </row>
    <row r="25" spans="1:19" x14ac:dyDescent="0.25">
      <c r="B25">
        <v>2018</v>
      </c>
      <c r="C25" s="32">
        <v>380335.17378689273</v>
      </c>
      <c r="D25" s="32">
        <v>129213.1811163386</v>
      </c>
      <c r="E25" s="32">
        <v>588302.19721545826</v>
      </c>
      <c r="F25" s="32">
        <v>0</v>
      </c>
      <c r="G25" s="32">
        <v>0</v>
      </c>
      <c r="H25" s="32">
        <v>0</v>
      </c>
      <c r="I25" s="45"/>
      <c r="J25">
        <f t="shared" si="7"/>
        <v>2018</v>
      </c>
      <c r="K25" s="44">
        <v>173.73110171033557</v>
      </c>
      <c r="L25" s="32">
        <v>0</v>
      </c>
      <c r="M25" s="32">
        <v>0</v>
      </c>
      <c r="N25" s="213"/>
      <c r="P25">
        <v>2013</v>
      </c>
      <c r="Q25" s="32">
        <f t="shared" si="9"/>
        <v>6987.592000461229</v>
      </c>
      <c r="R25" s="32">
        <f t="shared" si="8"/>
        <v>0</v>
      </c>
      <c r="S25" s="32">
        <f t="shared" si="8"/>
        <v>0</v>
      </c>
    </row>
    <row r="26" spans="1:19" x14ac:dyDescent="0.25">
      <c r="B26">
        <v>2019</v>
      </c>
      <c r="C26" s="32">
        <v>270377.53715696221</v>
      </c>
      <c r="D26" s="32">
        <v>29283.353271100848</v>
      </c>
      <c r="E26" s="32">
        <v>288512.71367974498</v>
      </c>
      <c r="F26" s="32">
        <v>0</v>
      </c>
      <c r="G26" s="32">
        <v>0</v>
      </c>
      <c r="H26" s="32">
        <v>0</v>
      </c>
      <c r="I26" s="45"/>
      <c r="J26">
        <f t="shared" si="7"/>
        <v>2019</v>
      </c>
      <c r="K26" s="44">
        <v>173.02983976054438</v>
      </c>
      <c r="L26" s="32">
        <v>0</v>
      </c>
      <c r="M26" s="32">
        <v>0</v>
      </c>
      <c r="N26" s="213"/>
      <c r="P26">
        <v>2014</v>
      </c>
      <c r="Q26" s="32">
        <f t="shared" si="9"/>
        <v>12401.912202168645</v>
      </c>
      <c r="R26" s="32">
        <f t="shared" si="8"/>
        <v>0</v>
      </c>
      <c r="S26" s="32">
        <f t="shared" si="8"/>
        <v>64.095581819999992</v>
      </c>
    </row>
    <row r="27" spans="1:19" x14ac:dyDescent="0.25">
      <c r="B27">
        <v>2020</v>
      </c>
      <c r="C27" s="32">
        <v>246821.05889171068</v>
      </c>
      <c r="D27" s="32">
        <v>64.105363127271943</v>
      </c>
      <c r="E27" s="32">
        <v>200854.96995582426</v>
      </c>
      <c r="F27" s="32">
        <v>0</v>
      </c>
      <c r="G27" s="32">
        <v>0</v>
      </c>
      <c r="H27" s="32">
        <v>0</v>
      </c>
      <c r="I27" s="45"/>
      <c r="J27">
        <f t="shared" si="7"/>
        <v>2020</v>
      </c>
      <c r="K27" s="44">
        <v>104.30616868100745</v>
      </c>
      <c r="L27" s="32">
        <v>0</v>
      </c>
      <c r="M27" s="32">
        <v>0</v>
      </c>
      <c r="N27" s="213"/>
      <c r="P27">
        <v>2015</v>
      </c>
      <c r="Q27" s="32">
        <f t="shared" si="9"/>
        <v>19994.329800410374</v>
      </c>
      <c r="R27" s="32">
        <f t="shared" si="8"/>
        <v>0</v>
      </c>
      <c r="S27" s="32">
        <f t="shared" si="8"/>
        <v>128.04613140000001</v>
      </c>
    </row>
    <row r="28" spans="1:19" x14ac:dyDescent="0.25">
      <c r="C28" s="46"/>
      <c r="D28" s="46"/>
      <c r="E28" s="46"/>
      <c r="F28" s="32"/>
      <c r="G28" s="32"/>
      <c r="H28" s="32"/>
      <c r="I28" s="45"/>
      <c r="J28" s="45"/>
      <c r="K28" s="46"/>
      <c r="L28" s="46"/>
      <c r="M28" s="46"/>
      <c r="N28" s="213"/>
      <c r="P28">
        <v>2016</v>
      </c>
      <c r="Q28" s="32">
        <f t="shared" si="9"/>
        <v>27843.960225614253</v>
      </c>
      <c r="R28" s="32">
        <f t="shared" si="8"/>
        <v>8.9640000000000004</v>
      </c>
      <c r="S28" s="32">
        <f t="shared" si="8"/>
        <v>128.04613140000001</v>
      </c>
    </row>
    <row r="29" spans="1:19" x14ac:dyDescent="0.25">
      <c r="A29">
        <v>2011</v>
      </c>
      <c r="B29">
        <v>2011</v>
      </c>
      <c r="C29" s="32">
        <v>1407633.5318811925</v>
      </c>
      <c r="D29" s="32">
        <v>1181271.9207865165</v>
      </c>
      <c r="E29" s="32">
        <v>402096.79381605703</v>
      </c>
      <c r="F29" s="32">
        <v>0</v>
      </c>
      <c r="G29" s="32">
        <v>0</v>
      </c>
      <c r="H29" s="32">
        <v>0</v>
      </c>
      <c r="J29">
        <f>B29</f>
        <v>2011</v>
      </c>
      <c r="K29" s="32">
        <v>850.99026814155593</v>
      </c>
      <c r="L29" s="32">
        <v>0</v>
      </c>
      <c r="M29" s="32">
        <v>0</v>
      </c>
      <c r="N29" s="213"/>
      <c r="P29">
        <v>2017</v>
      </c>
      <c r="Q29" s="32">
        <f t="shared" si="9"/>
        <v>31476.182198607698</v>
      </c>
      <c r="R29" s="32">
        <f t="shared" si="8"/>
        <v>17.952000000000002</v>
      </c>
      <c r="S29" s="32">
        <f t="shared" si="8"/>
        <v>127.60120716000002</v>
      </c>
    </row>
    <row r="30" spans="1:19" x14ac:dyDescent="0.25">
      <c r="B30">
        <v>2012</v>
      </c>
      <c r="C30" s="32">
        <v>1407633.5318811925</v>
      </c>
      <c r="D30" s="32">
        <v>1181271.9207865165</v>
      </c>
      <c r="E30" s="32">
        <v>402096.79381605703</v>
      </c>
      <c r="F30" s="32">
        <v>0</v>
      </c>
      <c r="G30" s="32">
        <v>0</v>
      </c>
      <c r="H30" s="32">
        <v>0</v>
      </c>
      <c r="J30">
        <f t="shared" ref="J30:J83" si="10">B30</f>
        <v>2012</v>
      </c>
      <c r="K30" s="32">
        <v>850.99026814155593</v>
      </c>
      <c r="L30" s="32">
        <v>0</v>
      </c>
      <c r="M30" s="32">
        <v>0</v>
      </c>
      <c r="N30" s="213"/>
      <c r="P30">
        <v>2018</v>
      </c>
      <c r="Q30" s="32">
        <f t="shared" si="9"/>
        <v>35614.438425150503</v>
      </c>
      <c r="R30" s="32">
        <f t="shared" si="8"/>
        <v>17.952000000000002</v>
      </c>
      <c r="S30" s="32">
        <f t="shared" si="8"/>
        <v>127.60120716000002</v>
      </c>
    </row>
    <row r="31" spans="1:19" x14ac:dyDescent="0.25">
      <c r="B31">
        <v>2013</v>
      </c>
      <c r="C31" s="32">
        <v>1407633.5318811925</v>
      </c>
      <c r="D31" s="32">
        <v>1181021.5467196275</v>
      </c>
      <c r="E31" s="32">
        <v>402096.79381605703</v>
      </c>
      <c r="F31" s="32">
        <v>0</v>
      </c>
      <c r="G31" s="32">
        <v>0</v>
      </c>
      <c r="H31" s="32">
        <v>0</v>
      </c>
      <c r="J31">
        <f t="shared" si="10"/>
        <v>2013</v>
      </c>
      <c r="K31" s="32">
        <v>850.99026814155593</v>
      </c>
      <c r="L31" s="32">
        <v>0</v>
      </c>
      <c r="M31" s="32">
        <v>0</v>
      </c>
      <c r="N31" s="213"/>
      <c r="P31">
        <v>2019</v>
      </c>
      <c r="Q31" s="32">
        <f t="shared" si="9"/>
        <v>37316.379888111886</v>
      </c>
      <c r="R31" s="32">
        <f t="shared" si="8"/>
        <v>17.952000000000002</v>
      </c>
      <c r="S31" s="32">
        <f t="shared" si="8"/>
        <v>127.60120716000002</v>
      </c>
    </row>
    <row r="32" spans="1:19" x14ac:dyDescent="0.25">
      <c r="B32">
        <v>2014</v>
      </c>
      <c r="C32" s="32">
        <v>1396211.1097315431</v>
      </c>
      <c r="D32" s="32">
        <v>1144676.6339913986</v>
      </c>
      <c r="E32" s="32">
        <v>402096.79381605703</v>
      </c>
      <c r="F32" s="32">
        <v>0</v>
      </c>
      <c r="G32" s="32">
        <v>0</v>
      </c>
      <c r="H32" s="32">
        <v>0</v>
      </c>
      <c r="J32">
        <f t="shared" si="10"/>
        <v>2014</v>
      </c>
      <c r="K32" s="32">
        <v>850.99026814155593</v>
      </c>
      <c r="L32" s="32">
        <v>0</v>
      </c>
      <c r="M32" s="32">
        <v>0</v>
      </c>
      <c r="N32" s="213"/>
      <c r="P32">
        <v>2020</v>
      </c>
      <c r="Q32" s="32">
        <f t="shared" si="9"/>
        <v>36708.858591913275</v>
      </c>
      <c r="R32" s="32">
        <f t="shared" si="8"/>
        <v>17.952000000000002</v>
      </c>
      <c r="S32" s="32">
        <f t="shared" si="8"/>
        <v>121.398639816</v>
      </c>
    </row>
    <row r="33" spans="1:14" x14ac:dyDescent="0.25">
      <c r="B33">
        <v>2015</v>
      </c>
      <c r="C33" s="32">
        <v>1227708.6712057285</v>
      </c>
      <c r="D33" s="32">
        <v>1144676.6339913986</v>
      </c>
      <c r="E33" s="32">
        <v>402096.79381605698</v>
      </c>
      <c r="F33" s="32">
        <v>0</v>
      </c>
      <c r="G33" s="32">
        <v>0</v>
      </c>
      <c r="H33" s="32">
        <v>0</v>
      </c>
      <c r="J33">
        <f t="shared" si="10"/>
        <v>2015</v>
      </c>
      <c r="K33" s="32">
        <v>850.99026814155593</v>
      </c>
      <c r="L33" s="32">
        <v>0</v>
      </c>
      <c r="M33" s="32">
        <v>0</v>
      </c>
      <c r="N33" s="213"/>
    </row>
    <row r="34" spans="1:14" x14ac:dyDescent="0.25">
      <c r="B34">
        <v>2016</v>
      </c>
      <c r="C34" s="32">
        <v>884705.33271973371</v>
      </c>
      <c r="D34" s="32">
        <v>1143633.4978331812</v>
      </c>
      <c r="E34" s="32">
        <v>402096.79381605698</v>
      </c>
      <c r="F34" s="32">
        <v>0</v>
      </c>
      <c r="G34" s="32">
        <v>0</v>
      </c>
      <c r="H34" s="32">
        <v>0</v>
      </c>
      <c r="J34">
        <f t="shared" si="10"/>
        <v>2016</v>
      </c>
      <c r="K34" s="32">
        <v>850.99026814155593</v>
      </c>
      <c r="L34" s="32">
        <v>0</v>
      </c>
      <c r="M34" s="32">
        <v>0</v>
      </c>
      <c r="N34" s="213"/>
    </row>
    <row r="35" spans="1:14" x14ac:dyDescent="0.25">
      <c r="B35">
        <v>2017</v>
      </c>
      <c r="C35" s="32">
        <v>777082.27515603381</v>
      </c>
      <c r="D35" s="32">
        <v>1040232.2713134432</v>
      </c>
      <c r="E35" s="32">
        <v>401979.6057836102</v>
      </c>
      <c r="F35" s="32">
        <v>0</v>
      </c>
      <c r="G35" s="32">
        <v>0</v>
      </c>
      <c r="H35" s="32">
        <v>0</v>
      </c>
      <c r="J35">
        <f t="shared" si="10"/>
        <v>2017</v>
      </c>
      <c r="K35" s="32">
        <v>850.62694540894176</v>
      </c>
      <c r="L35" s="32">
        <v>0</v>
      </c>
      <c r="M35" s="32">
        <v>0</v>
      </c>
      <c r="N35" s="213"/>
    </row>
    <row r="36" spans="1:14" x14ac:dyDescent="0.25">
      <c r="B36">
        <v>2018</v>
      </c>
      <c r="C36" s="32">
        <v>775590.56578282884</v>
      </c>
      <c r="D36" s="32">
        <v>1039926.1144233614</v>
      </c>
      <c r="E36" s="32">
        <v>401979.6057836102</v>
      </c>
      <c r="F36" s="32">
        <v>0</v>
      </c>
      <c r="G36" s="32">
        <v>0</v>
      </c>
      <c r="H36" s="32">
        <v>0</v>
      </c>
      <c r="J36">
        <f t="shared" si="10"/>
        <v>2018</v>
      </c>
      <c r="K36" s="32">
        <v>850.62694540894176</v>
      </c>
      <c r="L36" s="32">
        <v>0</v>
      </c>
      <c r="M36" s="32">
        <v>0</v>
      </c>
      <c r="N36" s="213"/>
    </row>
    <row r="37" spans="1:14" x14ac:dyDescent="0.25">
      <c r="B37">
        <v>2019</v>
      </c>
      <c r="C37" s="32">
        <v>863645.585645454</v>
      </c>
      <c r="D37" s="32">
        <v>908841.35203295085</v>
      </c>
      <c r="E37" s="32">
        <v>384104.41091219062</v>
      </c>
      <c r="F37" s="32">
        <v>0</v>
      </c>
      <c r="G37" s="32">
        <v>0</v>
      </c>
      <c r="H37" s="32">
        <v>0</v>
      </c>
      <c r="J37">
        <f t="shared" si="10"/>
        <v>2019</v>
      </c>
      <c r="K37" s="32">
        <v>792.24706649163932</v>
      </c>
      <c r="L37" s="32">
        <v>0</v>
      </c>
      <c r="M37" s="32">
        <v>0</v>
      </c>
      <c r="N37" s="213"/>
    </row>
    <row r="38" spans="1:14" x14ac:dyDescent="0.25">
      <c r="B38">
        <v>2020</v>
      </c>
      <c r="C38" s="32">
        <v>589755.51445153158</v>
      </c>
      <c r="D38" s="32">
        <v>908841.35203295085</v>
      </c>
      <c r="E38" s="32">
        <v>384104.41091219062</v>
      </c>
      <c r="F38" s="32">
        <v>0</v>
      </c>
      <c r="G38" s="32">
        <v>0</v>
      </c>
      <c r="H38" s="32">
        <v>0</v>
      </c>
      <c r="J38">
        <f t="shared" si="10"/>
        <v>2020</v>
      </c>
      <c r="K38" s="32">
        <v>792.24706649163932</v>
      </c>
      <c r="L38" s="32">
        <v>0</v>
      </c>
      <c r="M38" s="32">
        <v>0</v>
      </c>
      <c r="N38" s="213"/>
    </row>
    <row r="39" spans="1:14" x14ac:dyDescent="0.25">
      <c r="C39" s="32"/>
      <c r="D39" s="32"/>
      <c r="E39" s="32"/>
      <c r="F39" s="32"/>
      <c r="G39" s="32"/>
      <c r="H39" s="32"/>
      <c r="K39" s="32"/>
      <c r="L39" s="32"/>
      <c r="M39" s="32"/>
      <c r="N39" s="213"/>
    </row>
    <row r="40" spans="1:14" x14ac:dyDescent="0.25">
      <c r="A40">
        <v>2012</v>
      </c>
      <c r="B40">
        <v>2012</v>
      </c>
      <c r="C40" s="32">
        <v>981857.30548152141</v>
      </c>
      <c r="D40" s="32">
        <v>1575926.2953120891</v>
      </c>
      <c r="E40" s="32">
        <v>1418305.9708610121</v>
      </c>
      <c r="F40" s="32">
        <v>0</v>
      </c>
      <c r="G40" s="32">
        <v>0</v>
      </c>
      <c r="H40" s="32">
        <v>0</v>
      </c>
      <c r="J40">
        <f t="shared" si="10"/>
        <v>2012</v>
      </c>
      <c r="K40" s="32">
        <v>3228.0288796712211</v>
      </c>
      <c r="L40" s="32">
        <v>0</v>
      </c>
      <c r="M40" s="32">
        <v>0</v>
      </c>
      <c r="N40" s="213"/>
    </row>
    <row r="41" spans="1:14" x14ac:dyDescent="0.25">
      <c r="B41">
        <v>2013</v>
      </c>
      <c r="C41" s="32">
        <v>981857.30548152141</v>
      </c>
      <c r="D41" s="32">
        <v>1572271.2402711669</v>
      </c>
      <c r="E41" s="32">
        <v>1412082.4987643005</v>
      </c>
      <c r="F41" s="32">
        <v>0</v>
      </c>
      <c r="G41" s="32">
        <v>0</v>
      </c>
      <c r="H41" s="32">
        <v>0</v>
      </c>
      <c r="J41">
        <f t="shared" si="10"/>
        <v>2013</v>
      </c>
      <c r="K41" s="32">
        <v>3205.4516314343655</v>
      </c>
      <c r="L41" s="32">
        <v>0</v>
      </c>
      <c r="M41" s="32">
        <v>0</v>
      </c>
      <c r="N41" s="213"/>
    </row>
    <row r="42" spans="1:14" x14ac:dyDescent="0.25">
      <c r="B42">
        <v>2014</v>
      </c>
      <c r="C42" s="32">
        <v>981857.30548152141</v>
      </c>
      <c r="D42" s="32">
        <v>1571458.8352302483</v>
      </c>
      <c r="E42" s="32">
        <v>1410699.2145054392</v>
      </c>
      <c r="F42" s="32">
        <v>0</v>
      </c>
      <c r="G42" s="32">
        <v>0</v>
      </c>
      <c r="H42" s="32">
        <v>0</v>
      </c>
      <c r="J42">
        <f t="shared" si="10"/>
        <v>2014</v>
      </c>
      <c r="K42" s="32">
        <v>3200.4333973985631</v>
      </c>
      <c r="L42" s="32">
        <v>0</v>
      </c>
      <c r="M42" s="32">
        <v>0</v>
      </c>
      <c r="N42" s="213"/>
    </row>
    <row r="43" spans="1:14" x14ac:dyDescent="0.25">
      <c r="B43">
        <v>2015</v>
      </c>
      <c r="C43" s="32">
        <v>963314.4164878102</v>
      </c>
      <c r="D43" s="32">
        <v>1449364.2352012678</v>
      </c>
      <c r="E43" s="32">
        <v>1375386.8339404985</v>
      </c>
      <c r="F43" s="32">
        <v>0</v>
      </c>
      <c r="G43" s="32">
        <v>0</v>
      </c>
      <c r="H43" s="32">
        <v>0</v>
      </c>
      <c r="J43">
        <f t="shared" si="10"/>
        <v>2015</v>
      </c>
      <c r="K43" s="32">
        <v>3071.4558575302863</v>
      </c>
      <c r="L43" s="32">
        <v>0</v>
      </c>
      <c r="M43" s="32">
        <v>0</v>
      </c>
      <c r="N43" s="213"/>
    </row>
    <row r="44" spans="1:14" x14ac:dyDescent="0.25">
      <c r="B44">
        <v>2016</v>
      </c>
      <c r="C44" s="32">
        <v>792799.94154008571</v>
      </c>
      <c r="D44" s="32">
        <v>1447340.9740483745</v>
      </c>
      <c r="E44" s="32">
        <v>1297295.8912648093</v>
      </c>
      <c r="F44" s="32">
        <v>0</v>
      </c>
      <c r="G44" s="32">
        <v>0</v>
      </c>
      <c r="H44" s="32">
        <v>0</v>
      </c>
      <c r="J44">
        <f t="shared" si="10"/>
        <v>2016</v>
      </c>
      <c r="K44" s="32">
        <v>2878.8687850499537</v>
      </c>
      <c r="L44" s="32">
        <v>0</v>
      </c>
      <c r="M44" s="32">
        <v>0</v>
      </c>
      <c r="N44" s="213"/>
    </row>
    <row r="45" spans="1:14" x14ac:dyDescent="0.25">
      <c r="B45">
        <v>2017</v>
      </c>
      <c r="C45" s="32">
        <v>495175.9248796496</v>
      </c>
      <c r="D45" s="32">
        <v>867411.49074539647</v>
      </c>
      <c r="E45" s="32">
        <v>1242714.3705235997</v>
      </c>
      <c r="F45" s="32">
        <v>0</v>
      </c>
      <c r="G45" s="32">
        <v>0</v>
      </c>
      <c r="H45" s="32">
        <v>0</v>
      </c>
      <c r="J45">
        <f t="shared" si="10"/>
        <v>2017</v>
      </c>
      <c r="K45" s="32">
        <v>2677.781786349984</v>
      </c>
      <c r="L45" s="32">
        <v>0</v>
      </c>
      <c r="M45" s="32">
        <v>0</v>
      </c>
      <c r="N45" s="213"/>
    </row>
    <row r="46" spans="1:14" x14ac:dyDescent="0.25">
      <c r="B46">
        <v>2018</v>
      </c>
      <c r="C46" s="32">
        <v>423738.52562468848</v>
      </c>
      <c r="D46" s="32">
        <v>858724.62401359831</v>
      </c>
      <c r="E46" s="32">
        <v>1227923.2190613488</v>
      </c>
      <c r="F46" s="32">
        <v>0</v>
      </c>
      <c r="G46" s="32">
        <v>0</v>
      </c>
      <c r="H46" s="32">
        <v>0</v>
      </c>
      <c r="J46">
        <f t="shared" si="10"/>
        <v>2018</v>
      </c>
      <c r="K46" s="32">
        <v>2641.5327817317266</v>
      </c>
      <c r="L46" s="32">
        <v>0</v>
      </c>
      <c r="M46" s="32">
        <v>0</v>
      </c>
      <c r="N46" s="213"/>
    </row>
    <row r="47" spans="1:14" x14ac:dyDescent="0.25">
      <c r="B47">
        <v>2019</v>
      </c>
      <c r="C47" s="32">
        <v>423416.52060428145</v>
      </c>
      <c r="D47" s="32">
        <v>856390.25178259762</v>
      </c>
      <c r="E47" s="32">
        <v>1227923.2190613488</v>
      </c>
      <c r="F47" s="32">
        <v>0</v>
      </c>
      <c r="G47" s="32">
        <v>0</v>
      </c>
      <c r="H47" s="32">
        <v>0</v>
      </c>
      <c r="J47">
        <f t="shared" si="10"/>
        <v>2019</v>
      </c>
      <c r="K47" s="32">
        <v>2641.5327817317266</v>
      </c>
      <c r="L47" s="32">
        <v>0</v>
      </c>
      <c r="M47" s="32">
        <v>0</v>
      </c>
      <c r="N47" s="213"/>
    </row>
    <row r="48" spans="1:14" x14ac:dyDescent="0.25">
      <c r="B48">
        <v>2020</v>
      </c>
      <c r="C48" s="32">
        <v>423416.52060428145</v>
      </c>
      <c r="D48" s="32">
        <v>846195.36647052912</v>
      </c>
      <c r="E48" s="32">
        <v>1210564.3602867455</v>
      </c>
      <c r="F48" s="32">
        <v>0</v>
      </c>
      <c r="G48" s="32">
        <v>0</v>
      </c>
      <c r="H48" s="32">
        <v>0</v>
      </c>
      <c r="J48">
        <f t="shared" si="10"/>
        <v>2020</v>
      </c>
      <c r="K48" s="32">
        <v>2576.7275264098098</v>
      </c>
      <c r="L48" s="32">
        <v>0</v>
      </c>
      <c r="M48" s="32">
        <v>0</v>
      </c>
      <c r="N48" s="213"/>
    </row>
    <row r="49" spans="1:14" x14ac:dyDescent="0.25">
      <c r="C49" s="32"/>
      <c r="D49" s="32"/>
      <c r="E49" s="32"/>
      <c r="F49" s="32"/>
      <c r="G49" s="32"/>
      <c r="H49" s="32"/>
      <c r="K49" s="32"/>
      <c r="L49" s="32"/>
      <c r="M49" s="32"/>
      <c r="N49" s="213"/>
    </row>
    <row r="50" spans="1:14" x14ac:dyDescent="0.25">
      <c r="A50">
        <v>2013</v>
      </c>
      <c r="B50">
        <v>2013</v>
      </c>
      <c r="C50" s="32">
        <v>1331510.1444695978</v>
      </c>
      <c r="D50" s="32">
        <v>1414714.1376289763</v>
      </c>
      <c r="E50" s="32">
        <v>2248350.1885751742</v>
      </c>
      <c r="F50" s="32">
        <v>0</v>
      </c>
      <c r="G50" s="32">
        <v>0</v>
      </c>
      <c r="H50" s="32">
        <v>0</v>
      </c>
      <c r="J50">
        <f t="shared" si="10"/>
        <v>2013</v>
      </c>
      <c r="K50" s="32">
        <v>4463.5125922184407</v>
      </c>
      <c r="L50" s="32">
        <v>0</v>
      </c>
      <c r="M50" s="32">
        <v>0</v>
      </c>
      <c r="N50" s="213"/>
    </row>
    <row r="51" spans="1:14" x14ac:dyDescent="0.25">
      <c r="B51">
        <v>2014</v>
      </c>
      <c r="C51" s="32">
        <v>1322215.5646094419</v>
      </c>
      <c r="D51" s="32">
        <v>1413545.6649009765</v>
      </c>
      <c r="E51" s="32">
        <v>2246360.6269031744</v>
      </c>
      <c r="F51" s="32">
        <v>0</v>
      </c>
      <c r="G51" s="32">
        <v>0</v>
      </c>
      <c r="H51" s="32">
        <v>0</v>
      </c>
      <c r="J51">
        <f t="shared" si="10"/>
        <v>2014</v>
      </c>
      <c r="K51" s="32">
        <v>4457.7946913024398</v>
      </c>
      <c r="L51" s="32">
        <v>0</v>
      </c>
      <c r="M51" s="32">
        <v>0</v>
      </c>
      <c r="N51" s="213"/>
    </row>
    <row r="52" spans="1:14" x14ac:dyDescent="0.25">
      <c r="B52">
        <v>2015</v>
      </c>
      <c r="C52" s="32">
        <v>1307669.6952987069</v>
      </c>
      <c r="D52" s="32">
        <v>1408961.8666052925</v>
      </c>
      <c r="E52" s="32">
        <v>2246360.6269031744</v>
      </c>
      <c r="F52" s="32">
        <v>0</v>
      </c>
      <c r="G52" s="32">
        <v>0</v>
      </c>
      <c r="H52" s="32">
        <v>0</v>
      </c>
      <c r="J52">
        <f t="shared" si="10"/>
        <v>2015</v>
      </c>
      <c r="K52" s="32">
        <v>4457.7946913024398</v>
      </c>
      <c r="L52" s="32">
        <v>0</v>
      </c>
      <c r="M52" s="32">
        <v>0</v>
      </c>
      <c r="N52" s="213"/>
    </row>
    <row r="53" spans="1:14" x14ac:dyDescent="0.25">
      <c r="B53">
        <v>2016</v>
      </c>
      <c r="C53" s="32">
        <v>1210044.6780080749</v>
      </c>
      <c r="D53" s="32">
        <v>1335764.9485882553</v>
      </c>
      <c r="E53" s="32">
        <v>2235892.9345931746</v>
      </c>
      <c r="F53" s="32">
        <v>0</v>
      </c>
      <c r="G53" s="32">
        <v>0</v>
      </c>
      <c r="H53" s="32">
        <v>0</v>
      </c>
      <c r="J53">
        <f t="shared" si="10"/>
        <v>2016</v>
      </c>
      <c r="K53" s="32">
        <v>4455.6647153024396</v>
      </c>
      <c r="L53" s="32">
        <v>0</v>
      </c>
      <c r="M53" s="32">
        <v>0</v>
      </c>
      <c r="N53" s="213"/>
    </row>
    <row r="54" spans="1:14" x14ac:dyDescent="0.25">
      <c r="B54">
        <v>2017</v>
      </c>
      <c r="C54" s="32">
        <v>1012786.9243624521</v>
      </c>
      <c r="D54" s="32">
        <v>813744.22996159934</v>
      </c>
      <c r="E54" s="32">
        <v>1015244.2309092238</v>
      </c>
      <c r="F54" s="32">
        <v>0</v>
      </c>
      <c r="G54" s="32">
        <v>0</v>
      </c>
      <c r="H54" s="32">
        <v>0</v>
      </c>
      <c r="J54">
        <f t="shared" si="10"/>
        <v>2017</v>
      </c>
      <c r="K54" s="32">
        <v>1777.00721416848</v>
      </c>
      <c r="L54" s="32">
        <v>0</v>
      </c>
      <c r="M54" s="32">
        <v>0</v>
      </c>
      <c r="N54" s="213"/>
    </row>
    <row r="55" spans="1:14" x14ac:dyDescent="0.25">
      <c r="B55">
        <v>2018</v>
      </c>
      <c r="C55" s="32">
        <v>773178.99512745906</v>
      </c>
      <c r="D55" s="32">
        <v>803811.81584953086</v>
      </c>
      <c r="E55" s="32">
        <v>998332.28255624231</v>
      </c>
      <c r="F55" s="32">
        <v>0</v>
      </c>
      <c r="G55" s="32">
        <v>0</v>
      </c>
      <c r="H55" s="32">
        <v>0</v>
      </c>
      <c r="J55">
        <f t="shared" si="10"/>
        <v>2018</v>
      </c>
      <c r="K55" s="32">
        <v>1745.9281908608398</v>
      </c>
      <c r="L55" s="32">
        <v>0</v>
      </c>
      <c r="M55" s="32">
        <v>0</v>
      </c>
      <c r="N55" s="213"/>
    </row>
    <row r="56" spans="1:14" x14ac:dyDescent="0.25">
      <c r="B56">
        <v>2019</v>
      </c>
      <c r="C56" s="32">
        <v>765578.31630332407</v>
      </c>
      <c r="D56" s="32">
        <v>803811.81584953086</v>
      </c>
      <c r="E56" s="32">
        <v>998332.28255624231</v>
      </c>
      <c r="F56" s="32">
        <v>0</v>
      </c>
      <c r="G56" s="32">
        <v>0</v>
      </c>
      <c r="H56" s="32">
        <v>0</v>
      </c>
      <c r="J56">
        <f t="shared" si="10"/>
        <v>2019</v>
      </c>
      <c r="K56" s="32">
        <v>1745.9281908608398</v>
      </c>
      <c r="L56" s="32">
        <v>0</v>
      </c>
      <c r="M56" s="32">
        <v>0</v>
      </c>
      <c r="N56" s="213"/>
    </row>
    <row r="57" spans="1:14" x14ac:dyDescent="0.25">
      <c r="B57">
        <v>2020</v>
      </c>
      <c r="C57" s="32">
        <v>764429.13575048908</v>
      </c>
      <c r="D57" s="32">
        <v>792527.36644389923</v>
      </c>
      <c r="E57" s="32">
        <v>986514.23477098171</v>
      </c>
      <c r="F57" s="32">
        <v>0</v>
      </c>
      <c r="G57" s="32">
        <v>0</v>
      </c>
      <c r="H57" s="32">
        <v>0</v>
      </c>
      <c r="J57">
        <f t="shared" si="10"/>
        <v>2020</v>
      </c>
      <c r="K57" s="32">
        <v>1745.3206973915999</v>
      </c>
      <c r="L57" s="32">
        <v>0</v>
      </c>
      <c r="M57" s="32">
        <v>0</v>
      </c>
      <c r="N57" s="213"/>
    </row>
    <row r="58" spans="1:14" x14ac:dyDescent="0.25">
      <c r="C58" s="32"/>
      <c r="D58" s="32"/>
      <c r="E58" s="32"/>
      <c r="F58" s="32"/>
      <c r="G58" s="32"/>
      <c r="H58" s="32"/>
      <c r="K58" s="32"/>
      <c r="L58" s="32"/>
      <c r="M58" s="32"/>
      <c r="N58" s="213"/>
    </row>
    <row r="59" spans="1:14" x14ac:dyDescent="0.25">
      <c r="A59">
        <v>2014</v>
      </c>
      <c r="B59">
        <v>2014</v>
      </c>
      <c r="C59" s="32">
        <v>4144773.100846421</v>
      </c>
      <c r="D59" s="32">
        <v>935320.87997299992</v>
      </c>
      <c r="E59" s="32">
        <v>3672581.3472430003</v>
      </c>
      <c r="F59" s="32">
        <v>0</v>
      </c>
      <c r="G59" s="32">
        <v>0</v>
      </c>
      <c r="H59" s="32">
        <v>76459.916140000001</v>
      </c>
      <c r="J59">
        <f t="shared" si="10"/>
        <v>2014</v>
      </c>
      <c r="K59" s="32">
        <v>6386.6000810999994</v>
      </c>
      <c r="L59" s="32">
        <v>0</v>
      </c>
      <c r="M59" s="32">
        <v>128.19116363999998</v>
      </c>
      <c r="N59" s="213"/>
    </row>
    <row r="60" spans="1:14" x14ac:dyDescent="0.25">
      <c r="B60">
        <v>2015</v>
      </c>
      <c r="C60" s="32">
        <v>2521216.2808464211</v>
      </c>
      <c r="D60" s="32">
        <v>934017.26601300004</v>
      </c>
      <c r="E60" s="32">
        <v>3670749.9311230001</v>
      </c>
      <c r="F60" s="32">
        <v>0</v>
      </c>
      <c r="G60" s="32">
        <v>0</v>
      </c>
      <c r="H60" s="32">
        <v>76417.814620000005</v>
      </c>
      <c r="J60">
        <f t="shared" si="10"/>
        <v>2015</v>
      </c>
      <c r="K60" s="32">
        <v>6380.2911786600007</v>
      </c>
      <c r="L60" s="32">
        <v>0</v>
      </c>
      <c r="M60" s="32">
        <v>128.04613140000001</v>
      </c>
      <c r="N60" s="213"/>
    </row>
    <row r="61" spans="1:14" x14ac:dyDescent="0.25">
      <c r="B61">
        <v>2016</v>
      </c>
      <c r="C61" s="32">
        <v>2403585.1465464211</v>
      </c>
      <c r="D61" s="32">
        <v>920778.32891299995</v>
      </c>
      <c r="E61" s="32">
        <v>3670749.9311230001</v>
      </c>
      <c r="F61" s="32">
        <v>0</v>
      </c>
      <c r="G61" s="32">
        <v>0</v>
      </c>
      <c r="H61" s="32">
        <v>76417.814620000005</v>
      </c>
      <c r="J61">
        <f t="shared" si="10"/>
        <v>2016</v>
      </c>
      <c r="K61" s="32">
        <v>6380.2911786600007</v>
      </c>
      <c r="L61" s="32">
        <v>0</v>
      </c>
      <c r="M61" s="32">
        <v>128.04613140000001</v>
      </c>
      <c r="N61" s="213"/>
    </row>
    <row r="62" spans="1:14" x14ac:dyDescent="0.25">
      <c r="B62">
        <v>2017</v>
      </c>
      <c r="C62" s="32">
        <v>2374864.902526421</v>
      </c>
      <c r="D62" s="32">
        <v>674597.637934</v>
      </c>
      <c r="E62" s="32">
        <v>3665131.5850930004</v>
      </c>
      <c r="F62" s="32">
        <v>0</v>
      </c>
      <c r="G62" s="32">
        <v>0</v>
      </c>
      <c r="H62" s="32">
        <v>76288.65724</v>
      </c>
      <c r="J62">
        <f t="shared" si="10"/>
        <v>2017</v>
      </c>
      <c r="K62" s="32">
        <v>6360.9369742200006</v>
      </c>
      <c r="L62" s="32">
        <v>0</v>
      </c>
      <c r="M62" s="32">
        <v>127.60120716000002</v>
      </c>
      <c r="N62" s="213"/>
    </row>
    <row r="63" spans="1:14" x14ac:dyDescent="0.25">
      <c r="B63">
        <v>2018</v>
      </c>
      <c r="C63" s="32">
        <v>2136192.7405804493</v>
      </c>
      <c r="D63" s="32">
        <v>674597.637934</v>
      </c>
      <c r="E63" s="32">
        <v>3534584.4449930005</v>
      </c>
      <c r="F63" s="32">
        <v>0</v>
      </c>
      <c r="G63" s="32">
        <v>0</v>
      </c>
      <c r="H63" s="32">
        <v>76288.65724</v>
      </c>
      <c r="J63">
        <f t="shared" si="10"/>
        <v>2018</v>
      </c>
      <c r="K63" s="32">
        <v>6040.1306418600007</v>
      </c>
      <c r="L63" s="32">
        <v>0</v>
      </c>
      <c r="M63" s="32">
        <v>127.60120716000002</v>
      </c>
      <c r="N63" s="213"/>
    </row>
    <row r="64" spans="1:14" x14ac:dyDescent="0.25">
      <c r="B64">
        <v>2019</v>
      </c>
      <c r="C64" s="32">
        <v>1804279.9048580001</v>
      </c>
      <c r="D64" s="32">
        <v>674597.637934</v>
      </c>
      <c r="E64" s="32">
        <v>3534584.4449930005</v>
      </c>
      <c r="F64" s="32">
        <v>0</v>
      </c>
      <c r="G64" s="32">
        <v>0</v>
      </c>
      <c r="H64" s="32">
        <v>76288.65724</v>
      </c>
      <c r="J64">
        <f t="shared" si="10"/>
        <v>2019</v>
      </c>
      <c r="K64" s="32">
        <v>6040.1306418600007</v>
      </c>
      <c r="L64" s="32">
        <v>0</v>
      </c>
      <c r="M64" s="32">
        <v>127.60120716000002</v>
      </c>
      <c r="N64" s="213"/>
    </row>
    <row r="65" spans="1:15" x14ac:dyDescent="0.25">
      <c r="B65">
        <v>2020</v>
      </c>
      <c r="C65" s="32">
        <v>1794544.6338580002</v>
      </c>
      <c r="D65" s="32">
        <v>658402.94139400008</v>
      </c>
      <c r="E65" s="32">
        <v>3406499.1178130005</v>
      </c>
      <c r="F65" s="32">
        <v>0</v>
      </c>
      <c r="G65" s="32">
        <v>0</v>
      </c>
      <c r="H65" s="32">
        <v>73344.166960000002</v>
      </c>
      <c r="J65">
        <f t="shared" si="10"/>
        <v>2020</v>
      </c>
      <c r="K65" s="32">
        <v>5770.3189623959997</v>
      </c>
      <c r="L65" s="32">
        <v>0</v>
      </c>
      <c r="M65" s="32">
        <v>121.398639816</v>
      </c>
      <c r="N65" s="213"/>
    </row>
    <row r="66" spans="1:15" x14ac:dyDescent="0.25">
      <c r="C66" s="32"/>
      <c r="D66" s="32"/>
      <c r="E66" s="32"/>
      <c r="F66" s="32"/>
      <c r="G66" s="32"/>
      <c r="H66" s="32"/>
      <c r="K66" s="32"/>
      <c r="L66" s="32"/>
      <c r="M66" s="32"/>
      <c r="N66" s="213"/>
    </row>
    <row r="67" spans="1:15" x14ac:dyDescent="0.25">
      <c r="A67">
        <v>2015</v>
      </c>
      <c r="B67">
        <v>2015</v>
      </c>
      <c r="C67" s="32">
        <v>4214516</v>
      </c>
      <c r="D67" s="32">
        <v>991338.22800000012</v>
      </c>
      <c r="E67" s="32">
        <v>5555588.7719999999</v>
      </c>
      <c r="F67" s="32">
        <v>0</v>
      </c>
      <c r="G67" s="32">
        <v>0</v>
      </c>
      <c r="H67" s="32">
        <v>0</v>
      </c>
      <c r="J67">
        <f t="shared" si="10"/>
        <v>2015</v>
      </c>
      <c r="K67" s="32">
        <v>9068.8079999999991</v>
      </c>
      <c r="L67" s="32">
        <v>0</v>
      </c>
      <c r="M67" s="32">
        <v>0</v>
      </c>
      <c r="N67" s="213"/>
    </row>
    <row r="68" spans="1:15" x14ac:dyDescent="0.25">
      <c r="B68">
        <v>2016</v>
      </c>
      <c r="C68" s="32">
        <v>4142011</v>
      </c>
      <c r="D68" s="32">
        <v>991338.22800000012</v>
      </c>
      <c r="E68" s="32">
        <v>5555588.7719999999</v>
      </c>
      <c r="F68" s="32">
        <v>0</v>
      </c>
      <c r="G68" s="32">
        <v>0</v>
      </c>
      <c r="H68" s="32">
        <v>0</v>
      </c>
      <c r="J68">
        <f t="shared" si="10"/>
        <v>2016</v>
      </c>
      <c r="K68" s="32">
        <v>9068.8079999999991</v>
      </c>
      <c r="L68" s="32">
        <v>0</v>
      </c>
      <c r="M68" s="32">
        <v>0</v>
      </c>
      <c r="N68" s="213"/>
      <c r="O68" s="53"/>
    </row>
    <row r="69" spans="1:15" x14ac:dyDescent="0.25">
      <c r="B69">
        <v>2017</v>
      </c>
      <c r="C69" s="32">
        <v>4133768</v>
      </c>
      <c r="D69" s="32">
        <v>991338.228</v>
      </c>
      <c r="E69" s="32">
        <v>5555588.7719999989</v>
      </c>
      <c r="F69" s="32">
        <v>0</v>
      </c>
      <c r="G69" s="32">
        <v>0</v>
      </c>
      <c r="H69" s="32">
        <v>0</v>
      </c>
      <c r="J69">
        <f t="shared" si="10"/>
        <v>2017</v>
      </c>
      <c r="K69" s="32">
        <v>9068.8079999999991</v>
      </c>
      <c r="L69" s="32">
        <v>0</v>
      </c>
      <c r="M69" s="32">
        <v>0</v>
      </c>
      <c r="N69" s="213"/>
    </row>
    <row r="70" spans="1:15" x14ac:dyDescent="0.25">
      <c r="B70">
        <v>2018</v>
      </c>
      <c r="C70" s="32">
        <v>4112161</v>
      </c>
      <c r="D70" s="32">
        <v>990580.54799999995</v>
      </c>
      <c r="E70" s="32">
        <v>5555686.4519999996</v>
      </c>
      <c r="F70" s="32">
        <v>0</v>
      </c>
      <c r="G70" s="32">
        <v>0</v>
      </c>
      <c r="H70" s="32">
        <v>0</v>
      </c>
      <c r="J70">
        <f t="shared" si="10"/>
        <v>2018</v>
      </c>
      <c r="K70" s="32">
        <v>9068.8079999999991</v>
      </c>
      <c r="L70" s="32">
        <v>0</v>
      </c>
      <c r="M70" s="32">
        <v>0</v>
      </c>
      <c r="N70" s="213"/>
    </row>
    <row r="71" spans="1:15" x14ac:dyDescent="0.25">
      <c r="B71">
        <v>2019</v>
      </c>
      <c r="C71" s="32">
        <v>3970069</v>
      </c>
      <c r="D71" s="32">
        <v>990580.54799999995</v>
      </c>
      <c r="E71" s="32">
        <v>5555686.4519999996</v>
      </c>
      <c r="F71" s="32">
        <v>0</v>
      </c>
      <c r="G71" s="32">
        <v>0</v>
      </c>
      <c r="H71" s="32">
        <v>0</v>
      </c>
      <c r="J71">
        <f t="shared" si="10"/>
        <v>2019</v>
      </c>
      <c r="K71" s="32">
        <v>9068.8079999999991</v>
      </c>
      <c r="L71" s="32">
        <v>0</v>
      </c>
      <c r="M71" s="32">
        <v>0</v>
      </c>
      <c r="N71" s="213"/>
    </row>
    <row r="72" spans="1:15" x14ac:dyDescent="0.25">
      <c r="B72">
        <v>2020</v>
      </c>
      <c r="C72" s="32">
        <v>3636349</v>
      </c>
      <c r="D72" s="32">
        <v>990580.54799999995</v>
      </c>
      <c r="E72" s="32">
        <v>5555686.4519999996</v>
      </c>
      <c r="F72" s="32">
        <v>0</v>
      </c>
      <c r="G72" s="32">
        <v>0</v>
      </c>
      <c r="H72" s="32">
        <v>0</v>
      </c>
      <c r="J72">
        <f t="shared" si="10"/>
        <v>2020</v>
      </c>
      <c r="K72" s="32">
        <v>9068.8079999999991</v>
      </c>
      <c r="L72" s="32">
        <v>0</v>
      </c>
      <c r="M72" s="32">
        <v>0</v>
      </c>
      <c r="N72" s="213"/>
    </row>
    <row r="73" spans="1:15" x14ac:dyDescent="0.25">
      <c r="C73" s="32"/>
      <c r="D73" s="32"/>
      <c r="E73" s="32"/>
      <c r="F73" s="32"/>
      <c r="G73" s="32"/>
      <c r="H73" s="32"/>
      <c r="K73" s="32"/>
      <c r="L73" s="32"/>
      <c r="M73" s="32"/>
      <c r="N73" s="213"/>
    </row>
    <row r="74" spans="1:15" x14ac:dyDescent="0.25">
      <c r="A74">
        <v>2016</v>
      </c>
      <c r="B74">
        <v>2016</v>
      </c>
      <c r="C74" s="32">
        <v>4833124</v>
      </c>
      <c r="D74" s="32">
        <v>1140757.4100000001</v>
      </c>
      <c r="E74" s="32">
        <v>4577543.7700000005</v>
      </c>
      <c r="F74" s="32">
        <v>0</v>
      </c>
      <c r="G74" s="32">
        <v>11350.82</v>
      </c>
      <c r="H74" s="32">
        <v>0</v>
      </c>
      <c r="J74">
        <f t="shared" si="10"/>
        <v>2016</v>
      </c>
      <c r="K74" s="32">
        <v>7228.3080000000009</v>
      </c>
      <c r="L74" s="32">
        <v>17.928000000000001</v>
      </c>
      <c r="M74" s="32">
        <v>0</v>
      </c>
      <c r="N74" s="213"/>
    </row>
    <row r="75" spans="1:15" x14ac:dyDescent="0.25">
      <c r="B75">
        <v>2017</v>
      </c>
      <c r="C75" s="32">
        <v>4833124</v>
      </c>
      <c r="D75" s="32">
        <v>1140757.209</v>
      </c>
      <c r="E75" s="32">
        <v>4577542.9730000002</v>
      </c>
      <c r="F75" s="32">
        <v>0</v>
      </c>
      <c r="G75" s="32">
        <v>11350.817999999999</v>
      </c>
      <c r="H75" s="32">
        <v>0</v>
      </c>
      <c r="J75">
        <f t="shared" si="10"/>
        <v>2017</v>
      </c>
      <c r="K75" s="32">
        <v>7237.8720000000003</v>
      </c>
      <c r="L75" s="32">
        <v>17.952000000000002</v>
      </c>
      <c r="M75" s="32">
        <v>0</v>
      </c>
      <c r="N75" s="213"/>
    </row>
    <row r="76" spans="1:15" x14ac:dyDescent="0.25">
      <c r="B76">
        <v>2018</v>
      </c>
      <c r="C76" s="32">
        <v>4833124</v>
      </c>
      <c r="D76" s="32">
        <v>1140985.9470000002</v>
      </c>
      <c r="E76" s="32">
        <v>4578449.9590000007</v>
      </c>
      <c r="F76" s="32">
        <v>0</v>
      </c>
      <c r="G76" s="32">
        <v>11353.094000000001</v>
      </c>
      <c r="H76" s="32">
        <v>0</v>
      </c>
      <c r="J76">
        <f t="shared" si="10"/>
        <v>2018</v>
      </c>
      <c r="K76" s="32">
        <v>7237.8720000000003</v>
      </c>
      <c r="L76" s="32">
        <v>17.952000000000002</v>
      </c>
      <c r="M76" s="32">
        <v>0</v>
      </c>
      <c r="N76" s="213"/>
    </row>
    <row r="77" spans="1:15" x14ac:dyDescent="0.25">
      <c r="B77">
        <v>2019</v>
      </c>
      <c r="C77" s="32">
        <v>4833124</v>
      </c>
      <c r="D77" s="32">
        <v>1140985.9470000002</v>
      </c>
      <c r="E77" s="32">
        <v>4576778.9590000007</v>
      </c>
      <c r="F77" s="32">
        <v>0</v>
      </c>
      <c r="G77" s="32">
        <v>11353.094000000001</v>
      </c>
      <c r="H77" s="32">
        <v>0</v>
      </c>
      <c r="J77">
        <f t="shared" si="10"/>
        <v>2019</v>
      </c>
      <c r="K77" s="32">
        <v>7237.8720000000003</v>
      </c>
      <c r="L77" s="32">
        <v>17.952000000000002</v>
      </c>
      <c r="M77" s="32">
        <v>0</v>
      </c>
      <c r="N77" s="213"/>
    </row>
    <row r="78" spans="1:15" x14ac:dyDescent="0.25">
      <c r="B78">
        <v>2020</v>
      </c>
      <c r="C78" s="32">
        <v>4833124</v>
      </c>
      <c r="D78" s="32">
        <v>1140985.9470000002</v>
      </c>
      <c r="E78" s="32">
        <v>4576778.9590000007</v>
      </c>
      <c r="F78" s="32">
        <v>0</v>
      </c>
      <c r="G78" s="32">
        <v>11353.094000000001</v>
      </c>
      <c r="H78" s="32">
        <v>0</v>
      </c>
      <c r="J78">
        <f t="shared" si="10"/>
        <v>2020</v>
      </c>
      <c r="K78" s="32">
        <v>7237.8720000000003</v>
      </c>
      <c r="L78" s="32">
        <v>17.952000000000002</v>
      </c>
      <c r="M78" s="32">
        <v>0</v>
      </c>
      <c r="N78" s="213"/>
    </row>
    <row r="79" spans="1:15" x14ac:dyDescent="0.25">
      <c r="C79" s="32"/>
      <c r="D79" s="32"/>
      <c r="E79" s="32"/>
      <c r="F79" s="32"/>
      <c r="G79" s="32"/>
      <c r="H79" s="32"/>
      <c r="K79" s="32"/>
      <c r="L79" s="32"/>
      <c r="M79" s="32"/>
      <c r="N79" s="213"/>
    </row>
    <row r="80" spans="1:15" x14ac:dyDescent="0.25">
      <c r="A80">
        <v>2017</v>
      </c>
      <c r="B80">
        <v>2017</v>
      </c>
      <c r="C80" s="32">
        <v>8054612</v>
      </c>
      <c r="D80" s="32">
        <v>1392943.1669999999</v>
      </c>
      <c r="E80" s="32">
        <v>2851871.8330000001</v>
      </c>
      <c r="F80" s="32">
        <v>0</v>
      </c>
      <c r="G80" s="32">
        <v>0</v>
      </c>
      <c r="H80" s="32">
        <v>0</v>
      </c>
      <c r="J80">
        <f t="shared" si="10"/>
        <v>2017</v>
      </c>
      <c r="K80" s="32">
        <v>5815.9319999999998</v>
      </c>
      <c r="L80" s="32">
        <v>0</v>
      </c>
      <c r="M80" s="32">
        <v>0</v>
      </c>
      <c r="N80" s="213"/>
    </row>
    <row r="81" spans="1:14" x14ac:dyDescent="0.25">
      <c r="B81">
        <v>2018</v>
      </c>
      <c r="C81" s="32">
        <v>6343795</v>
      </c>
      <c r="D81" s="32">
        <v>1393461.8939999999</v>
      </c>
      <c r="E81" s="32">
        <v>2852782.1060000001</v>
      </c>
      <c r="F81" s="32">
        <v>0</v>
      </c>
      <c r="G81" s="32">
        <v>0</v>
      </c>
      <c r="H81" s="32">
        <v>0</v>
      </c>
      <c r="J81">
        <f t="shared" si="10"/>
        <v>2018</v>
      </c>
      <c r="K81" s="32">
        <v>5815.9319999999998</v>
      </c>
      <c r="L81" s="32">
        <v>0</v>
      </c>
      <c r="M81" s="32">
        <v>0</v>
      </c>
      <c r="N81" s="213"/>
    </row>
    <row r="82" spans="1:14" x14ac:dyDescent="0.25">
      <c r="B82">
        <v>2019</v>
      </c>
      <c r="C82" s="32">
        <v>6343795</v>
      </c>
      <c r="D82" s="32">
        <v>1393461.8939999999</v>
      </c>
      <c r="E82" s="32">
        <v>2852782.1060000001</v>
      </c>
      <c r="F82" s="32">
        <v>0</v>
      </c>
      <c r="G82" s="32">
        <v>0</v>
      </c>
      <c r="H82" s="32">
        <v>0</v>
      </c>
      <c r="J82">
        <f t="shared" si="10"/>
        <v>2019</v>
      </c>
      <c r="K82" s="32">
        <v>5815.9319999999998</v>
      </c>
      <c r="L82" s="32">
        <v>0</v>
      </c>
      <c r="M82" s="32">
        <v>0</v>
      </c>
      <c r="N82" s="213"/>
    </row>
    <row r="83" spans="1:14" x14ac:dyDescent="0.25">
      <c r="B83">
        <v>2020</v>
      </c>
      <c r="C83" s="32">
        <v>6343795</v>
      </c>
      <c r="D83" s="32">
        <v>1393461.8939999999</v>
      </c>
      <c r="E83" s="32">
        <v>2852782.1060000001</v>
      </c>
      <c r="F83" s="32">
        <v>0</v>
      </c>
      <c r="G83" s="32">
        <v>0</v>
      </c>
      <c r="H83" s="32">
        <v>0</v>
      </c>
      <c r="J83">
        <f t="shared" si="10"/>
        <v>2020</v>
      </c>
      <c r="K83" s="32">
        <v>5815.9319999999998</v>
      </c>
      <c r="L83" s="32">
        <v>0</v>
      </c>
      <c r="M83" s="32">
        <v>0</v>
      </c>
      <c r="N83" s="213"/>
    </row>
    <row r="84" spans="1:14" x14ac:dyDescent="0.25">
      <c r="N84" s="213"/>
    </row>
    <row r="85" spans="1:14" x14ac:dyDescent="0.25">
      <c r="A85">
        <v>2018</v>
      </c>
      <c r="B85">
        <v>2018</v>
      </c>
      <c r="C85" s="41">
        <v>1718211</v>
      </c>
      <c r="D85" s="41">
        <v>909265.92999999993</v>
      </c>
      <c r="E85" s="41">
        <v>1928875.87</v>
      </c>
      <c r="F85" s="41">
        <v>0</v>
      </c>
      <c r="G85" s="41">
        <v>0</v>
      </c>
      <c r="H85" s="41">
        <v>0</v>
      </c>
      <c r="J85">
        <f t="shared" ref="J85:J87" si="11">B85</f>
        <v>2018</v>
      </c>
      <c r="K85" s="41">
        <v>3536.9756922938705</v>
      </c>
      <c r="L85" s="41">
        <v>0</v>
      </c>
      <c r="M85" s="41">
        <v>0</v>
      </c>
      <c r="N85" s="213"/>
    </row>
    <row r="86" spans="1:14" x14ac:dyDescent="0.25">
      <c r="B86">
        <v>2019</v>
      </c>
      <c r="C86" s="41">
        <f>AVERAGE(C85,C87)</f>
        <v>1712463.5</v>
      </c>
      <c r="D86" s="41">
        <f t="shared" ref="D86:E86" si="12">AVERAGE(D85,D87)</f>
        <v>900232.27999999991</v>
      </c>
      <c r="E86" s="41">
        <f t="shared" si="12"/>
        <v>1924230.31</v>
      </c>
      <c r="F86" s="41">
        <v>0</v>
      </c>
      <c r="G86" s="41">
        <v>0</v>
      </c>
      <c r="H86" s="41">
        <v>0</v>
      </c>
      <c r="J86">
        <f t="shared" si="11"/>
        <v>2019</v>
      </c>
      <c r="K86" s="41">
        <f t="shared" ref="K86" si="13">AVERAGE(K85,K87)</f>
        <v>3529.5104499754088</v>
      </c>
      <c r="L86" s="41">
        <v>0</v>
      </c>
      <c r="M86" s="41">
        <v>0</v>
      </c>
      <c r="N86" s="213"/>
    </row>
    <row r="87" spans="1:14" x14ac:dyDescent="0.25">
      <c r="B87">
        <v>2020</v>
      </c>
      <c r="C87" s="41">
        <v>1706716</v>
      </c>
      <c r="D87" s="41">
        <v>891198.62999999989</v>
      </c>
      <c r="E87" s="41">
        <v>1919584.75</v>
      </c>
      <c r="F87" s="41">
        <v>0</v>
      </c>
      <c r="G87" s="41">
        <v>0</v>
      </c>
      <c r="H87" s="41">
        <v>0</v>
      </c>
      <c r="J87">
        <f t="shared" si="11"/>
        <v>2020</v>
      </c>
      <c r="K87" s="41">
        <v>3522.0452076569472</v>
      </c>
      <c r="L87" s="41">
        <v>0</v>
      </c>
      <c r="M87" s="41">
        <v>0</v>
      </c>
      <c r="N87" s="213"/>
    </row>
    <row r="89" spans="1:14" x14ac:dyDescent="0.25">
      <c r="C89" s="32"/>
      <c r="D89" s="32"/>
      <c r="E89" s="32"/>
      <c r="F89" s="32"/>
      <c r="G89" s="32"/>
      <c r="H89" s="32"/>
      <c r="I89" s="32"/>
      <c r="J89" s="155"/>
      <c r="K89" s="32"/>
      <c r="L89" s="32"/>
      <c r="M89" s="32"/>
    </row>
    <row r="90" spans="1:14" x14ac:dyDescent="0.25">
      <c r="A90" s="214" t="s">
        <v>142</v>
      </c>
      <c r="B90">
        <v>2018</v>
      </c>
      <c r="C90" s="32">
        <f>SUMIF($B$4:$B$87,$B90,C$4:C$87)-C$85/2</f>
        <v>21174862.034084477</v>
      </c>
      <c r="D90" s="32">
        <f>SUMIF($B$4:$B$87,$B90,D$4:D$87)-D$85/2</f>
        <v>7926618.4117015749</v>
      </c>
      <c r="E90" s="32">
        <f t="shared" ref="D90:H92" si="14">SUMIF($B$4:$B$87,$B90,E$4:E$87)-E$85/2</f>
        <v>22085363.105153307</v>
      </c>
      <c r="F90" s="32">
        <f t="shared" si="14"/>
        <v>0</v>
      </c>
      <c r="G90" s="32">
        <f t="shared" si="14"/>
        <v>11353.094000000001</v>
      </c>
      <c r="H90" s="32">
        <f t="shared" si="14"/>
        <v>76288.65724</v>
      </c>
      <c r="I90" s="32"/>
      <c r="J90" s="155">
        <v>2018</v>
      </c>
      <c r="K90" s="32">
        <f t="shared" ref="K90:M92" si="15">SUMIF($B$4:$B$87,$B90,K$4:K$87)-K$85/2</f>
        <v>35614.438425150503</v>
      </c>
      <c r="L90" s="32">
        <f t="shared" si="15"/>
        <v>17.952000000000002</v>
      </c>
      <c r="M90" s="32">
        <f t="shared" si="15"/>
        <v>127.60120716000002</v>
      </c>
    </row>
    <row r="91" spans="1:14" x14ac:dyDescent="0.25">
      <c r="A91" s="214" t="s">
        <v>203</v>
      </c>
      <c r="B91">
        <v>2019</v>
      </c>
      <c r="C91" s="32">
        <f>SUMIF($B$4:$B$87,$B91,C$4:C$87)-C$85/2</f>
        <v>20592045.562334999</v>
      </c>
      <c r="D91" s="32">
        <f t="shared" si="14"/>
        <v>7600522.446962175</v>
      </c>
      <c r="E91" s="32">
        <f t="shared" si="14"/>
        <v>21510241.809927918</v>
      </c>
      <c r="F91" s="32">
        <f t="shared" si="14"/>
        <v>0</v>
      </c>
      <c r="G91" s="32">
        <f t="shared" si="14"/>
        <v>11353.094000000001</v>
      </c>
      <c r="H91" s="32">
        <f t="shared" si="14"/>
        <v>76288.65724</v>
      </c>
      <c r="I91" s="32"/>
      <c r="J91" s="155">
        <v>2019</v>
      </c>
      <c r="K91" s="32">
        <f t="shared" si="15"/>
        <v>35547.892041964951</v>
      </c>
      <c r="L91" s="32">
        <f t="shared" si="15"/>
        <v>17.952000000000002</v>
      </c>
      <c r="M91" s="32">
        <f t="shared" si="15"/>
        <v>127.60120716000002</v>
      </c>
    </row>
    <row r="92" spans="1:14" x14ac:dyDescent="0.25">
      <c r="A92" s="214" t="s">
        <v>202</v>
      </c>
      <c r="B92">
        <v>2020</v>
      </c>
      <c r="C92" s="32">
        <f>SUMIF($B$4:$B$87,$B92,C$4:C$87)-C$85/2</f>
        <v>19944116.158217028</v>
      </c>
      <c r="D92" s="32">
        <f t="shared" si="14"/>
        <v>7167712.2791601615</v>
      </c>
      <c r="E92" s="32">
        <f t="shared" si="14"/>
        <v>20190026.556555118</v>
      </c>
      <c r="F92" s="32">
        <f t="shared" si="14"/>
        <v>0</v>
      </c>
      <c r="G92" s="32">
        <f t="shared" si="14"/>
        <v>11353.094000000001</v>
      </c>
      <c r="H92" s="32">
        <f t="shared" si="14"/>
        <v>73344.166960000002</v>
      </c>
      <c r="I92" s="32"/>
      <c r="J92" s="155">
        <v>2020</v>
      </c>
      <c r="K92" s="32">
        <f t="shared" si="15"/>
        <v>34940.37074576634</v>
      </c>
      <c r="L92" s="32">
        <f t="shared" si="15"/>
        <v>17.952000000000002</v>
      </c>
      <c r="M92" s="32">
        <f t="shared" si="15"/>
        <v>121.398639816</v>
      </c>
    </row>
    <row r="95" spans="1:14" x14ac:dyDescent="0.25">
      <c r="A95" s="246" t="s">
        <v>273</v>
      </c>
      <c r="B95" s="246"/>
      <c r="C95" s="246"/>
      <c r="D95" s="246"/>
    </row>
    <row r="97" spans="1:14" x14ac:dyDescent="0.25">
      <c r="A97">
        <v>2019</v>
      </c>
      <c r="B97">
        <v>2019</v>
      </c>
      <c r="C97" s="215">
        <v>0</v>
      </c>
      <c r="D97" s="216">
        <f>'2019-20 CDM'!D19</f>
        <v>1256756.8760000002</v>
      </c>
      <c r="E97" s="216">
        <f>'2019-20 CDM'!D29</f>
        <v>1539914.4942000001</v>
      </c>
      <c r="F97" s="215">
        <v>0</v>
      </c>
      <c r="G97" s="215">
        <v>0</v>
      </c>
      <c r="H97" s="215">
        <v>0</v>
      </c>
      <c r="J97">
        <v>2019</v>
      </c>
      <c r="K97" s="41">
        <f>AVERAGE(K80/E80,K74/E74,K67/E67,K59/E59,K50/E50)*E97</f>
        <v>2764.1551774725781</v>
      </c>
      <c r="L97" s="219">
        <v>0</v>
      </c>
      <c r="M97" s="219">
        <v>0</v>
      </c>
      <c r="N97" s="218"/>
    </row>
    <row r="98" spans="1:14" x14ac:dyDescent="0.25">
      <c r="B98">
        <v>2020</v>
      </c>
      <c r="C98" s="215">
        <v>0</v>
      </c>
      <c r="D98" s="216">
        <f>'2019-20 CDM'!I19</f>
        <v>1253557.4098700001</v>
      </c>
      <c r="E98" s="216">
        <f>'2019-20 CDM'!I29</f>
        <v>1539914.4942000001</v>
      </c>
      <c r="F98" s="215">
        <v>0</v>
      </c>
      <c r="G98" s="215">
        <v>0</v>
      </c>
      <c r="H98" s="215">
        <v>0</v>
      </c>
      <c r="J98">
        <v>2020</v>
      </c>
      <c r="K98" s="41">
        <f>AVERAGE(K81/E81,K75/E75,K68/E68,K60/E60,K51/E51)*E98</f>
        <v>2764.0937960736051</v>
      </c>
      <c r="L98" s="219">
        <v>0</v>
      </c>
      <c r="M98" s="219">
        <v>0</v>
      </c>
      <c r="N98" s="218"/>
    </row>
    <row r="99" spans="1:14" x14ac:dyDescent="0.25">
      <c r="C99" s="215"/>
      <c r="D99" s="215"/>
      <c r="E99" s="215"/>
      <c r="F99" s="215"/>
      <c r="G99" s="215"/>
      <c r="H99" s="215"/>
      <c r="K99" s="219"/>
      <c r="L99" s="219"/>
      <c r="M99" s="219"/>
      <c r="N99" s="218"/>
    </row>
    <row r="100" spans="1:14" x14ac:dyDescent="0.25">
      <c r="A100">
        <v>2020</v>
      </c>
      <c r="B100">
        <v>2020</v>
      </c>
      <c r="C100" s="215">
        <v>0</v>
      </c>
      <c r="D100" s="216">
        <f>'2019-20 CDM'!E19</f>
        <v>649858.723</v>
      </c>
      <c r="E100" s="216">
        <f>'2019-20 CDM'!E29</f>
        <v>2752148.4610000001</v>
      </c>
      <c r="F100" s="215">
        <v>0</v>
      </c>
      <c r="G100" s="215">
        <v>0</v>
      </c>
      <c r="H100" s="215">
        <v>0</v>
      </c>
      <c r="J100">
        <v>2020</v>
      </c>
      <c r="K100" s="41">
        <f>AVERAGE(K80/E80,K74/E74,K67/E67,K59/E59,K50/E50)*E100</f>
        <v>4940.1219654071992</v>
      </c>
      <c r="L100" s="219">
        <v>0</v>
      </c>
      <c r="M100" s="219">
        <v>0</v>
      </c>
      <c r="N100" s="218"/>
    </row>
  </sheetData>
  <mergeCells count="1">
    <mergeCell ref="A95:D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6BF3-1029-4202-855D-2953855A6398}">
  <sheetPr codeName="Sheet5"/>
  <dimension ref="A1:AH74"/>
  <sheetViews>
    <sheetView topLeftCell="A13" workbookViewId="0">
      <selection activeCell="I70" sqref="I70"/>
    </sheetView>
  </sheetViews>
  <sheetFormatPr defaultRowHeight="13.2" x14ac:dyDescent="0.25"/>
  <cols>
    <col min="1" max="1" width="24.6640625" customWidth="1"/>
    <col min="2" max="3" width="18.109375" customWidth="1"/>
    <col min="4" max="4" width="5" customWidth="1"/>
    <col min="5" max="5" width="18.109375" customWidth="1"/>
    <col min="6" max="6" width="10.44140625" customWidth="1"/>
    <col min="7" max="8" width="18.109375" customWidth="1"/>
    <col min="9" max="9" width="12.109375" customWidth="1"/>
    <col min="10" max="11" width="18.109375" customWidth="1"/>
    <col min="18" max="18" width="11.77734375" bestFit="1" customWidth="1"/>
    <col min="19" max="19" width="13.33203125" bestFit="1" customWidth="1"/>
    <col min="21" max="25" width="9.77734375" bestFit="1" customWidth="1"/>
    <col min="26" max="26" width="18.44140625" bestFit="1" customWidth="1"/>
    <col min="27" max="27" width="9.77734375" bestFit="1" customWidth="1"/>
    <col min="28" max="28" width="8.44140625" bestFit="1" customWidth="1"/>
    <col min="29" max="29" width="9.77734375" bestFit="1" customWidth="1"/>
    <col min="30" max="30" width="8.44140625" bestFit="1" customWidth="1"/>
    <col min="31" max="31" width="9.77734375" bestFit="1" customWidth="1"/>
    <col min="32" max="32" width="5.77734375" bestFit="1" customWidth="1"/>
    <col min="33" max="33" width="11.77734375" bestFit="1" customWidth="1"/>
    <col min="34" max="34" width="13.33203125" bestFit="1" customWidth="1"/>
    <col min="40" max="40" width="11.77734375" bestFit="1" customWidth="1"/>
    <col min="41" max="41" width="13.33203125" bestFit="1" customWidth="1"/>
  </cols>
  <sheetData>
    <row r="1" spans="1:13" ht="43.2" x14ac:dyDescent="0.3">
      <c r="B1" s="157" t="s">
        <v>204</v>
      </c>
      <c r="C1" s="157" t="s">
        <v>205</v>
      </c>
      <c r="D1" s="157"/>
      <c r="E1" s="157" t="s">
        <v>206</v>
      </c>
      <c r="F1" s="157"/>
      <c r="G1" s="157" t="s">
        <v>207</v>
      </c>
      <c r="H1" s="157" t="s">
        <v>208</v>
      </c>
      <c r="I1" s="157"/>
      <c r="J1" s="157" t="s">
        <v>209</v>
      </c>
      <c r="K1" s="157" t="s">
        <v>210</v>
      </c>
      <c r="L1" s="154"/>
    </row>
    <row r="2" spans="1:13" ht="14.4" x14ac:dyDescent="0.3">
      <c r="A2" s="158" t="s">
        <v>211</v>
      </c>
      <c r="B2" s="154">
        <v>1865155.34</v>
      </c>
      <c r="C2" s="154">
        <v>280.64</v>
      </c>
      <c r="D2" s="154"/>
      <c r="E2" s="154"/>
      <c r="F2" s="154"/>
      <c r="G2" s="154"/>
      <c r="H2" s="154"/>
      <c r="I2" s="154"/>
      <c r="J2" s="154"/>
      <c r="K2" s="154"/>
      <c r="L2" s="154"/>
    </row>
    <row r="3" spans="1:13" ht="14.4" x14ac:dyDescent="0.3">
      <c r="A3" s="158" t="s">
        <v>212</v>
      </c>
      <c r="B3" s="154">
        <v>1878568.49</v>
      </c>
      <c r="C3" s="154">
        <v>340.33</v>
      </c>
      <c r="D3" s="154"/>
      <c r="E3" s="154">
        <v>434800</v>
      </c>
      <c r="F3" s="154"/>
      <c r="G3" s="154"/>
      <c r="H3" s="154"/>
      <c r="I3" s="154"/>
      <c r="J3" s="154"/>
      <c r="K3" s="154"/>
      <c r="L3" s="154"/>
    </row>
    <row r="4" spans="1:13" ht="14.4" x14ac:dyDescent="0.3">
      <c r="A4" s="158" t="s">
        <v>213</v>
      </c>
      <c r="B4" s="154">
        <v>996053.87</v>
      </c>
      <c r="C4" s="154">
        <v>163.56</v>
      </c>
      <c r="D4" s="154"/>
      <c r="E4" s="154"/>
      <c r="F4" s="154"/>
      <c r="G4" s="154">
        <v>89376</v>
      </c>
      <c r="H4" s="154"/>
      <c r="I4" s="154"/>
      <c r="J4" s="154"/>
      <c r="K4" s="154"/>
      <c r="L4" s="154"/>
    </row>
    <row r="5" spans="1:13" ht="14.4" x14ac:dyDescent="0.3">
      <c r="A5" s="158" t="s">
        <v>214</v>
      </c>
      <c r="B5" s="154">
        <v>1139595.19</v>
      </c>
      <c r="C5" s="154">
        <v>167.8</v>
      </c>
      <c r="D5" s="154"/>
      <c r="E5" s="154">
        <v>235226.8</v>
      </c>
      <c r="F5" s="154"/>
      <c r="G5" s="154">
        <v>79173</v>
      </c>
      <c r="H5" s="154">
        <v>8.7899999999999991</v>
      </c>
      <c r="I5" s="154"/>
      <c r="J5" s="154">
        <v>61208.68</v>
      </c>
      <c r="K5" s="154">
        <v>13.05</v>
      </c>
      <c r="L5" s="154"/>
    </row>
    <row r="6" spans="1:13" ht="14.4" x14ac:dyDescent="0.3">
      <c r="A6" s="158" t="s">
        <v>260</v>
      </c>
      <c r="B6" s="159">
        <f>SUM(B2:B5)</f>
        <v>5879372.8900000006</v>
      </c>
      <c r="C6" s="159">
        <f t="shared" ref="C6:K6" si="0">SUM(C2:C5)</f>
        <v>952.32999999999993</v>
      </c>
      <c r="D6" s="159"/>
      <c r="E6" s="159">
        <f t="shared" si="0"/>
        <v>670026.80000000005</v>
      </c>
      <c r="F6" s="159"/>
      <c r="G6" s="159">
        <f t="shared" si="0"/>
        <v>168549</v>
      </c>
      <c r="H6" s="159">
        <f t="shared" si="0"/>
        <v>8.7899999999999991</v>
      </c>
      <c r="I6" s="159"/>
      <c r="J6" s="159">
        <f t="shared" si="0"/>
        <v>61208.68</v>
      </c>
      <c r="K6" s="159">
        <f t="shared" si="0"/>
        <v>13.05</v>
      </c>
      <c r="L6" s="154"/>
    </row>
    <row r="7" spans="1:13" ht="14.4" x14ac:dyDescent="0.3">
      <c r="A7" s="158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</row>
    <row r="8" spans="1:13" x14ac:dyDescent="0.25"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</row>
    <row r="9" spans="1:13" ht="28.8" x14ac:dyDescent="0.3">
      <c r="A9" s="160" t="s">
        <v>215</v>
      </c>
      <c r="B9" s="161">
        <v>0.87</v>
      </c>
      <c r="C9" s="161">
        <v>0.95</v>
      </c>
      <c r="D9" s="161"/>
      <c r="E9" s="161">
        <v>1.38</v>
      </c>
      <c r="F9" s="154" t="s">
        <v>216</v>
      </c>
      <c r="G9" s="161">
        <v>1.01</v>
      </c>
      <c r="H9" s="161">
        <v>1.19</v>
      </c>
      <c r="I9" s="161"/>
      <c r="J9" s="161">
        <v>0.94</v>
      </c>
      <c r="K9" s="161">
        <v>0.94</v>
      </c>
      <c r="L9" s="154"/>
    </row>
    <row r="10" spans="1:13" ht="14.4" x14ac:dyDescent="0.3">
      <c r="A10" s="158" t="s">
        <v>261</v>
      </c>
      <c r="B10" s="162">
        <f>B6*B9</f>
        <v>5115054.4143000003</v>
      </c>
      <c r="C10" s="162">
        <f>C6*C9</f>
        <v>904.71349999999984</v>
      </c>
      <c r="D10" s="162"/>
      <c r="E10" s="162">
        <f t="shared" ref="E10:K10" si="1">E6*E9</f>
        <v>924636.98399999994</v>
      </c>
      <c r="F10" s="162"/>
      <c r="G10" s="162">
        <f t="shared" si="1"/>
        <v>170234.49</v>
      </c>
      <c r="H10" s="162">
        <f t="shared" si="1"/>
        <v>10.460099999999999</v>
      </c>
      <c r="I10" s="162"/>
      <c r="J10" s="162">
        <f t="shared" si="1"/>
        <v>57536.159199999995</v>
      </c>
      <c r="K10" s="162">
        <f t="shared" si="1"/>
        <v>12.266999999999999</v>
      </c>
      <c r="L10" s="154"/>
    </row>
    <row r="11" spans="1:13" ht="14.4" x14ac:dyDescent="0.3">
      <c r="A11" s="158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3" ht="14.4" x14ac:dyDescent="0.3">
      <c r="A12" s="158" t="s">
        <v>263</v>
      </c>
      <c r="B12" s="161">
        <v>0.82699999999999996</v>
      </c>
      <c r="C12" s="161">
        <v>0.81599999999999995</v>
      </c>
      <c r="D12" s="161"/>
      <c r="E12" s="161">
        <v>1.671</v>
      </c>
      <c r="F12" s="161"/>
      <c r="G12" s="161">
        <v>0.97599999999999998</v>
      </c>
      <c r="H12" s="161">
        <v>0.97599999999999998</v>
      </c>
      <c r="I12" s="161"/>
      <c r="J12" s="161">
        <v>0.90600000000000003</v>
      </c>
      <c r="K12" s="161">
        <v>0.90600000000000003</v>
      </c>
      <c r="L12" s="154"/>
      <c r="M12" t="s">
        <v>266</v>
      </c>
    </row>
    <row r="13" spans="1:13" ht="14.4" x14ac:dyDescent="0.3">
      <c r="A13" s="158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</row>
    <row r="14" spans="1:13" ht="14.4" x14ac:dyDescent="0.3">
      <c r="A14" s="158" t="s">
        <v>262</v>
      </c>
      <c r="B14" s="154">
        <f>B10*B12</f>
        <v>4230150.0006261002</v>
      </c>
      <c r="C14" s="154">
        <f>C10*C12</f>
        <v>738.24621599999978</v>
      </c>
      <c r="D14" s="154"/>
      <c r="E14" s="154">
        <f t="shared" ref="E14:K14" si="2">E10*E12</f>
        <v>1545068.4002639998</v>
      </c>
      <c r="F14" s="154"/>
      <c r="G14" s="154">
        <f t="shared" si="2"/>
        <v>166148.86223999999</v>
      </c>
      <c r="H14" s="154">
        <f t="shared" si="2"/>
        <v>10.2090576</v>
      </c>
      <c r="I14" s="154"/>
      <c r="J14" s="154">
        <f t="shared" si="2"/>
        <v>52127.760235199996</v>
      </c>
      <c r="K14" s="154">
        <f t="shared" si="2"/>
        <v>11.113902</v>
      </c>
      <c r="L14" s="154"/>
    </row>
    <row r="15" spans="1:13" ht="14.4" x14ac:dyDescent="0.3">
      <c r="A15" s="158"/>
      <c r="B15" s="154"/>
      <c r="C15" s="212"/>
      <c r="D15" s="154"/>
      <c r="E15" s="154"/>
      <c r="F15" s="154"/>
      <c r="G15" s="154"/>
      <c r="H15" s="212"/>
      <c r="I15" s="154"/>
      <c r="J15" s="154"/>
      <c r="K15" s="212"/>
      <c r="L15" s="154"/>
    </row>
    <row r="16" spans="1:13" x14ac:dyDescent="0.25"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</row>
    <row r="17" spans="1:34" x14ac:dyDescent="0.25"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34" x14ac:dyDescent="0.25">
      <c r="A18" t="s">
        <v>217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19" spans="1:34" x14ac:dyDescent="0.25">
      <c r="A19" t="s">
        <v>218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</row>
    <row r="20" spans="1:34" x14ac:dyDescent="0.25">
      <c r="A20" t="s">
        <v>219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</row>
    <row r="21" spans="1:34" x14ac:dyDescent="0.25">
      <c r="A21" t="s">
        <v>220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</row>
    <row r="22" spans="1:34" x14ac:dyDescent="0.25">
      <c r="A22" t="s">
        <v>221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</row>
    <row r="25" spans="1:34" ht="13.5" customHeight="1" thickBot="1" x14ac:dyDescent="0.3">
      <c r="A25" s="163"/>
      <c r="B25" s="164"/>
      <c r="C25" s="165"/>
      <c r="D25" s="164"/>
      <c r="E25" s="253" t="s">
        <v>264</v>
      </c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08" t="s">
        <v>222</v>
      </c>
      <c r="U25" s="253" t="s">
        <v>265</v>
      </c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</row>
    <row r="26" spans="1:34" ht="19.5" customHeight="1" thickBot="1" x14ac:dyDescent="0.3">
      <c r="A26" s="254" t="s">
        <v>223</v>
      </c>
      <c r="B26" s="255"/>
      <c r="C26" s="206"/>
      <c r="D26" s="207"/>
      <c r="E26" s="166"/>
      <c r="F26" s="168"/>
      <c r="G26" s="168"/>
      <c r="H26" s="168"/>
      <c r="I26" s="168"/>
      <c r="J26" s="168"/>
      <c r="K26" s="168"/>
      <c r="L26" s="168"/>
      <c r="M26" s="168"/>
      <c r="N26" s="169"/>
      <c r="O26" s="168"/>
      <c r="P26" s="168"/>
      <c r="Q26" s="168"/>
      <c r="R26" s="167"/>
      <c r="S26" s="168"/>
      <c r="T26" s="208"/>
      <c r="U26" s="168"/>
      <c r="V26" s="168"/>
      <c r="W26" s="168"/>
      <c r="X26" s="168"/>
      <c r="Y26" s="168"/>
      <c r="Z26" s="168"/>
      <c r="AA26" s="168"/>
      <c r="AB26" s="168"/>
      <c r="AC26" s="169"/>
      <c r="AD26" s="168"/>
      <c r="AE26" s="168"/>
      <c r="AF26" s="168"/>
      <c r="AG26" s="209"/>
      <c r="AH26" s="168"/>
    </row>
    <row r="27" spans="1:34" ht="27" thickBot="1" x14ac:dyDescent="0.3">
      <c r="A27" s="170" t="s">
        <v>224</v>
      </c>
      <c r="B27" s="171">
        <v>43465</v>
      </c>
      <c r="C27" s="172"/>
      <c r="D27" s="173"/>
      <c r="E27" s="175" t="s">
        <v>225</v>
      </c>
      <c r="F27" s="177">
        <v>43101</v>
      </c>
      <c r="G27" s="177">
        <v>43132</v>
      </c>
      <c r="H27" s="177">
        <v>43160</v>
      </c>
      <c r="I27" s="177">
        <v>43191</v>
      </c>
      <c r="J27" s="177">
        <v>43221</v>
      </c>
      <c r="K27" s="177">
        <v>43252</v>
      </c>
      <c r="L27" s="177">
        <v>43282</v>
      </c>
      <c r="M27" s="177">
        <v>43313</v>
      </c>
      <c r="N27" s="177">
        <v>43344</v>
      </c>
      <c r="O27" s="177">
        <v>43374</v>
      </c>
      <c r="P27" s="177">
        <v>43405</v>
      </c>
      <c r="Q27" s="177">
        <v>43435</v>
      </c>
      <c r="R27" s="176" t="s">
        <v>227</v>
      </c>
      <c r="S27" s="176" t="s">
        <v>226</v>
      </c>
      <c r="T27" s="208"/>
      <c r="U27" s="177">
        <v>43101</v>
      </c>
      <c r="V27" s="177">
        <v>43132</v>
      </c>
      <c r="W27" s="177">
        <v>43160</v>
      </c>
      <c r="X27" s="177">
        <v>43191</v>
      </c>
      <c r="Y27" s="177">
        <v>43221</v>
      </c>
      <c r="Z27" s="177">
        <v>43252</v>
      </c>
      <c r="AA27" s="177">
        <v>43282</v>
      </c>
      <c r="AB27" s="177">
        <v>43313</v>
      </c>
      <c r="AC27" s="177">
        <v>43344</v>
      </c>
      <c r="AD27" s="177">
        <v>43374</v>
      </c>
      <c r="AE27" s="177">
        <v>43405</v>
      </c>
      <c r="AF27" s="177">
        <v>43435</v>
      </c>
      <c r="AG27" s="176" t="s">
        <v>227</v>
      </c>
      <c r="AH27" s="176" t="s">
        <v>226</v>
      </c>
    </row>
    <row r="28" spans="1:34" ht="13.8" thickBot="1" x14ac:dyDescent="0.3">
      <c r="A28" s="163"/>
      <c r="B28" s="178" t="s">
        <v>228</v>
      </c>
      <c r="C28" s="179"/>
      <c r="D28" s="174"/>
      <c r="E28" s="180"/>
      <c r="F28" s="174" t="s">
        <v>68</v>
      </c>
      <c r="G28" s="174" t="s">
        <v>68</v>
      </c>
      <c r="H28" s="174" t="s">
        <v>68</v>
      </c>
      <c r="I28" s="174" t="s">
        <v>68</v>
      </c>
      <c r="J28" s="174" t="s">
        <v>68</v>
      </c>
      <c r="K28" s="174" t="s">
        <v>68</v>
      </c>
      <c r="L28" s="174" t="s">
        <v>68</v>
      </c>
      <c r="M28" s="174" t="s">
        <v>68</v>
      </c>
      <c r="N28" s="174" t="s">
        <v>68</v>
      </c>
      <c r="O28" s="174" t="s">
        <v>68</v>
      </c>
      <c r="P28" s="174" t="s">
        <v>68</v>
      </c>
      <c r="Q28" s="174" t="s">
        <v>68</v>
      </c>
      <c r="R28" s="174" t="s">
        <v>68</v>
      </c>
      <c r="S28" s="174" t="s">
        <v>68</v>
      </c>
      <c r="T28" s="208"/>
      <c r="U28" s="174" t="s">
        <v>68</v>
      </c>
      <c r="V28" s="174" t="s">
        <v>68</v>
      </c>
      <c r="W28" s="174" t="s">
        <v>68</v>
      </c>
      <c r="X28" s="174" t="s">
        <v>68</v>
      </c>
      <c r="Y28" s="174" t="s">
        <v>68</v>
      </c>
      <c r="Z28" s="174" t="s">
        <v>68</v>
      </c>
      <c r="AA28" s="174" t="s">
        <v>68</v>
      </c>
      <c r="AB28" s="174" t="s">
        <v>68</v>
      </c>
      <c r="AC28" s="174" t="s">
        <v>68</v>
      </c>
      <c r="AD28" s="174" t="s">
        <v>68</v>
      </c>
      <c r="AE28" s="174" t="s">
        <v>68</v>
      </c>
      <c r="AF28" s="174" t="s">
        <v>68</v>
      </c>
      <c r="AG28" s="174" t="s">
        <v>68</v>
      </c>
      <c r="AH28" s="174" t="s">
        <v>68</v>
      </c>
    </row>
    <row r="29" spans="1:34" x14ac:dyDescent="0.25">
      <c r="A29" s="247" t="s">
        <v>229</v>
      </c>
      <c r="B29" s="181" t="s">
        <v>230</v>
      </c>
      <c r="C29" s="182"/>
      <c r="D29" s="179"/>
      <c r="E29" s="183" t="s">
        <v>231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  <c r="N29" s="184">
        <v>0</v>
      </c>
      <c r="O29" s="184">
        <v>0</v>
      </c>
      <c r="P29" s="184">
        <v>0</v>
      </c>
      <c r="Q29" s="184">
        <v>0</v>
      </c>
      <c r="R29" s="184">
        <v>0</v>
      </c>
      <c r="S29" s="185">
        <v>8941497.8622332439</v>
      </c>
      <c r="T29" s="186"/>
      <c r="U29" s="184">
        <v>0</v>
      </c>
      <c r="V29" s="184">
        <v>0</v>
      </c>
      <c r="W29" s="184">
        <v>0</v>
      </c>
      <c r="X29" s="184">
        <v>0</v>
      </c>
      <c r="Y29" s="184">
        <v>0</v>
      </c>
      <c r="Z29" s="184">
        <v>0</v>
      </c>
      <c r="AA29" s="184">
        <v>0</v>
      </c>
      <c r="AB29" s="184">
        <v>0</v>
      </c>
      <c r="AC29" s="184">
        <v>0</v>
      </c>
      <c r="AD29" s="184">
        <v>0</v>
      </c>
      <c r="AE29" s="184">
        <v>0</v>
      </c>
      <c r="AF29" s="184">
        <v>0</v>
      </c>
      <c r="AG29" s="184">
        <v>0</v>
      </c>
      <c r="AH29" s="185">
        <v>8201878.3396088677</v>
      </c>
    </row>
    <row r="30" spans="1:34" x14ac:dyDescent="0.25">
      <c r="A30" s="248"/>
      <c r="B30" s="187" t="s">
        <v>232</v>
      </c>
      <c r="C30" s="188"/>
      <c r="D30" s="179"/>
      <c r="E30" s="189" t="s">
        <v>233</v>
      </c>
      <c r="F30" s="190">
        <v>26952.62472</v>
      </c>
      <c r="G30" s="190">
        <v>29889.685559999998</v>
      </c>
      <c r="H30" s="190">
        <v>24459.820319999999</v>
      </c>
      <c r="I30" s="190">
        <v>34148.30184</v>
      </c>
      <c r="J30" s="190">
        <v>41557.739399999999</v>
      </c>
      <c r="K30" s="190">
        <v>41674.658171249997</v>
      </c>
      <c r="L30" s="190">
        <v>43944.414851250003</v>
      </c>
      <c r="M30" s="190">
        <v>23942.88348</v>
      </c>
      <c r="N30" s="190">
        <v>21286.884119999999</v>
      </c>
      <c r="O30" s="190">
        <v>28980</v>
      </c>
      <c r="P30" s="190">
        <v>3150</v>
      </c>
      <c r="Q30" s="210">
        <f>AVERAGE(F30:P30)</f>
        <v>29089.728405681821</v>
      </c>
      <c r="R30" s="190">
        <v>319987.01246250002</v>
      </c>
      <c r="S30" s="191">
        <v>1506473.679821521</v>
      </c>
      <c r="T30" s="186"/>
      <c r="U30" s="190">
        <v>26952.62472</v>
      </c>
      <c r="V30" s="190">
        <v>29889.685559999998</v>
      </c>
      <c r="W30" s="190">
        <v>24459.820319999999</v>
      </c>
      <c r="X30" s="190">
        <v>34148.30184</v>
      </c>
      <c r="Y30" s="190">
        <v>41557.739399999999</v>
      </c>
      <c r="Z30" s="190">
        <v>41674.658171249997</v>
      </c>
      <c r="AA30" s="190">
        <v>43944.414851250003</v>
      </c>
      <c r="AB30" s="190">
        <v>23942.88348</v>
      </c>
      <c r="AC30" s="190">
        <v>21286.884119999999</v>
      </c>
      <c r="AD30" s="190">
        <v>28980</v>
      </c>
      <c r="AE30" s="190">
        <v>3150</v>
      </c>
      <c r="AF30" s="190">
        <v>0</v>
      </c>
      <c r="AG30" s="190">
        <v>319987.01246250002</v>
      </c>
      <c r="AH30" s="191">
        <v>1506473.679821521</v>
      </c>
    </row>
    <row r="31" spans="1:34" x14ac:dyDescent="0.25">
      <c r="A31" s="248"/>
      <c r="B31" s="187" t="s">
        <v>234</v>
      </c>
      <c r="C31" s="188"/>
      <c r="D31" s="179"/>
      <c r="E31" s="189" t="s">
        <v>235</v>
      </c>
      <c r="F31" s="190">
        <v>0</v>
      </c>
      <c r="G31" s="190">
        <v>0</v>
      </c>
      <c r="H31" s="190">
        <v>0</v>
      </c>
      <c r="I31" s="190">
        <v>0</v>
      </c>
      <c r="J31" s="190">
        <v>0</v>
      </c>
      <c r="K31" s="190">
        <v>0</v>
      </c>
      <c r="L31" s="190">
        <v>0</v>
      </c>
      <c r="M31" s="190">
        <v>0</v>
      </c>
      <c r="N31" s="190">
        <v>0</v>
      </c>
      <c r="O31" s="190">
        <v>0</v>
      </c>
      <c r="P31" s="190">
        <v>0</v>
      </c>
      <c r="Q31" s="190">
        <v>0</v>
      </c>
      <c r="R31" s="190">
        <v>0</v>
      </c>
      <c r="S31" s="191">
        <v>0</v>
      </c>
      <c r="T31" s="186"/>
      <c r="U31" s="190">
        <v>0</v>
      </c>
      <c r="V31" s="190">
        <v>0</v>
      </c>
      <c r="W31" s="190">
        <v>0</v>
      </c>
      <c r="X31" s="190">
        <v>0</v>
      </c>
      <c r="Y31" s="190">
        <v>0</v>
      </c>
      <c r="Z31" s="190">
        <v>0</v>
      </c>
      <c r="AA31" s="190">
        <v>0</v>
      </c>
      <c r="AB31" s="190">
        <v>0</v>
      </c>
      <c r="AC31" s="190">
        <v>0</v>
      </c>
      <c r="AD31" s="190">
        <v>0</v>
      </c>
      <c r="AE31" s="190">
        <v>0</v>
      </c>
      <c r="AF31" s="190">
        <v>0</v>
      </c>
      <c r="AG31" s="190">
        <v>0</v>
      </c>
      <c r="AH31" s="191">
        <v>0</v>
      </c>
    </row>
    <row r="32" spans="1:34" x14ac:dyDescent="0.25">
      <c r="A32" s="248"/>
      <c r="B32" s="187" t="s">
        <v>236</v>
      </c>
      <c r="C32" s="188"/>
      <c r="D32" s="179"/>
      <c r="E32" s="189" t="s">
        <v>231</v>
      </c>
      <c r="F32" s="190">
        <v>0</v>
      </c>
      <c r="G32" s="190">
        <v>0</v>
      </c>
      <c r="H32" s="190">
        <v>0</v>
      </c>
      <c r="I32" s="190">
        <v>0</v>
      </c>
      <c r="J32" s="190">
        <v>528511.46150267147</v>
      </c>
      <c r="K32" s="190">
        <v>187168.68341732703</v>
      </c>
      <c r="L32" s="190">
        <v>138010.50135935779</v>
      </c>
      <c r="M32" s="190">
        <v>0</v>
      </c>
      <c r="N32" s="190">
        <v>0</v>
      </c>
      <c r="O32" s="190">
        <v>0</v>
      </c>
      <c r="P32" s="190">
        <v>544533.0355623127</v>
      </c>
      <c r="Q32" s="190">
        <v>0</v>
      </c>
      <c r="R32" s="190">
        <v>1398223.6818416689</v>
      </c>
      <c r="S32" s="191">
        <v>4937769.9172732057</v>
      </c>
      <c r="T32" s="186"/>
      <c r="U32" s="190">
        <v>0</v>
      </c>
      <c r="V32" s="190">
        <v>0</v>
      </c>
      <c r="W32" s="190">
        <v>0</v>
      </c>
      <c r="X32" s="190">
        <v>0</v>
      </c>
      <c r="Y32" s="190">
        <v>524166.75893235009</v>
      </c>
      <c r="Z32" s="190">
        <v>185630.03701292389</v>
      </c>
      <c r="AA32" s="190">
        <v>136875.96668288647</v>
      </c>
      <c r="AB32" s="190">
        <v>0</v>
      </c>
      <c r="AC32" s="190">
        <v>0</v>
      </c>
      <c r="AD32" s="190">
        <v>0</v>
      </c>
      <c r="AE32" s="190">
        <v>540056.62539609615</v>
      </c>
      <c r="AF32" s="190">
        <v>0</v>
      </c>
      <c r="AG32" s="190">
        <v>1386729.3880242566</v>
      </c>
      <c r="AH32" s="191">
        <v>3950027.9526886581</v>
      </c>
    </row>
    <row r="33" spans="1:34" x14ac:dyDescent="0.25">
      <c r="A33" s="248"/>
      <c r="B33" s="187" t="s">
        <v>237</v>
      </c>
      <c r="C33" s="188"/>
      <c r="D33" s="179"/>
      <c r="E33" s="189" t="s">
        <v>238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1">
        <v>0</v>
      </c>
      <c r="T33" s="186"/>
      <c r="U33" s="190">
        <v>0</v>
      </c>
      <c r="V33" s="190">
        <v>0</v>
      </c>
      <c r="W33" s="190">
        <v>0</v>
      </c>
      <c r="X33" s="190">
        <v>0</v>
      </c>
      <c r="Y33" s="190">
        <v>0</v>
      </c>
      <c r="Z33" s="190">
        <v>0</v>
      </c>
      <c r="AA33" s="190">
        <v>0</v>
      </c>
      <c r="AB33" s="190">
        <v>0</v>
      </c>
      <c r="AC33" s="190">
        <v>0</v>
      </c>
      <c r="AD33" s="190">
        <v>0</v>
      </c>
      <c r="AE33" s="190">
        <v>0</v>
      </c>
      <c r="AF33" s="190">
        <v>0</v>
      </c>
      <c r="AG33" s="190">
        <v>0</v>
      </c>
      <c r="AH33" s="191">
        <v>0</v>
      </c>
    </row>
    <row r="34" spans="1:34" x14ac:dyDescent="0.25">
      <c r="A34" s="248"/>
      <c r="B34" s="187" t="s">
        <v>239</v>
      </c>
      <c r="C34" s="188"/>
      <c r="D34" s="179"/>
      <c r="E34" s="189" t="s">
        <v>233</v>
      </c>
      <c r="F34" s="190">
        <v>0</v>
      </c>
      <c r="G34" s="190">
        <v>0</v>
      </c>
      <c r="H34" s="190">
        <v>0</v>
      </c>
      <c r="I34" s="190">
        <v>0</v>
      </c>
      <c r="J34" s="190">
        <v>0</v>
      </c>
      <c r="K34" s="190">
        <v>0</v>
      </c>
      <c r="L34" s="190">
        <v>0</v>
      </c>
      <c r="M34" s="190">
        <v>0</v>
      </c>
      <c r="N34" s="190">
        <v>0</v>
      </c>
      <c r="O34" s="190">
        <v>0</v>
      </c>
      <c r="P34" s="190">
        <v>0</v>
      </c>
      <c r="Q34" s="190">
        <v>0</v>
      </c>
      <c r="R34" s="190">
        <v>0</v>
      </c>
      <c r="S34" s="191">
        <v>0</v>
      </c>
      <c r="T34" s="186"/>
      <c r="U34" s="190">
        <v>0</v>
      </c>
      <c r="V34" s="190">
        <v>0</v>
      </c>
      <c r="W34" s="190">
        <v>0</v>
      </c>
      <c r="X34" s="190">
        <v>0</v>
      </c>
      <c r="Y34" s="190">
        <v>0</v>
      </c>
      <c r="Z34" s="190">
        <v>0</v>
      </c>
      <c r="AA34" s="190">
        <v>0</v>
      </c>
      <c r="AB34" s="190">
        <v>0</v>
      </c>
      <c r="AC34" s="190">
        <v>0</v>
      </c>
      <c r="AD34" s="190">
        <v>0</v>
      </c>
      <c r="AE34" s="190">
        <v>0</v>
      </c>
      <c r="AF34" s="190">
        <v>0</v>
      </c>
      <c r="AG34" s="190">
        <v>0</v>
      </c>
      <c r="AH34" s="191">
        <v>0</v>
      </c>
    </row>
    <row r="35" spans="1:34" ht="13.8" thickBot="1" x14ac:dyDescent="0.3">
      <c r="A35" s="248"/>
      <c r="B35" s="187" t="s">
        <v>240</v>
      </c>
      <c r="C35" s="188"/>
      <c r="D35" s="179"/>
      <c r="E35" s="189" t="s">
        <v>235</v>
      </c>
      <c r="F35" s="190">
        <v>0</v>
      </c>
      <c r="G35" s="190">
        <v>0</v>
      </c>
      <c r="H35" s="190">
        <v>0</v>
      </c>
      <c r="I35" s="190">
        <v>0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  <c r="R35" s="190">
        <v>0</v>
      </c>
      <c r="S35" s="191">
        <v>8392.4999999999982</v>
      </c>
      <c r="T35" s="186"/>
      <c r="U35" s="190">
        <v>0</v>
      </c>
      <c r="V35" s="190">
        <v>0</v>
      </c>
      <c r="W35" s="190">
        <v>0</v>
      </c>
      <c r="X35" s="190">
        <v>0</v>
      </c>
      <c r="Y35" s="190">
        <v>0</v>
      </c>
      <c r="Z35" s="190">
        <v>0</v>
      </c>
      <c r="AA35" s="190">
        <v>0</v>
      </c>
      <c r="AB35" s="190">
        <v>0</v>
      </c>
      <c r="AC35" s="190">
        <v>0</v>
      </c>
      <c r="AD35" s="190">
        <v>0</v>
      </c>
      <c r="AE35" s="190">
        <v>0</v>
      </c>
      <c r="AF35" s="190">
        <v>0</v>
      </c>
      <c r="AG35" s="190">
        <v>0</v>
      </c>
      <c r="AH35" s="191">
        <v>8392.4999999999982</v>
      </c>
    </row>
    <row r="36" spans="1:34" ht="13.8" thickBot="1" x14ac:dyDescent="0.3">
      <c r="A36" s="249"/>
      <c r="B36" s="192" t="s">
        <v>241</v>
      </c>
      <c r="C36" s="193"/>
      <c r="D36" s="179"/>
      <c r="E36" s="174"/>
      <c r="F36" s="195">
        <v>26952.62472</v>
      </c>
      <c r="G36" s="195">
        <v>29889.685559999998</v>
      </c>
      <c r="H36" s="195">
        <v>24459.820319999999</v>
      </c>
      <c r="I36" s="195">
        <v>34148.30184</v>
      </c>
      <c r="J36" s="195">
        <v>570069.20090267144</v>
      </c>
      <c r="K36" s="195">
        <v>228843.34158857702</v>
      </c>
      <c r="L36" s="195">
        <v>181954.9162106078</v>
      </c>
      <c r="M36" s="195">
        <v>23942.88348</v>
      </c>
      <c r="N36" s="195">
        <v>21286.884119999999</v>
      </c>
      <c r="O36" s="195">
        <v>28980</v>
      </c>
      <c r="P36" s="195">
        <v>547683.0355623127</v>
      </c>
      <c r="Q36" s="195">
        <v>0</v>
      </c>
      <c r="R36" s="194">
        <v>1718210.6943041689</v>
      </c>
      <c r="S36" s="194">
        <v>15394133.95932797</v>
      </c>
      <c r="T36" s="186"/>
      <c r="U36" s="197">
        <v>26952.62472</v>
      </c>
      <c r="V36" s="197">
        <v>29889.685559999998</v>
      </c>
      <c r="W36" s="197">
        <v>24459.820319999999</v>
      </c>
      <c r="X36" s="197">
        <v>34148.30184</v>
      </c>
      <c r="Y36" s="197">
        <v>565724.49833235005</v>
      </c>
      <c r="Z36" s="197">
        <v>227304.69518417388</v>
      </c>
      <c r="AA36" s="197">
        <v>180820.38153413648</v>
      </c>
      <c r="AB36" s="197">
        <v>23942.88348</v>
      </c>
      <c r="AC36" s="197">
        <v>21286.884119999999</v>
      </c>
      <c r="AD36" s="197">
        <v>28980</v>
      </c>
      <c r="AE36" s="197">
        <v>543206.62539609615</v>
      </c>
      <c r="AF36" s="197">
        <v>0</v>
      </c>
      <c r="AG36" s="196">
        <v>1706716.4004867566</v>
      </c>
      <c r="AH36" s="196">
        <v>13666772.472119046</v>
      </c>
    </row>
    <row r="37" spans="1:34" ht="13.8" thickBot="1" x14ac:dyDescent="0.3">
      <c r="A37" s="163"/>
      <c r="B37" s="163"/>
      <c r="C37" s="198"/>
      <c r="D37" s="179"/>
      <c r="E37" s="19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86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</row>
    <row r="38" spans="1:34" x14ac:dyDescent="0.25">
      <c r="A38" s="250" t="s">
        <v>242</v>
      </c>
      <c r="B38" s="181" t="s">
        <v>243</v>
      </c>
      <c r="C38" s="182"/>
      <c r="D38" s="179"/>
      <c r="E38" s="200" t="s">
        <v>244</v>
      </c>
      <c r="F38" s="201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185">
        <v>52570.562158949353</v>
      </c>
      <c r="T38" s="186"/>
      <c r="U38" s="201">
        <v>0</v>
      </c>
      <c r="V38" s="201">
        <v>0</v>
      </c>
      <c r="W38" s="201">
        <v>0</v>
      </c>
      <c r="X38" s="201">
        <v>0</v>
      </c>
      <c r="Y38" s="201">
        <v>0</v>
      </c>
      <c r="Z38" s="201">
        <v>0</v>
      </c>
      <c r="AA38" s="201">
        <v>0</v>
      </c>
      <c r="AB38" s="201">
        <v>0</v>
      </c>
      <c r="AC38" s="201">
        <v>0</v>
      </c>
      <c r="AD38" s="201">
        <v>0</v>
      </c>
      <c r="AE38" s="201">
        <v>0</v>
      </c>
      <c r="AF38" s="201">
        <v>0</v>
      </c>
      <c r="AG38" s="201">
        <v>0</v>
      </c>
      <c r="AH38" s="185">
        <v>52570.562158949353</v>
      </c>
    </row>
    <row r="39" spans="1:34" x14ac:dyDescent="0.25">
      <c r="A39" s="251"/>
      <c r="B39" s="202" t="s">
        <v>245</v>
      </c>
      <c r="C39" s="188"/>
      <c r="D39" s="179"/>
      <c r="E39" s="203" t="s">
        <v>238</v>
      </c>
      <c r="F39" s="204">
        <v>577607.15539283957</v>
      </c>
      <c r="G39" s="204">
        <v>208376.03600103786</v>
      </c>
      <c r="H39" s="204">
        <v>161385.82200249939</v>
      </c>
      <c r="I39" s="204">
        <v>270120.68052780355</v>
      </c>
      <c r="J39" s="204">
        <v>488359.2099936076</v>
      </c>
      <c r="K39" s="204">
        <v>271036.63098541589</v>
      </c>
      <c r="L39" s="204">
        <v>284039.66320465988</v>
      </c>
      <c r="M39" s="204">
        <v>44667.677785944084</v>
      </c>
      <c r="N39" s="204">
        <v>165779.27911163811</v>
      </c>
      <c r="O39" s="204">
        <v>0</v>
      </c>
      <c r="P39" s="204">
        <v>80845.023595114762</v>
      </c>
      <c r="Q39" s="204">
        <v>0</v>
      </c>
      <c r="R39" s="204">
        <v>2552217.1786005604</v>
      </c>
      <c r="S39" s="191">
        <v>13424762.037151521</v>
      </c>
      <c r="T39" s="186"/>
      <c r="U39" s="204">
        <v>574750.82785848598</v>
      </c>
      <c r="V39" s="204">
        <v>207345.59480311949</v>
      </c>
      <c r="W39" s="204">
        <v>160587.75230627737</v>
      </c>
      <c r="X39" s="204">
        <v>268784.90563272772</v>
      </c>
      <c r="Y39" s="204">
        <v>485944.22284336842</v>
      </c>
      <c r="Z39" s="204">
        <v>269696.32661994174</v>
      </c>
      <c r="AA39" s="204">
        <v>282635.05749075004</v>
      </c>
      <c r="AB39" s="204">
        <v>44446.791467683615</v>
      </c>
      <c r="AC39" s="204">
        <v>164959.48331248487</v>
      </c>
      <c r="AD39" s="204">
        <v>0</v>
      </c>
      <c r="AE39" s="204">
        <v>80445.236534386364</v>
      </c>
      <c r="AF39" s="204">
        <v>0</v>
      </c>
      <c r="AG39" s="204">
        <v>2539596.1988692256</v>
      </c>
      <c r="AH39" s="191">
        <v>13408471.689980503</v>
      </c>
    </row>
    <row r="40" spans="1:34" x14ac:dyDescent="0.25">
      <c r="A40" s="251"/>
      <c r="B40" s="202" t="s">
        <v>246</v>
      </c>
      <c r="C40" s="188"/>
      <c r="D40" s="179"/>
      <c r="E40" s="203" t="s">
        <v>238</v>
      </c>
      <c r="F40" s="204">
        <v>0</v>
      </c>
      <c r="G40" s="204">
        <v>0</v>
      </c>
      <c r="H40" s="204">
        <v>0</v>
      </c>
      <c r="I40" s="204">
        <v>0</v>
      </c>
      <c r="J40" s="204">
        <v>0</v>
      </c>
      <c r="K40" s="204">
        <v>0</v>
      </c>
      <c r="L40" s="204">
        <v>0</v>
      </c>
      <c r="M40" s="204">
        <v>0</v>
      </c>
      <c r="N40" s="204">
        <v>0</v>
      </c>
      <c r="O40" s="204">
        <v>0</v>
      </c>
      <c r="P40" s="204">
        <v>0</v>
      </c>
      <c r="Q40" s="204">
        <v>0</v>
      </c>
      <c r="R40" s="204">
        <v>0</v>
      </c>
      <c r="S40" s="191">
        <v>0</v>
      </c>
      <c r="T40" s="186"/>
      <c r="U40" s="204">
        <v>0</v>
      </c>
      <c r="V40" s="204">
        <v>0</v>
      </c>
      <c r="W40" s="204">
        <v>0</v>
      </c>
      <c r="X40" s="204">
        <v>0</v>
      </c>
      <c r="Y40" s="204">
        <v>0</v>
      </c>
      <c r="Z40" s="204">
        <v>0</v>
      </c>
      <c r="AA40" s="204">
        <v>0</v>
      </c>
      <c r="AB40" s="204">
        <v>0</v>
      </c>
      <c r="AC40" s="204">
        <v>0</v>
      </c>
      <c r="AD40" s="204">
        <v>0</v>
      </c>
      <c r="AE40" s="204">
        <v>0</v>
      </c>
      <c r="AF40" s="204">
        <v>0</v>
      </c>
      <c r="AG40" s="204">
        <v>0</v>
      </c>
      <c r="AH40" s="191">
        <v>0</v>
      </c>
    </row>
    <row r="41" spans="1:34" x14ac:dyDescent="0.25">
      <c r="A41" s="251"/>
      <c r="B41" s="202" t="s">
        <v>247</v>
      </c>
      <c r="C41" s="188"/>
      <c r="D41" s="179"/>
      <c r="E41" s="203" t="s">
        <v>238</v>
      </c>
      <c r="F41" s="204">
        <v>0</v>
      </c>
      <c r="G41" s="204">
        <v>0</v>
      </c>
      <c r="H41" s="204">
        <v>0</v>
      </c>
      <c r="I41" s="204">
        <v>0</v>
      </c>
      <c r="J41" s="204">
        <v>0</v>
      </c>
      <c r="K41" s="204">
        <v>0</v>
      </c>
      <c r="L41" s="204">
        <v>0</v>
      </c>
      <c r="M41" s="204">
        <v>0</v>
      </c>
      <c r="N41" s="204">
        <v>0</v>
      </c>
      <c r="O41" s="204">
        <v>0</v>
      </c>
      <c r="P41" s="204">
        <v>0</v>
      </c>
      <c r="Q41" s="204">
        <v>0</v>
      </c>
      <c r="R41" s="204">
        <v>0</v>
      </c>
      <c r="S41" s="191">
        <v>37327.388427864782</v>
      </c>
      <c r="T41" s="186"/>
      <c r="U41" s="204">
        <v>0</v>
      </c>
      <c r="V41" s="204">
        <v>0</v>
      </c>
      <c r="W41" s="204">
        <v>0</v>
      </c>
      <c r="X41" s="204">
        <v>0</v>
      </c>
      <c r="Y41" s="204">
        <v>0</v>
      </c>
      <c r="Z41" s="204">
        <v>0</v>
      </c>
      <c r="AA41" s="204">
        <v>0</v>
      </c>
      <c r="AB41" s="204">
        <v>0</v>
      </c>
      <c r="AC41" s="204">
        <v>0</v>
      </c>
      <c r="AD41" s="204">
        <v>0</v>
      </c>
      <c r="AE41" s="204">
        <v>0</v>
      </c>
      <c r="AF41" s="204">
        <v>0</v>
      </c>
      <c r="AG41" s="204">
        <v>0</v>
      </c>
      <c r="AH41" s="191">
        <v>37327.388427864782</v>
      </c>
    </row>
    <row r="42" spans="1:34" x14ac:dyDescent="0.25">
      <c r="A42" s="251"/>
      <c r="B42" s="202" t="s">
        <v>248</v>
      </c>
      <c r="C42" s="188"/>
      <c r="D42" s="179"/>
      <c r="E42" s="203" t="s">
        <v>238</v>
      </c>
      <c r="F42" s="204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18481.148045960057</v>
      </c>
      <c r="M42" s="204">
        <v>0</v>
      </c>
      <c r="N42" s="204">
        <v>1371.2922548482263</v>
      </c>
      <c r="O42" s="204">
        <v>13354.928535506933</v>
      </c>
      <c r="P42" s="204">
        <v>6795.8114619966282</v>
      </c>
      <c r="Q42" s="204">
        <v>0</v>
      </c>
      <c r="R42" s="204">
        <v>40003.180298311847</v>
      </c>
      <c r="S42" s="191">
        <v>40003.180298311847</v>
      </c>
      <c r="T42" s="186"/>
      <c r="U42" s="204">
        <v>0</v>
      </c>
      <c r="V42" s="204">
        <v>0</v>
      </c>
      <c r="W42" s="204">
        <v>0</v>
      </c>
      <c r="X42" s="204">
        <v>0</v>
      </c>
      <c r="Y42" s="204">
        <v>0</v>
      </c>
      <c r="Z42" s="204">
        <v>0</v>
      </c>
      <c r="AA42" s="204">
        <v>11883.164344792323</v>
      </c>
      <c r="AB42" s="204">
        <v>0</v>
      </c>
      <c r="AC42" s="204">
        <v>881.72505239275074</v>
      </c>
      <c r="AD42" s="204">
        <v>8587.0645159988781</v>
      </c>
      <c r="AE42" s="204">
        <v>4369.6281344806603</v>
      </c>
      <c r="AF42" s="204">
        <v>0</v>
      </c>
      <c r="AG42" s="204">
        <v>25721.582047664611</v>
      </c>
      <c r="AH42" s="191">
        <v>25721.582047664611</v>
      </c>
    </row>
    <row r="43" spans="1:34" x14ac:dyDescent="0.25">
      <c r="A43" s="251"/>
      <c r="B43" s="202" t="s">
        <v>249</v>
      </c>
      <c r="C43" s="188"/>
      <c r="D43" s="179"/>
      <c r="E43" s="203" t="s">
        <v>238</v>
      </c>
      <c r="F43" s="204">
        <v>0</v>
      </c>
      <c r="G43" s="204">
        <v>0</v>
      </c>
      <c r="H43" s="204">
        <v>0</v>
      </c>
      <c r="I43" s="204">
        <v>0</v>
      </c>
      <c r="J43" s="204">
        <v>35046.078333333302</v>
      </c>
      <c r="K43" s="204">
        <v>71244.615833333301</v>
      </c>
      <c r="L43" s="204">
        <v>45684.613333333291</v>
      </c>
      <c r="M43" s="204">
        <v>0</v>
      </c>
      <c r="N43" s="204">
        <v>8718.0949999999921</v>
      </c>
      <c r="O43" s="204">
        <v>3747.1999999999971</v>
      </c>
      <c r="P43" s="204">
        <v>0</v>
      </c>
      <c r="Q43" s="204">
        <v>0</v>
      </c>
      <c r="R43" s="204">
        <v>164440.60249999986</v>
      </c>
      <c r="S43" s="191">
        <v>164440.60249999986</v>
      </c>
      <c r="T43" s="186"/>
      <c r="U43" s="204">
        <v>0</v>
      </c>
      <c r="V43" s="204">
        <v>0</v>
      </c>
      <c r="W43" s="204">
        <v>0</v>
      </c>
      <c r="X43" s="204">
        <v>0</v>
      </c>
      <c r="Y43" s="204">
        <v>35046.078333333302</v>
      </c>
      <c r="Z43" s="204">
        <v>71244.615833333301</v>
      </c>
      <c r="AA43" s="204">
        <v>45684.613333333291</v>
      </c>
      <c r="AB43" s="204">
        <v>0</v>
      </c>
      <c r="AC43" s="204">
        <v>8718.0949999999921</v>
      </c>
      <c r="AD43" s="204">
        <v>3747.1999999999971</v>
      </c>
      <c r="AE43" s="204">
        <v>0</v>
      </c>
      <c r="AF43" s="204">
        <v>0</v>
      </c>
      <c r="AG43" s="204">
        <v>164440.60249999986</v>
      </c>
      <c r="AH43" s="191">
        <v>164440.60249999986</v>
      </c>
    </row>
    <row r="44" spans="1:34" x14ac:dyDescent="0.25">
      <c r="A44" s="251"/>
      <c r="B44" s="202" t="s">
        <v>250</v>
      </c>
      <c r="C44" s="188"/>
      <c r="D44" s="179"/>
      <c r="E44" s="203" t="s">
        <v>238</v>
      </c>
      <c r="F44" s="204">
        <v>0</v>
      </c>
      <c r="G44" s="204">
        <v>0</v>
      </c>
      <c r="H44" s="204">
        <v>0</v>
      </c>
      <c r="I44" s="204">
        <v>0</v>
      </c>
      <c r="J44" s="204">
        <v>0</v>
      </c>
      <c r="K44" s="204">
        <v>0</v>
      </c>
      <c r="L44" s="204">
        <v>0</v>
      </c>
      <c r="M44" s="204">
        <v>0</v>
      </c>
      <c r="N44" s="204">
        <v>0</v>
      </c>
      <c r="O44" s="204">
        <v>0</v>
      </c>
      <c r="P44" s="204">
        <v>0</v>
      </c>
      <c r="Q44" s="204">
        <v>0</v>
      </c>
      <c r="R44" s="204">
        <v>0</v>
      </c>
      <c r="S44" s="191">
        <v>368000.14962648868</v>
      </c>
      <c r="T44" s="186"/>
      <c r="U44" s="204">
        <v>0</v>
      </c>
      <c r="V44" s="204">
        <v>0</v>
      </c>
      <c r="W44" s="204">
        <v>0</v>
      </c>
      <c r="X44" s="204">
        <v>0</v>
      </c>
      <c r="Y44" s="204">
        <v>0</v>
      </c>
      <c r="Z44" s="204">
        <v>0</v>
      </c>
      <c r="AA44" s="204">
        <v>0</v>
      </c>
      <c r="AB44" s="204">
        <v>0</v>
      </c>
      <c r="AC44" s="204">
        <v>0</v>
      </c>
      <c r="AD44" s="204">
        <v>0</v>
      </c>
      <c r="AE44" s="204">
        <v>0</v>
      </c>
      <c r="AF44" s="204">
        <v>0</v>
      </c>
      <c r="AG44" s="204">
        <v>0</v>
      </c>
      <c r="AH44" s="191">
        <v>368000.14962648868</v>
      </c>
    </row>
    <row r="45" spans="1:34" x14ac:dyDescent="0.25">
      <c r="A45" s="251"/>
      <c r="B45" s="202" t="s">
        <v>251</v>
      </c>
      <c r="C45" s="188"/>
      <c r="D45" s="179"/>
      <c r="E45" s="203" t="s">
        <v>238</v>
      </c>
      <c r="F45" s="204">
        <v>0</v>
      </c>
      <c r="G45" s="204">
        <v>0</v>
      </c>
      <c r="H45" s="204">
        <v>0</v>
      </c>
      <c r="I45" s="204">
        <v>0</v>
      </c>
      <c r="J45" s="204">
        <v>0</v>
      </c>
      <c r="K45" s="204">
        <v>0</v>
      </c>
      <c r="L45" s="204">
        <v>0</v>
      </c>
      <c r="M45" s="204">
        <v>0</v>
      </c>
      <c r="N45" s="204">
        <v>0</v>
      </c>
      <c r="O45" s="204">
        <v>0</v>
      </c>
      <c r="P45" s="204">
        <v>0</v>
      </c>
      <c r="Q45" s="204">
        <v>0</v>
      </c>
      <c r="R45" s="204">
        <v>0</v>
      </c>
      <c r="S45" s="191">
        <v>0</v>
      </c>
      <c r="T45" s="186"/>
      <c r="U45" s="204">
        <v>0</v>
      </c>
      <c r="V45" s="204">
        <v>0</v>
      </c>
      <c r="W45" s="204">
        <v>0</v>
      </c>
      <c r="X45" s="204">
        <v>0</v>
      </c>
      <c r="Y45" s="204">
        <v>0</v>
      </c>
      <c r="Z45" s="204">
        <v>0</v>
      </c>
      <c r="AA45" s="204">
        <v>0</v>
      </c>
      <c r="AB45" s="204">
        <v>0</v>
      </c>
      <c r="AC45" s="204">
        <v>0</v>
      </c>
      <c r="AD45" s="204">
        <v>0</v>
      </c>
      <c r="AE45" s="204">
        <v>0</v>
      </c>
      <c r="AF45" s="204">
        <v>0</v>
      </c>
      <c r="AG45" s="204">
        <v>0</v>
      </c>
      <c r="AH45" s="191">
        <v>0</v>
      </c>
    </row>
    <row r="46" spans="1:34" x14ac:dyDescent="0.25">
      <c r="A46" s="251"/>
      <c r="B46" s="202" t="s">
        <v>252</v>
      </c>
      <c r="C46" s="188"/>
      <c r="D46" s="179"/>
      <c r="E46" s="203" t="s">
        <v>238</v>
      </c>
      <c r="F46" s="204">
        <v>20569.985842448255</v>
      </c>
      <c r="G46" s="204">
        <v>0</v>
      </c>
      <c r="H46" s="204">
        <v>0</v>
      </c>
      <c r="I46" s="204">
        <v>0</v>
      </c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204">
        <v>0</v>
      </c>
      <c r="P46" s="204">
        <v>0</v>
      </c>
      <c r="Q46" s="204">
        <v>0</v>
      </c>
      <c r="R46" s="204">
        <v>20569.985842448255</v>
      </c>
      <c r="S46" s="191">
        <v>143010.48820732301</v>
      </c>
      <c r="T46" s="186"/>
      <c r="U46" s="204">
        <v>20365.854786922257</v>
      </c>
      <c r="V46" s="204">
        <v>0</v>
      </c>
      <c r="W46" s="204">
        <v>0</v>
      </c>
      <c r="X46" s="204">
        <v>0</v>
      </c>
      <c r="Y46" s="204">
        <v>0</v>
      </c>
      <c r="Z46" s="204">
        <v>0</v>
      </c>
      <c r="AA46" s="204">
        <v>0</v>
      </c>
      <c r="AB46" s="204">
        <v>0</v>
      </c>
      <c r="AC46" s="204">
        <v>0</v>
      </c>
      <c r="AD46" s="204">
        <v>0</v>
      </c>
      <c r="AE46" s="204">
        <v>0</v>
      </c>
      <c r="AF46" s="204">
        <v>0</v>
      </c>
      <c r="AG46" s="204">
        <v>20365.854786922257</v>
      </c>
      <c r="AH46" s="191">
        <v>141983.33479385937</v>
      </c>
    </row>
    <row r="47" spans="1:34" x14ac:dyDescent="0.25">
      <c r="A47" s="251"/>
      <c r="B47" s="202" t="s">
        <v>253</v>
      </c>
      <c r="C47" s="188"/>
      <c r="D47" s="179"/>
      <c r="E47" s="203" t="s">
        <v>238</v>
      </c>
      <c r="F47" s="204">
        <v>0</v>
      </c>
      <c r="G47" s="204">
        <v>0</v>
      </c>
      <c r="H47" s="204">
        <v>0</v>
      </c>
      <c r="I47" s="204">
        <v>0</v>
      </c>
      <c r="J47" s="204">
        <v>0</v>
      </c>
      <c r="K47" s="204">
        <v>0</v>
      </c>
      <c r="L47" s="204">
        <v>0</v>
      </c>
      <c r="M47" s="204">
        <v>0</v>
      </c>
      <c r="N47" s="204">
        <v>0</v>
      </c>
      <c r="O47" s="204">
        <v>0</v>
      </c>
      <c r="P47" s="204">
        <v>0</v>
      </c>
      <c r="Q47" s="204">
        <v>0</v>
      </c>
      <c r="R47" s="204">
        <v>0</v>
      </c>
      <c r="S47" s="191">
        <v>0</v>
      </c>
      <c r="T47" s="186"/>
      <c r="U47" s="204">
        <v>0</v>
      </c>
      <c r="V47" s="204">
        <v>0</v>
      </c>
      <c r="W47" s="204">
        <v>0</v>
      </c>
      <c r="X47" s="204">
        <v>0</v>
      </c>
      <c r="Y47" s="204">
        <v>0</v>
      </c>
      <c r="Z47" s="204">
        <v>0</v>
      </c>
      <c r="AA47" s="204">
        <v>0</v>
      </c>
      <c r="AB47" s="204">
        <v>0</v>
      </c>
      <c r="AC47" s="204">
        <v>0</v>
      </c>
      <c r="AD47" s="204">
        <v>0</v>
      </c>
      <c r="AE47" s="204">
        <v>0</v>
      </c>
      <c r="AF47" s="204">
        <v>0</v>
      </c>
      <c r="AG47" s="204">
        <v>0</v>
      </c>
      <c r="AH47" s="191">
        <v>0</v>
      </c>
    </row>
    <row r="48" spans="1:34" x14ac:dyDescent="0.25">
      <c r="A48" s="251"/>
      <c r="B48" s="202" t="s">
        <v>254</v>
      </c>
      <c r="C48" s="188"/>
      <c r="D48" s="179"/>
      <c r="E48" s="203" t="s">
        <v>238</v>
      </c>
      <c r="F48" s="204">
        <v>0</v>
      </c>
      <c r="G48" s="204">
        <v>0</v>
      </c>
      <c r="H48" s="204">
        <v>0</v>
      </c>
      <c r="I48" s="204">
        <v>0</v>
      </c>
      <c r="J48" s="204">
        <v>0</v>
      </c>
      <c r="K48" s="204">
        <v>0</v>
      </c>
      <c r="L48" s="204">
        <v>0</v>
      </c>
      <c r="M48" s="204">
        <v>0</v>
      </c>
      <c r="N48" s="204">
        <v>0</v>
      </c>
      <c r="O48" s="204">
        <v>0</v>
      </c>
      <c r="P48" s="204">
        <v>0</v>
      </c>
      <c r="Q48" s="204">
        <v>0</v>
      </c>
      <c r="R48" s="204">
        <v>0</v>
      </c>
      <c r="S48" s="191">
        <v>0</v>
      </c>
      <c r="T48" s="186"/>
      <c r="U48" s="204">
        <v>0</v>
      </c>
      <c r="V48" s="204">
        <v>0</v>
      </c>
      <c r="W48" s="204">
        <v>0</v>
      </c>
      <c r="X48" s="204">
        <v>0</v>
      </c>
      <c r="Y48" s="204">
        <v>0</v>
      </c>
      <c r="Z48" s="204">
        <v>0</v>
      </c>
      <c r="AA48" s="204">
        <v>0</v>
      </c>
      <c r="AB48" s="204">
        <v>0</v>
      </c>
      <c r="AC48" s="204">
        <v>0</v>
      </c>
      <c r="AD48" s="204">
        <v>0</v>
      </c>
      <c r="AE48" s="204">
        <v>0</v>
      </c>
      <c r="AF48" s="204">
        <v>0</v>
      </c>
      <c r="AG48" s="204">
        <v>0</v>
      </c>
      <c r="AH48" s="191">
        <v>0</v>
      </c>
    </row>
    <row r="49" spans="1:34" x14ac:dyDescent="0.25">
      <c r="A49" s="251"/>
      <c r="B49" s="202" t="s">
        <v>255</v>
      </c>
      <c r="C49" s="188"/>
      <c r="D49" s="179"/>
      <c r="E49" s="203" t="s">
        <v>238</v>
      </c>
      <c r="F49" s="204">
        <v>0</v>
      </c>
      <c r="G49" s="204">
        <v>0</v>
      </c>
      <c r="H49" s="204">
        <v>0</v>
      </c>
      <c r="I49" s="204">
        <v>0</v>
      </c>
      <c r="J49" s="204">
        <v>0</v>
      </c>
      <c r="K49" s="204">
        <v>0</v>
      </c>
      <c r="L49" s="204">
        <v>0</v>
      </c>
      <c r="M49" s="204">
        <v>0</v>
      </c>
      <c r="N49" s="204">
        <v>0</v>
      </c>
      <c r="O49" s="204">
        <v>0</v>
      </c>
      <c r="P49" s="204">
        <v>0</v>
      </c>
      <c r="Q49" s="204">
        <v>0</v>
      </c>
      <c r="R49" s="204">
        <v>0</v>
      </c>
      <c r="S49" s="191">
        <v>0</v>
      </c>
      <c r="T49" s="186"/>
      <c r="U49" s="204">
        <v>0</v>
      </c>
      <c r="V49" s="204">
        <v>0</v>
      </c>
      <c r="W49" s="204">
        <v>0</v>
      </c>
      <c r="X49" s="204">
        <v>0</v>
      </c>
      <c r="Y49" s="204">
        <v>0</v>
      </c>
      <c r="Z49" s="204">
        <v>0</v>
      </c>
      <c r="AA49" s="204">
        <v>0</v>
      </c>
      <c r="AB49" s="204">
        <v>0</v>
      </c>
      <c r="AC49" s="204">
        <v>0</v>
      </c>
      <c r="AD49" s="204">
        <v>0</v>
      </c>
      <c r="AE49" s="204">
        <v>0</v>
      </c>
      <c r="AF49" s="204">
        <v>0</v>
      </c>
      <c r="AG49" s="204">
        <v>0</v>
      </c>
      <c r="AH49" s="191">
        <v>0</v>
      </c>
    </row>
    <row r="50" spans="1:34" x14ac:dyDescent="0.25">
      <c r="A50" s="251"/>
      <c r="B50" s="202" t="s">
        <v>256</v>
      </c>
      <c r="C50" s="188"/>
      <c r="D50" s="179"/>
      <c r="E50" s="203" t="s">
        <v>238</v>
      </c>
      <c r="F50" s="204">
        <v>0</v>
      </c>
      <c r="G50" s="204">
        <v>0</v>
      </c>
      <c r="H50" s="204">
        <v>0</v>
      </c>
      <c r="I50" s="204">
        <v>0</v>
      </c>
      <c r="J50" s="204">
        <v>0</v>
      </c>
      <c r="K50" s="204">
        <v>0</v>
      </c>
      <c r="L50" s="204">
        <v>0</v>
      </c>
      <c r="M50" s="204">
        <v>0</v>
      </c>
      <c r="N50" s="204">
        <v>0</v>
      </c>
      <c r="O50" s="204">
        <v>0</v>
      </c>
      <c r="P50" s="204">
        <v>0</v>
      </c>
      <c r="Q50" s="204">
        <v>0</v>
      </c>
      <c r="R50" s="204">
        <v>0</v>
      </c>
      <c r="S50" s="191">
        <v>0</v>
      </c>
      <c r="T50" s="186"/>
      <c r="U50" s="204">
        <v>0</v>
      </c>
      <c r="V50" s="204">
        <v>0</v>
      </c>
      <c r="W50" s="204">
        <v>0</v>
      </c>
      <c r="X50" s="204">
        <v>0</v>
      </c>
      <c r="Y50" s="204">
        <v>0</v>
      </c>
      <c r="Z50" s="204">
        <v>0</v>
      </c>
      <c r="AA50" s="204">
        <v>0</v>
      </c>
      <c r="AB50" s="204">
        <v>0</v>
      </c>
      <c r="AC50" s="204">
        <v>0</v>
      </c>
      <c r="AD50" s="204">
        <v>0</v>
      </c>
      <c r="AE50" s="204">
        <v>0</v>
      </c>
      <c r="AF50" s="204">
        <v>0</v>
      </c>
      <c r="AG50" s="204">
        <v>0</v>
      </c>
      <c r="AH50" s="191">
        <v>0</v>
      </c>
    </row>
    <row r="51" spans="1:34" x14ac:dyDescent="0.25">
      <c r="A51" s="251"/>
      <c r="B51" s="202" t="s">
        <v>257</v>
      </c>
      <c r="C51" s="188"/>
      <c r="D51" s="179"/>
      <c r="E51" s="203" t="s">
        <v>238</v>
      </c>
      <c r="F51" s="204">
        <v>0</v>
      </c>
      <c r="G51" s="204">
        <v>0</v>
      </c>
      <c r="H51" s="204">
        <v>0</v>
      </c>
      <c r="I51" s="204">
        <v>0</v>
      </c>
      <c r="J51" s="204">
        <v>0</v>
      </c>
      <c r="K51" s="204">
        <v>0</v>
      </c>
      <c r="L51" s="204">
        <v>0</v>
      </c>
      <c r="M51" s="204">
        <v>0</v>
      </c>
      <c r="N51" s="204">
        <v>0</v>
      </c>
      <c r="O51" s="204">
        <v>0</v>
      </c>
      <c r="P51" s="204">
        <v>0</v>
      </c>
      <c r="Q51" s="204">
        <v>0</v>
      </c>
      <c r="R51" s="204">
        <v>0</v>
      </c>
      <c r="S51" s="191">
        <v>1670.891764</v>
      </c>
      <c r="T51" s="186"/>
      <c r="U51" s="204">
        <v>0</v>
      </c>
      <c r="V51" s="204">
        <v>0</v>
      </c>
      <c r="W51" s="204">
        <v>0</v>
      </c>
      <c r="X51" s="204">
        <v>0</v>
      </c>
      <c r="Y51" s="204">
        <v>0</v>
      </c>
      <c r="Z51" s="204">
        <v>0</v>
      </c>
      <c r="AA51" s="204">
        <v>0</v>
      </c>
      <c r="AB51" s="204">
        <v>0</v>
      </c>
      <c r="AC51" s="204">
        <v>0</v>
      </c>
      <c r="AD51" s="204">
        <v>0</v>
      </c>
      <c r="AE51" s="204">
        <v>0</v>
      </c>
      <c r="AF51" s="204">
        <v>0</v>
      </c>
      <c r="AG51" s="204">
        <v>0</v>
      </c>
      <c r="AH51" s="191">
        <v>0</v>
      </c>
    </row>
    <row r="52" spans="1:34" ht="13.8" thickBot="1" x14ac:dyDescent="0.3">
      <c r="A52" s="251"/>
      <c r="B52" s="202" t="s">
        <v>258</v>
      </c>
      <c r="C52" s="188"/>
      <c r="D52" s="179"/>
      <c r="E52" s="205" t="s">
        <v>238</v>
      </c>
      <c r="F52" s="204">
        <v>0</v>
      </c>
      <c r="G52" s="204">
        <v>0</v>
      </c>
      <c r="H52" s="204">
        <v>0</v>
      </c>
      <c r="I52" s="204">
        <v>0</v>
      </c>
      <c r="J52" s="204">
        <v>0</v>
      </c>
      <c r="K52" s="204">
        <v>0</v>
      </c>
      <c r="L52" s="204">
        <v>0</v>
      </c>
      <c r="M52" s="204">
        <v>0</v>
      </c>
      <c r="N52" s="204">
        <v>0</v>
      </c>
      <c r="O52" s="204">
        <v>0</v>
      </c>
      <c r="P52" s="204">
        <v>0</v>
      </c>
      <c r="Q52" s="204">
        <v>0</v>
      </c>
      <c r="R52" s="204">
        <v>0</v>
      </c>
      <c r="S52" s="191">
        <v>0</v>
      </c>
      <c r="T52" s="186"/>
      <c r="U52" s="204">
        <v>0</v>
      </c>
      <c r="V52" s="204">
        <v>0</v>
      </c>
      <c r="W52" s="204">
        <v>0</v>
      </c>
      <c r="X52" s="204">
        <v>0</v>
      </c>
      <c r="Y52" s="204">
        <v>0</v>
      </c>
      <c r="Z52" s="204">
        <v>0</v>
      </c>
      <c r="AA52" s="204">
        <v>0</v>
      </c>
      <c r="AB52" s="204">
        <v>0</v>
      </c>
      <c r="AC52" s="204">
        <v>0</v>
      </c>
      <c r="AD52" s="204">
        <v>0</v>
      </c>
      <c r="AE52" s="204">
        <v>0</v>
      </c>
      <c r="AF52" s="204">
        <v>0</v>
      </c>
      <c r="AG52" s="204">
        <v>0</v>
      </c>
      <c r="AH52" s="191">
        <v>0</v>
      </c>
    </row>
    <row r="53" spans="1:34" ht="13.8" thickBot="1" x14ac:dyDescent="0.3">
      <c r="A53" s="252"/>
      <c r="B53" s="192" t="s">
        <v>259</v>
      </c>
      <c r="C53" s="193"/>
      <c r="D53" s="179"/>
      <c r="E53" s="174"/>
      <c r="F53" s="195">
        <v>598177.14123528788</v>
      </c>
      <c r="G53" s="195">
        <v>208376.03600103786</v>
      </c>
      <c r="H53" s="195">
        <v>161385.82200249939</v>
      </c>
      <c r="I53" s="195">
        <v>270120.68052780355</v>
      </c>
      <c r="J53" s="195">
        <v>523405.28832694091</v>
      </c>
      <c r="K53" s="195">
        <v>342281.24681874918</v>
      </c>
      <c r="L53" s="195">
        <v>348205.42458395322</v>
      </c>
      <c r="M53" s="195">
        <v>44667.677785944084</v>
      </c>
      <c r="N53" s="195">
        <v>175868.66636648634</v>
      </c>
      <c r="O53" s="195">
        <v>17102.12853550693</v>
      </c>
      <c r="P53" s="195">
        <v>87640.835057111384</v>
      </c>
      <c r="Q53" s="195">
        <v>0</v>
      </c>
      <c r="R53" s="195">
        <v>2777230.9472413203</v>
      </c>
      <c r="S53" s="194">
        <v>14231785.300134458</v>
      </c>
      <c r="T53" s="186"/>
      <c r="U53" s="197">
        <v>595116.6826454082</v>
      </c>
      <c r="V53" s="197">
        <v>207345.59480311949</v>
      </c>
      <c r="W53" s="197">
        <v>160587.75230627737</v>
      </c>
      <c r="X53" s="197">
        <v>268784.90563272772</v>
      </c>
      <c r="Y53" s="197">
        <v>520990.30117670173</v>
      </c>
      <c r="Z53" s="197">
        <v>340940.94245327503</v>
      </c>
      <c r="AA53" s="197">
        <v>340202.83516887564</v>
      </c>
      <c r="AB53" s="197">
        <v>44446.791467683615</v>
      </c>
      <c r="AC53" s="197">
        <v>174559.30336487762</v>
      </c>
      <c r="AD53" s="197">
        <v>12334.264515998875</v>
      </c>
      <c r="AE53" s="197">
        <v>84814.864668867027</v>
      </c>
      <c r="AF53" s="197">
        <v>0</v>
      </c>
      <c r="AG53" s="197">
        <v>2750124.2382038124</v>
      </c>
      <c r="AH53" s="196">
        <v>14198515.309535332</v>
      </c>
    </row>
    <row r="56" spans="1:34" x14ac:dyDescent="0.25">
      <c r="O56" t="s">
        <v>270</v>
      </c>
    </row>
    <row r="57" spans="1:34" x14ac:dyDescent="0.25">
      <c r="O57">
        <v>39506</v>
      </c>
      <c r="P57" t="s">
        <v>68</v>
      </c>
    </row>
    <row r="58" spans="1:34" x14ac:dyDescent="0.25">
      <c r="O58">
        <v>5</v>
      </c>
      <c r="P58" t="s">
        <v>69</v>
      </c>
    </row>
    <row r="59" spans="1:34" x14ac:dyDescent="0.25">
      <c r="E59" t="s">
        <v>68</v>
      </c>
      <c r="F59" t="s">
        <v>69</v>
      </c>
      <c r="O59">
        <f>O58/O57</f>
        <v>1.2656305371335999E-4</v>
      </c>
      <c r="P59" t="s">
        <v>271</v>
      </c>
    </row>
    <row r="60" spans="1:34" x14ac:dyDescent="0.25">
      <c r="C60" t="s">
        <v>62</v>
      </c>
      <c r="E60" s="33">
        <f>E14+(R30+Q30)</f>
        <v>1894145.1411321817</v>
      </c>
      <c r="F60" s="33"/>
      <c r="H60" t="s">
        <v>267</v>
      </c>
    </row>
    <row r="61" spans="1:34" x14ac:dyDescent="0.25">
      <c r="B61" s="28">
        <v>2018</v>
      </c>
      <c r="C61" t="s">
        <v>130</v>
      </c>
      <c r="E61" s="33">
        <f>B14*0.25+G14*0.5+J14</f>
        <v>1192739.6915117251</v>
      </c>
      <c r="F61" s="33">
        <f>C14*0.25+H14*0.5+K14</f>
        <v>200.77998479999994</v>
      </c>
      <c r="H61" t="s">
        <v>268</v>
      </c>
    </row>
    <row r="62" spans="1:34" x14ac:dyDescent="0.25">
      <c r="C62" t="s">
        <v>131</v>
      </c>
      <c r="E62" s="33">
        <f>B14*0.75+G14*0.5+R46</f>
        <v>3276256.9174320232</v>
      </c>
      <c r="F62" s="33">
        <f>C14*0.75+H14*0.5+R46*O59</f>
        <v>561.39259102306073</v>
      </c>
      <c r="H62" t="s">
        <v>269</v>
      </c>
    </row>
    <row r="63" spans="1:34" x14ac:dyDescent="0.25">
      <c r="E63" s="33"/>
      <c r="F63" s="33"/>
    </row>
    <row r="64" spans="1:34" x14ac:dyDescent="0.25">
      <c r="E64" s="33"/>
      <c r="F64" s="33"/>
    </row>
    <row r="65" spans="2:6" x14ac:dyDescent="0.25">
      <c r="C65" t="s">
        <v>62</v>
      </c>
      <c r="E65" s="33">
        <f>AVERAGE(E60,E70)</f>
        <v>1887794.415425247</v>
      </c>
      <c r="F65" s="33"/>
    </row>
    <row r="66" spans="2:6" x14ac:dyDescent="0.25">
      <c r="B66" s="211">
        <v>2019</v>
      </c>
      <c r="C66" t="s">
        <v>130</v>
      </c>
      <c r="E66" s="33">
        <f t="shared" ref="E66:F67" si="3">AVERAGE(E61,E71)</f>
        <v>1180819.7681856635</v>
      </c>
      <c r="F66" s="33">
        <f>AVERAGE(F61,F71)</f>
        <v>198.33975094028514</v>
      </c>
    </row>
    <row r="67" spans="2:6" x14ac:dyDescent="0.25">
      <c r="B67" s="211"/>
      <c r="C67" t="s">
        <v>131</v>
      </c>
      <c r="E67" s="33">
        <f t="shared" si="3"/>
        <v>3264740.6063472065</v>
      </c>
      <c r="F67" s="33">
        <f t="shared" si="3"/>
        <v>559.55885486439217</v>
      </c>
    </row>
    <row r="68" spans="2:6" x14ac:dyDescent="0.25">
      <c r="B68" s="211"/>
      <c r="E68" s="33"/>
      <c r="F68" s="33"/>
    </row>
    <row r="69" spans="2:6" x14ac:dyDescent="0.25">
      <c r="B69" s="211"/>
      <c r="E69" s="33"/>
      <c r="F69" s="33"/>
    </row>
    <row r="70" spans="2:6" x14ac:dyDescent="0.25">
      <c r="B70" s="211"/>
      <c r="C70" t="s">
        <v>62</v>
      </c>
      <c r="E70" s="33">
        <f>E14*(AG32/R32)+(R30+Q30)*(AG30/R30)</f>
        <v>1881443.6897183121</v>
      </c>
      <c r="F70" s="33"/>
    </row>
    <row r="71" spans="2:6" x14ac:dyDescent="0.25">
      <c r="B71" s="211">
        <v>2020</v>
      </c>
      <c r="C71" t="s">
        <v>130</v>
      </c>
      <c r="E71" s="33">
        <f>B14*0.25*(AG39/R39)+G14*0.5*(AG43/R43)+J14*(AG42/R42)</f>
        <v>1168899.8448596019</v>
      </c>
      <c r="F71" s="33">
        <f>C14*0.25*(AG39/R39)+H14*0.5*(AG43/R43)+K14*(AG42/R42)</f>
        <v>195.89951708057035</v>
      </c>
    </row>
    <row r="72" spans="2:6" x14ac:dyDescent="0.25">
      <c r="C72" t="s">
        <v>131</v>
      </c>
      <c r="E72" s="33">
        <f>B14*0.75*(AG39/R39)+G14*0.5*(AG43/R43)+R46*(AG42/R42)</f>
        <v>3253224.2952623898</v>
      </c>
      <c r="F72" s="33">
        <f>C14*0.75*(AG39/R39)+H14*0.5*(AG43/R43)+R46*O59*(AG42/R42)</f>
        <v>557.72511870572362</v>
      </c>
    </row>
    <row r="74" spans="2:6" x14ac:dyDescent="0.25">
      <c r="F74" t="s">
        <v>272</v>
      </c>
    </row>
  </sheetData>
  <mergeCells count="5">
    <mergeCell ref="A29:A36"/>
    <mergeCell ref="A38:A53"/>
    <mergeCell ref="E25:S25"/>
    <mergeCell ref="U25:AH25"/>
    <mergeCell ref="A26:B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5B87-6DC3-41E7-B1AF-FBE10F1F2223}">
  <sheetPr codeName="Sheet6"/>
  <dimension ref="A3:M36"/>
  <sheetViews>
    <sheetView workbookViewId="0">
      <selection activeCell="E6" sqref="E6"/>
    </sheetView>
  </sheetViews>
  <sheetFormatPr defaultRowHeight="13.2" x14ac:dyDescent="0.25"/>
  <cols>
    <col min="2" max="2" width="23" bestFit="1" customWidth="1"/>
    <col min="4" max="5" width="13" bestFit="1" customWidth="1"/>
    <col min="6" max="6" width="12.109375" bestFit="1" customWidth="1"/>
    <col min="8" max="8" width="12" bestFit="1" customWidth="1"/>
    <col min="9" max="9" width="14.6640625" bestFit="1" customWidth="1"/>
  </cols>
  <sheetData>
    <row r="3" spans="1:9" x14ac:dyDescent="0.25">
      <c r="H3" s="220" t="s">
        <v>280</v>
      </c>
    </row>
    <row r="4" spans="1:9" x14ac:dyDescent="0.25">
      <c r="D4" s="220">
        <v>2019</v>
      </c>
      <c r="E4" s="220">
        <v>2020</v>
      </c>
      <c r="F4" s="224" t="s">
        <v>142</v>
      </c>
      <c r="H4" s="220" t="s">
        <v>281</v>
      </c>
      <c r="I4" s="225" t="s">
        <v>274</v>
      </c>
    </row>
    <row r="5" spans="1:9" x14ac:dyDescent="0.25">
      <c r="A5" s="220" t="s">
        <v>142</v>
      </c>
      <c r="B5" t="s">
        <v>275</v>
      </c>
      <c r="D5" s="32">
        <v>0</v>
      </c>
      <c r="E5" s="32">
        <v>0</v>
      </c>
    </row>
    <row r="6" spans="1:9" x14ac:dyDescent="0.25">
      <c r="B6" t="s">
        <v>276</v>
      </c>
      <c r="D6" s="32">
        <v>152432.5</v>
      </c>
      <c r="E6" s="32">
        <v>16185</v>
      </c>
      <c r="H6" s="223">
        <v>1</v>
      </c>
      <c r="I6" s="32">
        <v>152432.5</v>
      </c>
    </row>
    <row r="7" spans="1:9" x14ac:dyDescent="0.25">
      <c r="A7" s="214" t="s">
        <v>68</v>
      </c>
      <c r="B7" t="s">
        <v>277</v>
      </c>
      <c r="D7" s="32">
        <v>2617352.6001999998</v>
      </c>
      <c r="E7" s="32">
        <v>3385822.1839999999</v>
      </c>
      <c r="H7" s="223">
        <v>1</v>
      </c>
      <c r="I7" s="32">
        <v>2617352.6001999998</v>
      </c>
    </row>
    <row r="8" spans="1:9" x14ac:dyDescent="0.25">
      <c r="A8" s="214"/>
      <c r="B8" t="s">
        <v>278</v>
      </c>
      <c r="D8" s="32">
        <v>26886.27</v>
      </c>
      <c r="E8" s="32">
        <v>0</v>
      </c>
      <c r="H8" s="58">
        <v>0.88100000000000001</v>
      </c>
      <c r="I8" s="32">
        <v>23686.80387</v>
      </c>
    </row>
    <row r="9" spans="1:9" x14ac:dyDescent="0.25">
      <c r="A9" s="214"/>
      <c r="D9" s="221">
        <f>SUM(D6:D8)</f>
        <v>2796671.3701999998</v>
      </c>
      <c r="E9" s="221">
        <f>SUM(E6:E8)</f>
        <v>3402007.1839999999</v>
      </c>
      <c r="F9" s="222">
        <f>SUM(D9:E9)</f>
        <v>6198678.5541999992</v>
      </c>
      <c r="I9" s="221">
        <f>SUM(I6:I8)</f>
        <v>2793471.9040699997</v>
      </c>
    </row>
    <row r="10" spans="1:9" x14ac:dyDescent="0.25">
      <c r="A10" s="214"/>
      <c r="D10" s="32"/>
      <c r="E10" s="32"/>
    </row>
    <row r="11" spans="1:9" x14ac:dyDescent="0.25">
      <c r="A11" s="214"/>
      <c r="B11" t="s">
        <v>276</v>
      </c>
      <c r="D11" s="32">
        <v>26.03</v>
      </c>
      <c r="E11" s="32">
        <v>3.75</v>
      </c>
      <c r="H11" s="223">
        <v>1</v>
      </c>
      <c r="I11" s="32">
        <v>26.03</v>
      </c>
    </row>
    <row r="12" spans="1:9" x14ac:dyDescent="0.25">
      <c r="A12" s="214" t="s">
        <v>69</v>
      </c>
      <c r="B12" t="s">
        <v>277</v>
      </c>
      <c r="D12" s="32">
        <v>412.85906000000006</v>
      </c>
      <c r="E12" s="32">
        <v>211.626</v>
      </c>
      <c r="H12" s="223">
        <v>1</v>
      </c>
      <c r="I12" s="32">
        <v>412.85906000000006</v>
      </c>
    </row>
    <row r="13" spans="1:9" x14ac:dyDescent="0.25">
      <c r="B13" t="s">
        <v>278</v>
      </c>
      <c r="D13" s="32">
        <v>5.38</v>
      </c>
      <c r="E13" s="32">
        <v>0</v>
      </c>
      <c r="H13" s="58">
        <v>0.88100000000000001</v>
      </c>
      <c r="I13" s="32">
        <v>4.7397799999999997</v>
      </c>
    </row>
    <row r="14" spans="1:9" x14ac:dyDescent="0.25">
      <c r="D14" s="221">
        <f>SUM(D11:D13)</f>
        <v>444.26906000000008</v>
      </c>
      <c r="E14" s="221">
        <f>SUM(E11:E13)</f>
        <v>215.376</v>
      </c>
      <c r="F14" s="222">
        <f>SUM(D14:E14)</f>
        <v>659.64506000000006</v>
      </c>
      <c r="I14" s="221">
        <f>SUM(I11:I13)</f>
        <v>443.62884000000008</v>
      </c>
    </row>
    <row r="15" spans="1:9" x14ac:dyDescent="0.25">
      <c r="D15" s="32"/>
      <c r="E15" s="32"/>
    </row>
    <row r="16" spans="1:9" x14ac:dyDescent="0.25">
      <c r="A16" s="220" t="s">
        <v>279</v>
      </c>
      <c r="B16" t="s">
        <v>276</v>
      </c>
      <c r="D16" s="32">
        <v>60113</v>
      </c>
      <c r="E16" s="32">
        <v>0</v>
      </c>
      <c r="H16" s="223">
        <v>1</v>
      </c>
      <c r="I16" s="32">
        <v>60113</v>
      </c>
    </row>
    <row r="17" spans="1:13" x14ac:dyDescent="0.25">
      <c r="A17" s="214" t="s">
        <v>68</v>
      </c>
      <c r="B17" t="s">
        <v>277</v>
      </c>
      <c r="D17" s="32">
        <v>1169757.6060000001</v>
      </c>
      <c r="E17" s="32">
        <v>649858.723</v>
      </c>
      <c r="H17" s="223">
        <v>1</v>
      </c>
      <c r="I17" s="32">
        <v>1169757.6060000001</v>
      </c>
    </row>
    <row r="18" spans="1:13" x14ac:dyDescent="0.25">
      <c r="A18" s="214"/>
      <c r="B18" t="s">
        <v>278</v>
      </c>
      <c r="D18" s="32">
        <v>26886.27</v>
      </c>
      <c r="E18" s="32">
        <v>0</v>
      </c>
      <c r="H18" s="58">
        <v>0.88100000000000001</v>
      </c>
      <c r="I18" s="32">
        <v>23686.80387</v>
      </c>
    </row>
    <row r="19" spans="1:13" x14ac:dyDescent="0.25">
      <c r="A19" s="214"/>
      <c r="D19" s="221">
        <f>SUM(D16:D18)</f>
        <v>1256756.8760000002</v>
      </c>
      <c r="E19" s="221">
        <f>SUM(E16:E18)</f>
        <v>649858.723</v>
      </c>
      <c r="F19" s="222">
        <f>SUM(D19:E19)</f>
        <v>1906615.5990000002</v>
      </c>
      <c r="I19" s="221">
        <f>SUM(I16:I18)</f>
        <v>1253557.4098700001</v>
      </c>
    </row>
    <row r="20" spans="1:13" x14ac:dyDescent="0.25">
      <c r="A20" s="214"/>
      <c r="D20" s="32"/>
      <c r="E20" s="32"/>
    </row>
    <row r="21" spans="1:13" x14ac:dyDescent="0.25">
      <c r="A21" s="214"/>
      <c r="B21" t="s">
        <v>276</v>
      </c>
      <c r="D21" s="32">
        <v>6.9399999999999995</v>
      </c>
      <c r="E21" s="32">
        <v>0</v>
      </c>
      <c r="H21" s="223">
        <v>1</v>
      </c>
      <c r="I21" s="32">
        <v>6.9399999999999995</v>
      </c>
    </row>
    <row r="22" spans="1:13" x14ac:dyDescent="0.25">
      <c r="A22" s="214" t="s">
        <v>69</v>
      </c>
      <c r="B22" t="s">
        <v>277</v>
      </c>
      <c r="D22" s="32">
        <v>189.33799999999997</v>
      </c>
      <c r="E22" s="32">
        <v>59.35499999999999</v>
      </c>
      <c r="H22" s="223">
        <v>1</v>
      </c>
      <c r="I22" s="32">
        <v>189.33799999999997</v>
      </c>
    </row>
    <row r="23" spans="1:13" x14ac:dyDescent="0.25">
      <c r="B23" t="s">
        <v>278</v>
      </c>
      <c r="D23" s="32">
        <v>5.38</v>
      </c>
      <c r="E23" s="32">
        <v>0</v>
      </c>
      <c r="H23" s="58">
        <v>0.88100000000000001</v>
      </c>
      <c r="I23" s="32">
        <v>4.7397799999999997</v>
      </c>
    </row>
    <row r="24" spans="1:13" x14ac:dyDescent="0.25">
      <c r="D24" s="221">
        <f>SUM(D21:D23)</f>
        <v>201.65799999999996</v>
      </c>
      <c r="E24" s="221">
        <f>SUM(E21:E23)</f>
        <v>59.35499999999999</v>
      </c>
      <c r="F24" s="222">
        <f>SUM(D24:E24)</f>
        <v>261.01299999999992</v>
      </c>
      <c r="I24" s="221">
        <f>SUM(I21:I23)</f>
        <v>201.01777999999996</v>
      </c>
    </row>
    <row r="25" spans="1:13" x14ac:dyDescent="0.25">
      <c r="D25" s="32"/>
      <c r="E25" s="32"/>
    </row>
    <row r="26" spans="1:13" x14ac:dyDescent="0.25">
      <c r="A26" s="220" t="s">
        <v>143</v>
      </c>
      <c r="B26" t="s">
        <v>276</v>
      </c>
      <c r="D26" s="32">
        <v>92319.5</v>
      </c>
      <c r="E26" s="32">
        <v>16185</v>
      </c>
      <c r="H26" s="223">
        <v>1</v>
      </c>
      <c r="I26" s="32">
        <v>92319.5</v>
      </c>
      <c r="M26" s="221"/>
    </row>
    <row r="27" spans="1:13" x14ac:dyDescent="0.25">
      <c r="A27" s="214" t="s">
        <v>68</v>
      </c>
      <c r="B27" t="s">
        <v>277</v>
      </c>
      <c r="D27" s="32">
        <v>1447594.9942000001</v>
      </c>
      <c r="E27" s="32">
        <v>2735963.4610000001</v>
      </c>
      <c r="H27" s="223">
        <v>1</v>
      </c>
      <c r="I27" s="32">
        <v>1447594.9942000001</v>
      </c>
    </row>
    <row r="28" spans="1:13" x14ac:dyDescent="0.25">
      <c r="A28" s="214"/>
      <c r="B28" t="s">
        <v>278</v>
      </c>
      <c r="D28" s="32">
        <v>0</v>
      </c>
      <c r="E28" s="32">
        <v>0</v>
      </c>
      <c r="H28" s="58">
        <v>0.88100000000000001</v>
      </c>
      <c r="I28" s="32">
        <v>0</v>
      </c>
    </row>
    <row r="29" spans="1:13" x14ac:dyDescent="0.25">
      <c r="A29" s="214"/>
      <c r="D29" s="221">
        <f>SUM(D26:D28)</f>
        <v>1539914.4942000001</v>
      </c>
      <c r="E29" s="221">
        <f>SUM(E26:E28)</f>
        <v>2752148.4610000001</v>
      </c>
      <c r="F29" s="222">
        <f>SUM(D29:E29)</f>
        <v>4292062.9551999997</v>
      </c>
      <c r="I29" s="221">
        <f>SUM(I26:I28)</f>
        <v>1539914.4942000001</v>
      </c>
    </row>
    <row r="30" spans="1:13" x14ac:dyDescent="0.25">
      <c r="A30" s="214"/>
      <c r="D30" s="32"/>
      <c r="E30" s="32"/>
    </row>
    <row r="31" spans="1:13" x14ac:dyDescent="0.25">
      <c r="A31" s="214"/>
      <c r="B31" t="s">
        <v>276</v>
      </c>
      <c r="D31" s="32">
        <v>19.09</v>
      </c>
      <c r="E31" s="32">
        <v>3.75</v>
      </c>
      <c r="H31" s="223">
        <v>1</v>
      </c>
      <c r="I31" s="32">
        <v>19.09</v>
      </c>
    </row>
    <row r="32" spans="1:13" x14ac:dyDescent="0.25">
      <c r="A32" s="214" t="s">
        <v>69</v>
      </c>
      <c r="B32" t="s">
        <v>277</v>
      </c>
      <c r="D32" s="32">
        <v>223.52105999999998</v>
      </c>
      <c r="E32" s="32">
        <v>152.27100000000002</v>
      </c>
      <c r="H32" s="223">
        <v>1</v>
      </c>
      <c r="I32" s="32">
        <v>223.52105999999998</v>
      </c>
    </row>
    <row r="33" spans="2:9" x14ac:dyDescent="0.25">
      <c r="B33" t="s">
        <v>278</v>
      </c>
      <c r="D33" s="32">
        <v>0</v>
      </c>
      <c r="E33" s="32">
        <v>0</v>
      </c>
      <c r="H33" s="58">
        <v>0.88100000000000001</v>
      </c>
      <c r="I33" s="32">
        <v>0</v>
      </c>
    </row>
    <row r="34" spans="2:9" x14ac:dyDescent="0.25">
      <c r="D34" s="221">
        <f>SUM(D31:D33)</f>
        <v>242.61105999999998</v>
      </c>
      <c r="E34" s="221">
        <f>SUM(E31:E33)</f>
        <v>156.02100000000002</v>
      </c>
      <c r="F34" s="222">
        <f>SUM(D34:E34)</f>
        <v>398.63206000000002</v>
      </c>
      <c r="I34" s="221">
        <f>SUM(I31:I33)</f>
        <v>242.61105999999998</v>
      </c>
    </row>
    <row r="36" spans="2:9" x14ac:dyDescent="0.25">
      <c r="H36" t="s">
        <v>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24BA-CA97-4FCA-9F9E-43D99EFABC29}">
  <sheetPr codeName="Sheet7"/>
  <dimension ref="A1"/>
  <sheetViews>
    <sheetView workbookViewId="0">
      <selection activeCell="A25" sqref="A25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78A6-4977-477D-9DA6-2035D15BDDDD}">
  <sheetPr codeName="Sheet8"/>
  <dimension ref="A1:P31"/>
  <sheetViews>
    <sheetView workbookViewId="0">
      <selection sqref="A1:E19"/>
    </sheetView>
  </sheetViews>
  <sheetFormatPr defaultRowHeight="13.2" x14ac:dyDescent="0.25"/>
  <cols>
    <col min="1" max="1" width="25.109375" customWidth="1"/>
    <col min="2" max="2" width="12.77734375" bestFit="1" customWidth="1"/>
    <col min="3" max="3" width="19.44140625" bestFit="1" customWidth="1"/>
  </cols>
  <sheetData>
    <row r="1" spans="1:5" x14ac:dyDescent="0.25">
      <c r="A1" t="s">
        <v>300</v>
      </c>
    </row>
    <row r="2" spans="1:5" x14ac:dyDescent="0.25">
      <c r="A2" t="s">
        <v>78</v>
      </c>
    </row>
    <row r="3" spans="1:5" x14ac:dyDescent="0.25">
      <c r="A3" t="s">
        <v>301</v>
      </c>
    </row>
    <row r="5" spans="1:5" x14ac:dyDescent="0.25">
      <c r="B5" t="s">
        <v>79</v>
      </c>
      <c r="C5" t="s">
        <v>80</v>
      </c>
      <c r="D5" t="s">
        <v>81</v>
      </c>
      <c r="E5" t="s">
        <v>82</v>
      </c>
    </row>
    <row r="6" spans="1:5" x14ac:dyDescent="0.25">
      <c r="A6" t="s">
        <v>83</v>
      </c>
      <c r="B6">
        <v>-63099997.470422797</v>
      </c>
      <c r="C6">
        <v>20311405.670711</v>
      </c>
      <c r="D6">
        <v>-3.10662878253734</v>
      </c>
      <c r="E6" s="52">
        <v>2.38859053728338E-3</v>
      </c>
    </row>
    <row r="7" spans="1:5" x14ac:dyDescent="0.25">
      <c r="A7" t="s">
        <v>72</v>
      </c>
      <c r="B7">
        <v>-85026.743596927598</v>
      </c>
      <c r="C7">
        <v>22684.3110252773</v>
      </c>
      <c r="D7">
        <v>-3.7482621139421699</v>
      </c>
      <c r="E7" s="52">
        <v>2.81227987084765E-4</v>
      </c>
    </row>
    <row r="8" spans="1:5" x14ac:dyDescent="0.25">
      <c r="A8" t="s">
        <v>19</v>
      </c>
      <c r="B8">
        <v>30170.8420076043</v>
      </c>
      <c r="C8">
        <v>8522.4866134653093</v>
      </c>
      <c r="D8">
        <v>3.5401454265630798</v>
      </c>
      <c r="E8" s="52">
        <v>5.8008611923393398E-4</v>
      </c>
    </row>
    <row r="9" spans="1:5" x14ac:dyDescent="0.25">
      <c r="A9" t="s">
        <v>76</v>
      </c>
      <c r="B9">
        <v>1177623.0798891101</v>
      </c>
      <c r="C9">
        <v>155671.54589533599</v>
      </c>
      <c r="D9">
        <v>7.5647933802936302</v>
      </c>
      <c r="E9" s="52">
        <v>1.08005107604428E-11</v>
      </c>
    </row>
    <row r="10" spans="1:5" x14ac:dyDescent="0.25">
      <c r="A10" t="s">
        <v>185</v>
      </c>
      <c r="B10">
        <v>29538.3761641405</v>
      </c>
      <c r="C10">
        <v>757.04134717912802</v>
      </c>
      <c r="D10">
        <v>39.018180809021601</v>
      </c>
      <c r="E10" s="52">
        <v>8.7002822216568898E-68</v>
      </c>
    </row>
    <row r="11" spans="1:5" x14ac:dyDescent="0.25">
      <c r="A11" t="s">
        <v>47</v>
      </c>
      <c r="B11">
        <v>8255.7737992779003</v>
      </c>
      <c r="C11">
        <v>3144.6911319169099</v>
      </c>
      <c r="D11">
        <v>2.6253051422081701</v>
      </c>
      <c r="E11" s="52">
        <v>9.8447580249867699E-3</v>
      </c>
    </row>
    <row r="12" spans="1:5" x14ac:dyDescent="0.25">
      <c r="E12" s="52"/>
    </row>
    <row r="13" spans="1:5" x14ac:dyDescent="0.25">
      <c r="A13" t="s">
        <v>283</v>
      </c>
    </row>
    <row r="14" spans="1:5" x14ac:dyDescent="0.25">
      <c r="A14" t="s">
        <v>84</v>
      </c>
      <c r="B14">
        <v>32901681.380079601</v>
      </c>
      <c r="C14" t="s">
        <v>85</v>
      </c>
      <c r="D14">
        <v>7833201.4922653697</v>
      </c>
    </row>
    <row r="15" spans="1:5" x14ac:dyDescent="0.25">
      <c r="A15" t="s">
        <v>86</v>
      </c>
      <c r="B15">
        <v>288055401446208</v>
      </c>
      <c r="C15" t="s">
        <v>87</v>
      </c>
      <c r="D15" s="52">
        <v>1589591.6982269399</v>
      </c>
    </row>
    <row r="16" spans="1:5" x14ac:dyDescent="0.25">
      <c r="A16" t="s">
        <v>88</v>
      </c>
      <c r="B16">
        <v>0.96057200106586305</v>
      </c>
      <c r="C16" t="s">
        <v>89</v>
      </c>
      <c r="D16" s="52">
        <v>0.95884270286699802</v>
      </c>
    </row>
    <row r="17" spans="1:16" x14ac:dyDescent="0.25">
      <c r="A17" t="s">
        <v>101</v>
      </c>
      <c r="B17">
        <v>401.65944524889102</v>
      </c>
      <c r="C17" t="s">
        <v>91</v>
      </c>
      <c r="D17" s="52">
        <v>1.2723029363031899E-70</v>
      </c>
    </row>
    <row r="18" spans="1:16" x14ac:dyDescent="0.25">
      <c r="A18" t="s">
        <v>96</v>
      </c>
      <c r="B18">
        <v>-2.51872967545776E-2</v>
      </c>
      <c r="C18" t="s">
        <v>97</v>
      </c>
      <c r="D18" s="52">
        <v>1.9722567635434201</v>
      </c>
    </row>
    <row r="19" spans="1:16" x14ac:dyDescent="0.25">
      <c r="O19" s="52"/>
    </row>
    <row r="20" spans="1:16" x14ac:dyDescent="0.25">
      <c r="O20" s="52"/>
    </row>
    <row r="21" spans="1:16" x14ac:dyDescent="0.25">
      <c r="O21" s="52"/>
    </row>
    <row r="22" spans="1:16" x14ac:dyDescent="0.25">
      <c r="P22" s="52"/>
    </row>
    <row r="23" spans="1:16" x14ac:dyDescent="0.25">
      <c r="O23" s="52"/>
    </row>
    <row r="25" spans="1:16" x14ac:dyDescent="0.25">
      <c r="O25" s="52"/>
    </row>
    <row r="26" spans="1:16" x14ac:dyDescent="0.25">
      <c r="O26" s="52"/>
    </row>
    <row r="27" spans="1:16" x14ac:dyDescent="0.25">
      <c r="N27" s="52"/>
    </row>
    <row r="29" spans="1:16" x14ac:dyDescent="0.25">
      <c r="N29" s="52"/>
    </row>
    <row r="31" spans="1:16" x14ac:dyDescent="0.25">
      <c r="N31" s="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DDF5-829B-422A-8B49-673E90012E3A}">
  <sheetPr codeName="Sheet9"/>
  <dimension ref="A1:V146"/>
  <sheetViews>
    <sheetView topLeftCell="M97" workbookViewId="0">
      <selection activeCell="AB41" sqref="AB41"/>
    </sheetView>
  </sheetViews>
  <sheetFormatPr defaultRowHeight="13.2" x14ac:dyDescent="0.25"/>
  <cols>
    <col min="1" max="1" width="9.33203125" style="54"/>
    <col min="4" max="4" width="14.6640625" style="33" bestFit="1" customWidth="1"/>
    <col min="7" max="7" width="11.109375" customWidth="1"/>
    <col min="11" max="11" width="11.77734375" bestFit="1" customWidth="1"/>
    <col min="12" max="12" width="12.77734375" bestFit="1" customWidth="1"/>
    <col min="13" max="15" width="11.109375" bestFit="1" customWidth="1"/>
    <col min="16" max="16" width="11.109375" customWidth="1"/>
    <col min="17" max="17" width="14.109375" bestFit="1" customWidth="1"/>
    <col min="18" max="18" width="13.77734375" bestFit="1" customWidth="1"/>
    <col min="21" max="21" width="14.77734375" bestFit="1" customWidth="1"/>
  </cols>
  <sheetData>
    <row r="1" spans="1:19" x14ac:dyDescent="0.25">
      <c r="A1" s="54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Data'!F1</f>
        <v>Res_NoCDM</v>
      </c>
      <c r="E1" t="str">
        <f>'Monthly Data'!BH1</f>
        <v>Trend</v>
      </c>
      <c r="F1" t="str">
        <f>'Monthly Data'!AJ1</f>
        <v>CDD</v>
      </c>
      <c r="G1" t="str">
        <f>'Monthly Data'!CA1</f>
        <v>MonthDays</v>
      </c>
      <c r="H1" t="str">
        <f>'Monthly Data'!AU1</f>
        <v>HDD12</v>
      </c>
      <c r="I1" t="str">
        <f>'Monthly Data'!BA1</f>
        <v>OntFTEs</v>
      </c>
      <c r="K1" t="s">
        <v>83</v>
      </c>
      <c r="L1" t="str">
        <f>E1</f>
        <v>Trend</v>
      </c>
      <c r="M1" t="str">
        <f>F1</f>
        <v>CDD</v>
      </c>
      <c r="N1" t="str">
        <f>G1</f>
        <v>MonthDays</v>
      </c>
      <c r="O1" t="str">
        <f>H1</f>
        <v>HDD12</v>
      </c>
      <c r="P1" t="str">
        <f>I1</f>
        <v>OntFTEs</v>
      </c>
      <c r="Q1" t="s">
        <v>98</v>
      </c>
      <c r="R1" t="s">
        <v>99</v>
      </c>
      <c r="S1" t="s">
        <v>100</v>
      </c>
    </row>
    <row r="2" spans="1:19" x14ac:dyDescent="0.25">
      <c r="A2" s="54">
        <f>'Monthly Data'!A2</f>
        <v>39814</v>
      </c>
      <c r="B2">
        <f>'Monthly Data'!C2</f>
        <v>1</v>
      </c>
      <c r="C2">
        <f>'Monthly Data'!B2</f>
        <v>2009</v>
      </c>
      <c r="D2" s="33">
        <f>'Monthly Data'!F2</f>
        <v>57384584.738597549</v>
      </c>
      <c r="E2">
        <f>'Monthly Data'!BH2</f>
        <v>1</v>
      </c>
      <c r="F2">
        <f>'Monthly Data'!AJ2</f>
        <v>0</v>
      </c>
      <c r="G2">
        <f>'Monthly Data'!CA2</f>
        <v>31</v>
      </c>
      <c r="H2">
        <f>'Monthly Data'!AU2</f>
        <v>860.69999999999993</v>
      </c>
      <c r="I2">
        <f>'Monthly Data'!BA2</f>
        <v>6506.5</v>
      </c>
      <c r="K2">
        <f>'Res PW'!$B$6</f>
        <v>-63099997.470422797</v>
      </c>
      <c r="L2">
        <f>E2*'Res PW'!$B$7</f>
        <v>-85026.743596927598</v>
      </c>
      <c r="M2">
        <f>F2*'Res PW'!$B$8</f>
        <v>0</v>
      </c>
      <c r="N2">
        <f>G2*'Res PW'!$B$9</f>
        <v>36506315.476562411</v>
      </c>
      <c r="O2">
        <f>H2*'Res PW'!$B$10</f>
        <v>25423680.364475727</v>
      </c>
      <c r="P2">
        <f>I2*'Res PW'!$B$11</f>
        <v>53716192.225001656</v>
      </c>
      <c r="Q2" s="32">
        <f>SUM(K2:P2)</f>
        <v>52461163.85202007</v>
      </c>
      <c r="R2" s="33">
        <f t="shared" ref="R2:R33" si="0">Q2-D2</f>
        <v>-4923420.8865774795</v>
      </c>
      <c r="S2" s="55">
        <f t="shared" ref="S2:S33" si="1">ABS(R2/D2)</f>
        <v>8.5796924540013766E-2</v>
      </c>
    </row>
    <row r="3" spans="1:19" x14ac:dyDescent="0.25">
      <c r="A3" s="54">
        <f>'Monthly Data'!A3</f>
        <v>39845</v>
      </c>
      <c r="B3">
        <f>'Monthly Data'!C3</f>
        <v>2</v>
      </c>
      <c r="C3">
        <f>'Monthly Data'!B3</f>
        <v>2009</v>
      </c>
      <c r="D3" s="33">
        <f>'Monthly Data'!F3</f>
        <v>40553587.849825546</v>
      </c>
      <c r="E3">
        <f>'Monthly Data'!BH3</f>
        <v>2</v>
      </c>
      <c r="F3">
        <f>'Monthly Data'!AJ3</f>
        <v>0</v>
      </c>
      <c r="G3">
        <f>'Monthly Data'!CA3</f>
        <v>28</v>
      </c>
      <c r="H3">
        <f>'Monthly Data'!AU3</f>
        <v>622.30000000000007</v>
      </c>
      <c r="I3">
        <f>'Monthly Data'!BA3</f>
        <v>6436.2</v>
      </c>
      <c r="K3">
        <f>'Res PW'!$B$6</f>
        <v>-63099997.470422797</v>
      </c>
      <c r="L3">
        <f>E3*'Res PW'!$B$7</f>
        <v>-170053.4871938552</v>
      </c>
      <c r="M3">
        <f>F3*'Res PW'!$B$8</f>
        <v>0</v>
      </c>
      <c r="N3">
        <f>G3*'Res PW'!$B$9</f>
        <v>32973446.236895081</v>
      </c>
      <c r="O3">
        <f>H3*'Res PW'!$B$10</f>
        <v>18381731.486944634</v>
      </c>
      <c r="P3">
        <f>I3*'Res PW'!$B$11</f>
        <v>53135811.326912418</v>
      </c>
      <c r="Q3" s="32">
        <f t="shared" ref="Q3:Q66" si="2">SUM(K3:P3)</f>
        <v>41220938.093135484</v>
      </c>
      <c r="R3" s="33">
        <f t="shared" si="0"/>
        <v>667350.24330993742</v>
      </c>
      <c r="S3" s="55">
        <f t="shared" si="1"/>
        <v>1.645600990425828E-2</v>
      </c>
    </row>
    <row r="4" spans="1:19" x14ac:dyDescent="0.25">
      <c r="A4" s="54">
        <f>'Monthly Data'!A4</f>
        <v>39873</v>
      </c>
      <c r="B4">
        <f>'Monthly Data'!C4</f>
        <v>3</v>
      </c>
      <c r="C4">
        <f>'Monthly Data'!B4</f>
        <v>2009</v>
      </c>
      <c r="D4" s="33">
        <f>'Monthly Data'!F4</f>
        <v>44666305.500655547</v>
      </c>
      <c r="E4">
        <f>'Monthly Data'!BH4</f>
        <v>3</v>
      </c>
      <c r="F4">
        <f>'Monthly Data'!AJ4</f>
        <v>0</v>
      </c>
      <c r="G4">
        <f>'Monthly Data'!CA4</f>
        <v>31</v>
      </c>
      <c r="H4">
        <f>'Monthly Data'!AU4</f>
        <v>510.1</v>
      </c>
      <c r="I4">
        <f>'Monthly Data'!BA4</f>
        <v>6363.8</v>
      </c>
      <c r="K4">
        <f>'Res PW'!$B$6</f>
        <v>-63099997.470422797</v>
      </c>
      <c r="L4">
        <f>E4*'Res PW'!$B$7</f>
        <v>-255080.23079078278</v>
      </c>
      <c r="M4">
        <f>F4*'Res PW'!$B$8</f>
        <v>0</v>
      </c>
      <c r="N4">
        <f>G4*'Res PW'!$B$9</f>
        <v>36506315.476562411</v>
      </c>
      <c r="O4">
        <f>H4*'Res PW'!$B$10</f>
        <v>15067525.681328069</v>
      </c>
      <c r="P4">
        <f>I4*'Res PW'!$B$11</f>
        <v>52538093.303844705</v>
      </c>
      <c r="Q4" s="32">
        <f t="shared" si="2"/>
        <v>40756856.760521606</v>
      </c>
      <c r="R4" s="33">
        <f t="shared" si="0"/>
        <v>-3909448.7401339412</v>
      </c>
      <c r="S4" s="55">
        <f t="shared" si="1"/>
        <v>8.7525679509727172E-2</v>
      </c>
    </row>
    <row r="5" spans="1:19" x14ac:dyDescent="0.25">
      <c r="A5" s="54">
        <f>'Monthly Data'!A5</f>
        <v>39904</v>
      </c>
      <c r="B5">
        <f>'Monthly Data'!C5</f>
        <v>4</v>
      </c>
      <c r="C5">
        <f>'Monthly Data'!B5</f>
        <v>2009</v>
      </c>
      <c r="D5" s="33">
        <f>'Monthly Data'!F5</f>
        <v>30022874.144768063</v>
      </c>
      <c r="E5">
        <f>'Monthly Data'!BH5</f>
        <v>4</v>
      </c>
      <c r="F5">
        <f>'Monthly Data'!AJ5</f>
        <v>0</v>
      </c>
      <c r="G5">
        <f>'Monthly Data'!CA5</f>
        <v>30</v>
      </c>
      <c r="H5">
        <f>'Monthly Data'!AU5</f>
        <v>254.90000000000003</v>
      </c>
      <c r="I5">
        <f>'Monthly Data'!BA5</f>
        <v>6359.6</v>
      </c>
      <c r="K5">
        <f>'Res PW'!$B$6</f>
        <v>-63099997.470422797</v>
      </c>
      <c r="L5">
        <f>E5*'Res PW'!$B$7</f>
        <v>-340106.97438771039</v>
      </c>
      <c r="M5">
        <f>F5*'Res PW'!$B$8</f>
        <v>0</v>
      </c>
      <c r="N5">
        <f>G5*'Res PW'!$B$9</f>
        <v>35328692.396673299</v>
      </c>
      <c r="O5">
        <f>H5*'Res PW'!$B$10</f>
        <v>7529332.0842394149</v>
      </c>
      <c r="P5">
        <f>I5*'Res PW'!$B$11</f>
        <v>52503419.05388774</v>
      </c>
      <c r="Q5" s="32">
        <f t="shared" si="2"/>
        <v>31921339.089989945</v>
      </c>
      <c r="R5" s="33">
        <f t="shared" si="0"/>
        <v>1898464.9452218823</v>
      </c>
      <c r="S5" s="55">
        <f t="shared" si="1"/>
        <v>6.3233950755934479E-2</v>
      </c>
    </row>
    <row r="6" spans="1:19" x14ac:dyDescent="0.25">
      <c r="A6" s="54">
        <f>'Monthly Data'!A6</f>
        <v>39934</v>
      </c>
      <c r="B6">
        <f>'Monthly Data'!C6</f>
        <v>5</v>
      </c>
      <c r="C6">
        <f>'Monthly Data'!B6</f>
        <v>2009</v>
      </c>
      <c r="D6" s="33">
        <f>'Monthly Data'!F6</f>
        <v>28861956.527614366</v>
      </c>
      <c r="E6">
        <f>'Monthly Data'!BH6</f>
        <v>5</v>
      </c>
      <c r="F6">
        <f>'Monthly Data'!AJ6</f>
        <v>0.6</v>
      </c>
      <c r="G6">
        <f>'Monthly Data'!CA6</f>
        <v>31</v>
      </c>
      <c r="H6">
        <f>'Monthly Data'!AU6</f>
        <v>93.100000000000009</v>
      </c>
      <c r="I6">
        <f>'Monthly Data'!BA6</f>
        <v>6382.1</v>
      </c>
      <c r="K6">
        <f>'Res PW'!$B$6</f>
        <v>-63099997.470422797</v>
      </c>
      <c r="L6">
        <f>E6*'Res PW'!$B$7</f>
        <v>-425133.717984638</v>
      </c>
      <c r="M6">
        <f>F6*'Res PW'!$B$8</f>
        <v>18102.505204562578</v>
      </c>
      <c r="N6">
        <f>G6*'Res PW'!$B$9</f>
        <v>36506315.476562411</v>
      </c>
      <c r="O6">
        <f>H6*'Res PW'!$B$10</f>
        <v>2750022.8208814808</v>
      </c>
      <c r="P6">
        <f>I6*'Res PW'!$B$11</f>
        <v>52689173.964371487</v>
      </c>
      <c r="Q6" s="32">
        <f t="shared" si="2"/>
        <v>28438483.57861251</v>
      </c>
      <c r="R6" s="33">
        <f t="shared" si="0"/>
        <v>-423472.94900185615</v>
      </c>
      <c r="S6" s="55">
        <f t="shared" si="1"/>
        <v>1.4672357662124821E-2</v>
      </c>
    </row>
    <row r="7" spans="1:19" x14ac:dyDescent="0.25">
      <c r="A7" s="54">
        <f>'Monthly Data'!A7</f>
        <v>39965</v>
      </c>
      <c r="B7">
        <f>'Monthly Data'!C7</f>
        <v>6</v>
      </c>
      <c r="C7">
        <f>'Monthly Data'!B7</f>
        <v>2009</v>
      </c>
      <c r="D7" s="33">
        <f>'Monthly Data'!F7</f>
        <v>26414474.799878418</v>
      </c>
      <c r="E7">
        <f>'Monthly Data'!BH7</f>
        <v>6</v>
      </c>
      <c r="F7">
        <f>'Monthly Data'!AJ7</f>
        <v>35.799999999999997</v>
      </c>
      <c r="G7">
        <f>'Monthly Data'!CA7</f>
        <v>30</v>
      </c>
      <c r="H7">
        <f>'Monthly Data'!AU7</f>
        <v>17.599999999999998</v>
      </c>
      <c r="I7">
        <f>'Monthly Data'!BA7</f>
        <v>6429.4</v>
      </c>
      <c r="K7">
        <f>'Res PW'!$B$6</f>
        <v>-63099997.470422797</v>
      </c>
      <c r="L7">
        <f>E7*'Res PW'!$B$7</f>
        <v>-510160.46158156556</v>
      </c>
      <c r="M7">
        <f>F7*'Res PW'!$B$8</f>
        <v>1080116.1438722338</v>
      </c>
      <c r="N7">
        <f>G7*'Res PW'!$B$9</f>
        <v>35328692.396673299</v>
      </c>
      <c r="O7">
        <f>H7*'Res PW'!$B$10</f>
        <v>519875.42048887274</v>
      </c>
      <c r="P7">
        <f>I7*'Res PW'!$B$11</f>
        <v>53079672.065077327</v>
      </c>
      <c r="Q7" s="32">
        <f t="shared" si="2"/>
        <v>26398198.094107367</v>
      </c>
      <c r="R7" s="33">
        <f t="shared" si="0"/>
        <v>-16276.705771051347</v>
      </c>
      <c r="S7" s="55">
        <f t="shared" si="1"/>
        <v>6.1620402807048297E-4</v>
      </c>
    </row>
    <row r="8" spans="1:19" x14ac:dyDescent="0.25">
      <c r="A8" s="54">
        <f>'Monthly Data'!A8</f>
        <v>39995</v>
      </c>
      <c r="B8">
        <f>'Monthly Data'!C8</f>
        <v>7</v>
      </c>
      <c r="C8">
        <f>'Monthly Data'!B8</f>
        <v>2009</v>
      </c>
      <c r="D8" s="33">
        <f>'Monthly Data'!F8</f>
        <v>23409506.240725413</v>
      </c>
      <c r="E8">
        <f>'Monthly Data'!BH8</f>
        <v>7</v>
      </c>
      <c r="F8">
        <f>'Monthly Data'!AJ8</f>
        <v>8.8000000000000007</v>
      </c>
      <c r="G8">
        <f>'Monthly Data'!CA8</f>
        <v>31</v>
      </c>
      <c r="H8">
        <f>'Monthly Data'!AU8</f>
        <v>0</v>
      </c>
      <c r="I8">
        <f>'Monthly Data'!BA8</f>
        <v>6467</v>
      </c>
      <c r="K8">
        <f>'Res PW'!$B$6</f>
        <v>-63099997.470422797</v>
      </c>
      <c r="L8">
        <f>E8*'Res PW'!$B$7</f>
        <v>-595187.20517849317</v>
      </c>
      <c r="M8">
        <f>F8*'Res PW'!$B$8</f>
        <v>265503.40966691787</v>
      </c>
      <c r="N8">
        <f>G8*'Res PW'!$B$9</f>
        <v>36506315.476562411</v>
      </c>
      <c r="O8">
        <f>H8*'Res PW'!$B$10</f>
        <v>0</v>
      </c>
      <c r="P8">
        <f>I8*'Res PW'!$B$11</f>
        <v>53390089.159930184</v>
      </c>
      <c r="Q8" s="32">
        <f t="shared" si="2"/>
        <v>26466723.370558225</v>
      </c>
      <c r="R8" s="33">
        <f t="shared" si="0"/>
        <v>3057217.1298328117</v>
      </c>
      <c r="S8" s="55">
        <f t="shared" si="1"/>
        <v>0.13059724961281691</v>
      </c>
    </row>
    <row r="9" spans="1:19" x14ac:dyDescent="0.25">
      <c r="A9" s="54">
        <f>'Monthly Data'!A9</f>
        <v>40026</v>
      </c>
      <c r="B9">
        <f>'Monthly Data'!C9</f>
        <v>8</v>
      </c>
      <c r="C9">
        <f>'Monthly Data'!B9</f>
        <v>2009</v>
      </c>
      <c r="D9" s="33">
        <f>'Monthly Data'!F9</f>
        <v>25673258.618967369</v>
      </c>
      <c r="E9">
        <f>'Monthly Data'!BH9</f>
        <v>8</v>
      </c>
      <c r="F9">
        <f>'Monthly Data'!AJ9</f>
        <v>34</v>
      </c>
      <c r="G9">
        <f>'Monthly Data'!CA9</f>
        <v>31</v>
      </c>
      <c r="H9">
        <f>'Monthly Data'!AU9</f>
        <v>3.5</v>
      </c>
      <c r="I9">
        <f>'Monthly Data'!BA9</f>
        <v>6487.6</v>
      </c>
      <c r="K9">
        <f>'Res PW'!$B$6</f>
        <v>-63099997.470422797</v>
      </c>
      <c r="L9">
        <f>E9*'Res PW'!$B$7</f>
        <v>-680213.94877542078</v>
      </c>
      <c r="M9">
        <f>F9*'Res PW'!$B$8</f>
        <v>1025808.6282585462</v>
      </c>
      <c r="N9">
        <f>G9*'Res PW'!$B$9</f>
        <v>36506315.476562411</v>
      </c>
      <c r="O9">
        <f>H9*'Res PW'!$B$10</f>
        <v>103384.31657449175</v>
      </c>
      <c r="P9">
        <f>I9*'Res PW'!$B$11</f>
        <v>53560158.100195311</v>
      </c>
      <c r="Q9" s="32">
        <f t="shared" si="2"/>
        <v>27415455.102392547</v>
      </c>
      <c r="R9" s="33">
        <f t="shared" si="0"/>
        <v>1742196.4834251776</v>
      </c>
      <c r="S9" s="55">
        <f t="shared" si="1"/>
        <v>6.7860356539938618E-2</v>
      </c>
    </row>
    <row r="10" spans="1:19" x14ac:dyDescent="0.25">
      <c r="A10" s="54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Data'!F10</f>
        <v>23838759.547277104</v>
      </c>
      <c r="E10">
        <f>'Monthly Data'!BH10</f>
        <v>9</v>
      </c>
      <c r="F10">
        <f>'Monthly Data'!AJ10</f>
        <v>6.8000000000000007</v>
      </c>
      <c r="G10">
        <f>'Monthly Data'!CA10</f>
        <v>30</v>
      </c>
      <c r="H10">
        <f>'Monthly Data'!AU10</f>
        <v>25</v>
      </c>
      <c r="I10">
        <f>'Monthly Data'!BA10</f>
        <v>6470.2</v>
      </c>
      <c r="K10">
        <f>'Res PW'!$B$6</f>
        <v>-63099997.470422797</v>
      </c>
      <c r="L10">
        <f>E10*'Res PW'!$B$7</f>
        <v>-765240.69237234839</v>
      </c>
      <c r="M10">
        <f>F10*'Res PW'!$B$8</f>
        <v>205161.72565170928</v>
      </c>
      <c r="N10">
        <f>G10*'Res PW'!$B$9</f>
        <v>35328692.396673299</v>
      </c>
      <c r="O10">
        <f>H10*'Res PW'!$B$10</f>
        <v>738459.40410351253</v>
      </c>
      <c r="P10">
        <f>I10*'Res PW'!$B$11</f>
        <v>53416507.636087872</v>
      </c>
      <c r="Q10" s="32">
        <f t="shared" si="2"/>
        <v>25823582.999721248</v>
      </c>
      <c r="R10" s="33">
        <f t="shared" si="0"/>
        <v>1984823.4524441436</v>
      </c>
      <c r="S10" s="55">
        <f t="shared" si="1"/>
        <v>8.3260349537392475E-2</v>
      </c>
    </row>
    <row r="11" spans="1:19" x14ac:dyDescent="0.25">
      <c r="A11" s="54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Data'!F11</f>
        <v>33191188.774149258</v>
      </c>
      <c r="E11">
        <f>'Monthly Data'!BH11</f>
        <v>10</v>
      </c>
      <c r="F11">
        <f>'Monthly Data'!AJ11</f>
        <v>0</v>
      </c>
      <c r="G11">
        <f>'Monthly Data'!CA11</f>
        <v>31</v>
      </c>
      <c r="H11">
        <f>'Monthly Data'!AU11</f>
        <v>232.19999999999996</v>
      </c>
      <c r="I11">
        <f>'Monthly Data'!BA11</f>
        <v>6472.1</v>
      </c>
      <c r="K11">
        <f>'Res PW'!$B$6</f>
        <v>-63099997.470422797</v>
      </c>
      <c r="L11">
        <f>E11*'Res PW'!$B$7</f>
        <v>-850267.435969276</v>
      </c>
      <c r="M11">
        <f>F11*'Res PW'!$B$8</f>
        <v>0</v>
      </c>
      <c r="N11">
        <f>G11*'Res PW'!$B$9</f>
        <v>36506315.476562411</v>
      </c>
      <c r="O11">
        <f>H11*'Res PW'!$B$10</f>
        <v>6858810.9453134229</v>
      </c>
      <c r="P11">
        <f>I11*'Res PW'!$B$11</f>
        <v>53432193.606306501</v>
      </c>
      <c r="Q11" s="32">
        <f t="shared" si="2"/>
        <v>32847055.12179026</v>
      </c>
      <c r="R11" s="33">
        <f t="shared" si="0"/>
        <v>-344133.65235899761</v>
      </c>
      <c r="S11" s="55">
        <f t="shared" si="1"/>
        <v>1.0368223166114011E-2</v>
      </c>
    </row>
    <row r="12" spans="1:19" x14ac:dyDescent="0.25">
      <c r="A12" s="54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Data'!F12</f>
        <v>33104027.677154254</v>
      </c>
      <c r="E12">
        <f>'Monthly Data'!BH12</f>
        <v>11</v>
      </c>
      <c r="F12">
        <f>'Monthly Data'!AJ12</f>
        <v>0</v>
      </c>
      <c r="G12">
        <f>'Monthly Data'!CA12</f>
        <v>30</v>
      </c>
      <c r="H12">
        <f>'Monthly Data'!AU12</f>
        <v>273.30000000000007</v>
      </c>
      <c r="I12">
        <f>'Monthly Data'!BA12</f>
        <v>6465.6</v>
      </c>
      <c r="K12">
        <f>'Res PW'!$B$6</f>
        <v>-63099997.470422797</v>
      </c>
      <c r="L12">
        <f>E12*'Res PW'!$B$7</f>
        <v>-935294.17956620362</v>
      </c>
      <c r="M12">
        <f>F12*'Res PW'!$B$8</f>
        <v>0</v>
      </c>
      <c r="N12">
        <f>G12*'Res PW'!$B$9</f>
        <v>35328692.396673299</v>
      </c>
      <c r="O12">
        <f>H12*'Res PW'!$B$10</f>
        <v>8072838.2056596009</v>
      </c>
      <c r="P12">
        <f>I12*'Res PW'!$B$11</f>
        <v>53378531.076611198</v>
      </c>
      <c r="Q12" s="32">
        <f t="shared" si="2"/>
        <v>32744770.028955098</v>
      </c>
      <c r="R12" s="33">
        <f t="shared" si="0"/>
        <v>-359257.64819915593</v>
      </c>
      <c r="S12" s="55">
        <f t="shared" si="1"/>
        <v>1.0852384842799257E-2</v>
      </c>
    </row>
    <row r="13" spans="1:19" x14ac:dyDescent="0.25">
      <c r="A13" s="54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Data'!F13</f>
        <v>45536363.42434068</v>
      </c>
      <c r="E13">
        <f>'Monthly Data'!BH13</f>
        <v>12</v>
      </c>
      <c r="F13">
        <f>'Monthly Data'!AJ13</f>
        <v>0</v>
      </c>
      <c r="G13">
        <f>'Monthly Data'!CA13</f>
        <v>31</v>
      </c>
      <c r="H13">
        <f>'Monthly Data'!AU13</f>
        <v>640.49999999999989</v>
      </c>
      <c r="I13">
        <f>'Monthly Data'!BA13</f>
        <v>6467.5</v>
      </c>
      <c r="K13">
        <f>'Res PW'!$B$6</f>
        <v>-63099997.470422797</v>
      </c>
      <c r="L13">
        <f>E13*'Res PW'!$B$7</f>
        <v>-1020320.9231631311</v>
      </c>
      <c r="M13">
        <f>F13*'Res PW'!$B$8</f>
        <v>0</v>
      </c>
      <c r="N13">
        <f>G13*'Res PW'!$B$9</f>
        <v>36506315.476562411</v>
      </c>
      <c r="O13">
        <f>H13*'Res PW'!$B$10</f>
        <v>18919329.933131985</v>
      </c>
      <c r="P13">
        <f>I13*'Res PW'!$B$11</f>
        <v>53394217.04682982</v>
      </c>
      <c r="Q13" s="32">
        <f t="shared" si="2"/>
        <v>44699544.062938288</v>
      </c>
      <c r="R13" s="33">
        <f t="shared" si="0"/>
        <v>-836819.36140239239</v>
      </c>
      <c r="S13" s="55">
        <f t="shared" si="1"/>
        <v>1.8376947531016166E-2</v>
      </c>
    </row>
    <row r="14" spans="1:19" x14ac:dyDescent="0.25">
      <c r="A14" s="54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Data'!F14</f>
        <v>48867273.405494481</v>
      </c>
      <c r="E14">
        <f>'Monthly Data'!BH14</f>
        <v>13</v>
      </c>
      <c r="F14">
        <f>'Monthly Data'!AJ14</f>
        <v>0</v>
      </c>
      <c r="G14">
        <f>'Monthly Data'!CA14</f>
        <v>31</v>
      </c>
      <c r="H14">
        <f>'Monthly Data'!AU14</f>
        <v>692.8</v>
      </c>
      <c r="I14">
        <f>'Monthly Data'!BA14</f>
        <v>6434.5</v>
      </c>
      <c r="K14">
        <f>'Res PW'!$B$6</f>
        <v>-63099997.470422797</v>
      </c>
      <c r="L14">
        <f>E14*'Res PW'!$B$7</f>
        <v>-1105347.6667600588</v>
      </c>
      <c r="M14">
        <f>F14*'Res PW'!$B$8</f>
        <v>0</v>
      </c>
      <c r="N14">
        <f>G14*'Res PW'!$B$9</f>
        <v>36506315.476562411</v>
      </c>
      <c r="O14">
        <f>H14*'Res PW'!$B$10</f>
        <v>20464187.006516539</v>
      </c>
      <c r="P14">
        <f>I14*'Res PW'!$B$11</f>
        <v>53121776.511453651</v>
      </c>
      <c r="Q14" s="32">
        <f t="shared" si="2"/>
        <v>45886933.857349746</v>
      </c>
      <c r="R14" s="33">
        <f t="shared" si="0"/>
        <v>-2980339.5481447354</v>
      </c>
      <c r="S14" s="55">
        <f t="shared" si="1"/>
        <v>6.0988455881592844E-2</v>
      </c>
    </row>
    <row r="15" spans="1:19" x14ac:dyDescent="0.25">
      <c r="A15" s="54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Data'!F15</f>
        <v>41826008.825813353</v>
      </c>
      <c r="E15">
        <f>'Monthly Data'!BH15</f>
        <v>14</v>
      </c>
      <c r="F15">
        <f>'Monthly Data'!AJ15</f>
        <v>0</v>
      </c>
      <c r="G15">
        <f>'Monthly Data'!CA15</f>
        <v>28</v>
      </c>
      <c r="H15">
        <f>'Monthly Data'!AU15</f>
        <v>582.70000000000005</v>
      </c>
      <c r="I15">
        <f>'Monthly Data'!BA15</f>
        <v>6404.1</v>
      </c>
      <c r="K15">
        <f>'Res PW'!$B$6</f>
        <v>-63099997.470422797</v>
      </c>
      <c r="L15">
        <f>E15*'Res PW'!$B$7</f>
        <v>-1190374.4103569863</v>
      </c>
      <c r="M15">
        <f>F15*'Res PW'!$B$8</f>
        <v>0</v>
      </c>
      <c r="N15">
        <f>G15*'Res PW'!$B$9</f>
        <v>32973446.236895081</v>
      </c>
      <c r="O15">
        <f>H15*'Res PW'!$B$10</f>
        <v>17212011.790844671</v>
      </c>
      <c r="P15">
        <f>I15*'Res PW'!$B$11</f>
        <v>52870800.987955607</v>
      </c>
      <c r="Q15" s="32">
        <f t="shared" si="2"/>
        <v>38765887.134915575</v>
      </c>
      <c r="R15" s="33">
        <f t="shared" si="0"/>
        <v>-3060121.6908977777</v>
      </c>
      <c r="S15" s="55">
        <f t="shared" si="1"/>
        <v>7.3163129277809366E-2</v>
      </c>
    </row>
    <row r="16" spans="1:19" x14ac:dyDescent="0.25">
      <c r="A16" s="54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Data'!F16</f>
        <v>35543875.290557377</v>
      </c>
      <c r="E16">
        <f>'Monthly Data'!BH16</f>
        <v>15</v>
      </c>
      <c r="F16">
        <f>'Monthly Data'!AJ16</f>
        <v>0</v>
      </c>
      <c r="G16">
        <f>'Monthly Data'!CA16</f>
        <v>31</v>
      </c>
      <c r="H16">
        <f>'Monthly Data'!AU16</f>
        <v>316.90000000000003</v>
      </c>
      <c r="I16">
        <f>'Monthly Data'!BA16</f>
        <v>6377.2</v>
      </c>
      <c r="K16">
        <f>'Res PW'!$B$6</f>
        <v>-63099997.470422797</v>
      </c>
      <c r="L16">
        <f>E16*'Res PW'!$B$7</f>
        <v>-1275401.1539539141</v>
      </c>
      <c r="M16">
        <f>F16*'Res PW'!$B$8</f>
        <v>0</v>
      </c>
      <c r="N16">
        <f>G16*'Res PW'!$B$9</f>
        <v>36506315.476562411</v>
      </c>
      <c r="O16">
        <f>H16*'Res PW'!$B$10</f>
        <v>9360711.4064161256</v>
      </c>
      <c r="P16">
        <f>I16*'Res PW'!$B$11</f>
        <v>52648720.672755025</v>
      </c>
      <c r="Q16" s="32">
        <f t="shared" si="2"/>
        <v>34140348.931356847</v>
      </c>
      <c r="R16" s="33">
        <f t="shared" si="0"/>
        <v>-1403526.3592005298</v>
      </c>
      <c r="S16" s="55">
        <f t="shared" si="1"/>
        <v>3.948715067581255E-2</v>
      </c>
    </row>
    <row r="17" spans="1:19" x14ac:dyDescent="0.25">
      <c r="A17" s="54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Data'!F17</f>
        <v>26863853.86625072</v>
      </c>
      <c r="E17">
        <f>'Monthly Data'!BH17</f>
        <v>16</v>
      </c>
      <c r="F17">
        <f>'Monthly Data'!AJ17</f>
        <v>0</v>
      </c>
      <c r="G17">
        <f>'Monthly Data'!CA17</f>
        <v>30</v>
      </c>
      <c r="H17">
        <f>'Monthly Data'!AU17</f>
        <v>155.09999999999997</v>
      </c>
      <c r="I17">
        <f>'Monthly Data'!BA17</f>
        <v>6401.7</v>
      </c>
      <c r="K17">
        <f>'Res PW'!$B$6</f>
        <v>-63099997.470422797</v>
      </c>
      <c r="L17">
        <f>E17*'Res PW'!$B$7</f>
        <v>-1360427.8975508416</v>
      </c>
      <c r="M17">
        <f>F17*'Res PW'!$B$8</f>
        <v>0</v>
      </c>
      <c r="N17">
        <f>G17*'Res PW'!$B$9</f>
        <v>35328692.396673299</v>
      </c>
      <c r="O17">
        <f>H17*'Res PW'!$B$10</f>
        <v>4581402.1430581901</v>
      </c>
      <c r="P17">
        <f>I17*'Res PW'!$B$11</f>
        <v>52850987.130837336</v>
      </c>
      <c r="Q17" s="32">
        <f t="shared" si="2"/>
        <v>28300656.302595183</v>
      </c>
      <c r="R17" s="33">
        <f t="shared" si="0"/>
        <v>1436802.4363444634</v>
      </c>
      <c r="S17" s="55">
        <f t="shared" si="1"/>
        <v>5.3484598430961913E-2</v>
      </c>
    </row>
    <row r="18" spans="1:19" x14ac:dyDescent="0.25">
      <c r="A18" s="54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Data'!F18</f>
        <v>27182068.705906127</v>
      </c>
      <c r="E18">
        <f>'Monthly Data'!BH18</f>
        <v>17</v>
      </c>
      <c r="F18">
        <f>'Monthly Data'!AJ18</f>
        <v>33.099999999999994</v>
      </c>
      <c r="G18">
        <f>'Monthly Data'!CA18</f>
        <v>31</v>
      </c>
      <c r="H18">
        <f>'Monthly Data'!AU18</f>
        <v>55.599999999999994</v>
      </c>
      <c r="I18">
        <f>'Monthly Data'!BA18</f>
        <v>6468.9</v>
      </c>
      <c r="K18">
        <f>'Res PW'!$B$6</f>
        <v>-63099997.470422797</v>
      </c>
      <c r="L18">
        <f>E18*'Res PW'!$B$7</f>
        <v>-1445454.6411477691</v>
      </c>
      <c r="M18">
        <f>F18*'Res PW'!$B$8</f>
        <v>998654.87045170215</v>
      </c>
      <c r="N18">
        <f>G18*'Res PW'!$B$9</f>
        <v>36506315.476562411</v>
      </c>
      <c r="O18">
        <f>H18*'Res PW'!$B$10</f>
        <v>1642333.7147262117</v>
      </c>
      <c r="P18">
        <f>I18*'Res PW'!$B$11</f>
        <v>53405775.130148806</v>
      </c>
      <c r="Q18" s="32">
        <f t="shared" si="2"/>
        <v>28007627.080318566</v>
      </c>
      <c r="R18" s="33">
        <f t="shared" si="0"/>
        <v>825558.37441243976</v>
      </c>
      <c r="S18" s="55">
        <f t="shared" si="1"/>
        <v>3.0371432849519001E-2</v>
      </c>
    </row>
    <row r="19" spans="1:19" x14ac:dyDescent="0.25">
      <c r="A19" s="54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Data'!F19</f>
        <v>22617884.651861776</v>
      </c>
      <c r="E19">
        <f>'Monthly Data'!BH19</f>
        <v>18</v>
      </c>
      <c r="F19">
        <f>'Monthly Data'!AJ19</f>
        <v>9.1</v>
      </c>
      <c r="G19">
        <f>'Monthly Data'!CA19</f>
        <v>30</v>
      </c>
      <c r="H19">
        <f>'Monthly Data'!AU19</f>
        <v>2.1999999999999993</v>
      </c>
      <c r="I19">
        <f>'Monthly Data'!BA19</f>
        <v>6578.9</v>
      </c>
      <c r="K19">
        <f>'Res PW'!$B$6</f>
        <v>-63099997.470422797</v>
      </c>
      <c r="L19">
        <f>E19*'Res PW'!$B$7</f>
        <v>-1530481.3847446968</v>
      </c>
      <c r="M19">
        <f>F19*'Res PW'!$B$8</f>
        <v>274554.66226919915</v>
      </c>
      <c r="N19">
        <f>G19*'Res PW'!$B$9</f>
        <v>35328692.396673299</v>
      </c>
      <c r="O19">
        <f>H19*'Res PW'!$B$10</f>
        <v>64984.427561109078</v>
      </c>
      <c r="P19">
        <f>I19*'Res PW'!$B$11</f>
        <v>54313910.248069376</v>
      </c>
      <c r="Q19" s="32">
        <f t="shared" si="2"/>
        <v>25351662.879405487</v>
      </c>
      <c r="R19" s="33">
        <f t="shared" si="0"/>
        <v>2733778.2275437117</v>
      </c>
      <c r="S19" s="55">
        <f t="shared" si="1"/>
        <v>0.12086798874529951</v>
      </c>
    </row>
    <row r="20" spans="1:19" x14ac:dyDescent="0.25">
      <c r="A20" s="54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Data'!F20</f>
        <v>28346706.597320314</v>
      </c>
      <c r="E20">
        <f>'Monthly Data'!BH20</f>
        <v>19</v>
      </c>
      <c r="F20">
        <f>'Monthly Data'!AJ20</f>
        <v>100.1</v>
      </c>
      <c r="G20">
        <f>'Monthly Data'!CA20</f>
        <v>31</v>
      </c>
      <c r="H20">
        <f>'Monthly Data'!AU20</f>
        <v>0</v>
      </c>
      <c r="I20">
        <f>'Monthly Data'!BA20</f>
        <v>6640.9</v>
      </c>
      <c r="K20">
        <f>'Res PW'!$B$6</f>
        <v>-63099997.470422797</v>
      </c>
      <c r="L20">
        <f>E20*'Res PW'!$B$7</f>
        <v>-1615508.1283416243</v>
      </c>
      <c r="M20">
        <f>F20*'Res PW'!$B$8</f>
        <v>3020101.2849611901</v>
      </c>
      <c r="N20">
        <f>G20*'Res PW'!$B$9</f>
        <v>36506315.476562411</v>
      </c>
      <c r="O20">
        <f>H20*'Res PW'!$B$10</f>
        <v>0</v>
      </c>
      <c r="P20">
        <f>I20*'Res PW'!$B$11</f>
        <v>54825768.223624602</v>
      </c>
      <c r="Q20" s="32">
        <f t="shared" si="2"/>
        <v>29636679.386383787</v>
      </c>
      <c r="R20" s="33">
        <f t="shared" si="0"/>
        <v>1289972.7890634723</v>
      </c>
      <c r="S20" s="55">
        <f t="shared" si="1"/>
        <v>4.5506972199211904E-2</v>
      </c>
    </row>
    <row r="21" spans="1:19" x14ac:dyDescent="0.25">
      <c r="A21" s="54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Data'!F21</f>
        <v>26165171.916997604</v>
      </c>
      <c r="E21">
        <f>'Monthly Data'!BH21</f>
        <v>20</v>
      </c>
      <c r="F21">
        <f>'Monthly Data'!AJ21</f>
        <v>70.700000000000017</v>
      </c>
      <c r="G21">
        <f>'Monthly Data'!CA21</f>
        <v>31</v>
      </c>
      <c r="H21">
        <f>'Monthly Data'!AU21</f>
        <v>0</v>
      </c>
      <c r="I21">
        <f>'Monthly Data'!BA21</f>
        <v>6662.6</v>
      </c>
      <c r="K21">
        <f>'Res PW'!$B$6</f>
        <v>-63099997.470422797</v>
      </c>
      <c r="L21">
        <f>E21*'Res PW'!$B$7</f>
        <v>-1700534.871938552</v>
      </c>
      <c r="M21">
        <f>F21*'Res PW'!$B$8</f>
        <v>2133078.5299376245</v>
      </c>
      <c r="N21">
        <f>G21*'Res PW'!$B$9</f>
        <v>36506315.476562411</v>
      </c>
      <c r="O21">
        <f>H21*'Res PW'!$B$10</f>
        <v>0</v>
      </c>
      <c r="P21">
        <f>I21*'Res PW'!$B$11</f>
        <v>55004918.515068941</v>
      </c>
      <c r="Q21" s="32">
        <f t="shared" si="2"/>
        <v>28843780.17920763</v>
      </c>
      <c r="R21" s="33">
        <f t="shared" si="0"/>
        <v>2678608.2622100264</v>
      </c>
      <c r="S21" s="55">
        <f t="shared" si="1"/>
        <v>0.10237304271140409</v>
      </c>
    </row>
    <row r="22" spans="1:19" x14ac:dyDescent="0.25">
      <c r="A22" s="54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Data'!F22</f>
        <v>24462508.670338754</v>
      </c>
      <c r="E22">
        <f>'Monthly Data'!BH22</f>
        <v>21</v>
      </c>
      <c r="F22">
        <f>'Monthly Data'!AJ22</f>
        <v>8.5</v>
      </c>
      <c r="G22">
        <f>'Monthly Data'!CA22</f>
        <v>30</v>
      </c>
      <c r="H22">
        <f>'Monthly Data'!AU22</f>
        <v>39.700000000000003</v>
      </c>
      <c r="I22">
        <f>'Monthly Data'!BA22</f>
        <v>6611.2</v>
      </c>
      <c r="K22">
        <f>'Res PW'!$B$6</f>
        <v>-63099997.470422797</v>
      </c>
      <c r="L22">
        <f>E22*'Res PW'!$B$7</f>
        <v>-1785561.6155354795</v>
      </c>
      <c r="M22">
        <f>F22*'Res PW'!$B$8</f>
        <v>256452.15706463656</v>
      </c>
      <c r="N22">
        <f>G22*'Res PW'!$B$9</f>
        <v>35328692.396673299</v>
      </c>
      <c r="O22">
        <f>H22*'Res PW'!$B$10</f>
        <v>1172673.533716378</v>
      </c>
      <c r="P22">
        <f>I22*'Res PW'!$B$11</f>
        <v>54580571.741786055</v>
      </c>
      <c r="Q22" s="32">
        <f t="shared" si="2"/>
        <v>26452830.743282091</v>
      </c>
      <c r="R22" s="33">
        <f t="shared" si="0"/>
        <v>1990322.0729433373</v>
      </c>
      <c r="S22" s="55">
        <f t="shared" si="1"/>
        <v>8.1362140725846313E-2</v>
      </c>
    </row>
    <row r="23" spans="1:19" x14ac:dyDescent="0.25">
      <c r="A23" s="54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Data'!F23</f>
        <v>29868263.367767923</v>
      </c>
      <c r="E23">
        <f>'Monthly Data'!BH23</f>
        <v>22</v>
      </c>
      <c r="F23">
        <f>'Monthly Data'!AJ23</f>
        <v>0</v>
      </c>
      <c r="G23">
        <f>'Monthly Data'!CA23</f>
        <v>31</v>
      </c>
      <c r="H23">
        <f>'Monthly Data'!AU23</f>
        <v>180</v>
      </c>
      <c r="I23">
        <f>'Monthly Data'!BA23</f>
        <v>6587.1</v>
      </c>
      <c r="K23">
        <f>'Res PW'!$B$6</f>
        <v>-63099997.470422797</v>
      </c>
      <c r="L23">
        <f>E23*'Res PW'!$B$7</f>
        <v>-1870588.3591324072</v>
      </c>
      <c r="M23">
        <f>F23*'Res PW'!$B$8</f>
        <v>0</v>
      </c>
      <c r="N23">
        <f>G23*'Res PW'!$B$9</f>
        <v>36506315.476562411</v>
      </c>
      <c r="O23">
        <f>H23*'Res PW'!$B$10</f>
        <v>5316907.7095452901</v>
      </c>
      <c r="P23">
        <f>I23*'Res PW'!$B$11</f>
        <v>54381607.59322346</v>
      </c>
      <c r="Q23" s="32">
        <f t="shared" si="2"/>
        <v>31234244.949775957</v>
      </c>
      <c r="R23" s="33">
        <f t="shared" si="0"/>
        <v>1365981.582008034</v>
      </c>
      <c r="S23" s="55">
        <f t="shared" si="1"/>
        <v>4.573354550911457E-2</v>
      </c>
    </row>
    <row r="24" spans="1:19" x14ac:dyDescent="0.25">
      <c r="A24" s="54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Data'!F24</f>
        <v>37245565.765060797</v>
      </c>
      <c r="E24">
        <f>'Monthly Data'!BH24</f>
        <v>23</v>
      </c>
      <c r="F24">
        <f>'Monthly Data'!AJ24</f>
        <v>0</v>
      </c>
      <c r="G24">
        <f>'Monthly Data'!CA24</f>
        <v>30</v>
      </c>
      <c r="H24">
        <f>'Monthly Data'!AU24</f>
        <v>341.89999999999992</v>
      </c>
      <c r="I24">
        <f>'Monthly Data'!BA24</f>
        <v>6566.6</v>
      </c>
      <c r="K24">
        <f>'Res PW'!$B$6</f>
        <v>-63099997.470422797</v>
      </c>
      <c r="L24">
        <f>E24*'Res PW'!$B$7</f>
        <v>-1955615.1027293347</v>
      </c>
      <c r="M24">
        <f>F24*'Res PW'!$B$8</f>
        <v>0</v>
      </c>
      <c r="N24">
        <f>G24*'Res PW'!$B$9</f>
        <v>35328692.396673299</v>
      </c>
      <c r="O24">
        <f>H24*'Res PW'!$B$10</f>
        <v>10099170.810519634</v>
      </c>
      <c r="P24">
        <f>I24*'Res PW'!$B$11</f>
        <v>54212364.230338261</v>
      </c>
      <c r="Q24" s="32">
        <f t="shared" si="2"/>
        <v>34584614.864379063</v>
      </c>
      <c r="R24" s="33">
        <f t="shared" si="0"/>
        <v>-2660950.9006817341</v>
      </c>
      <c r="S24" s="55">
        <f t="shared" si="1"/>
        <v>7.1443428124212047E-2</v>
      </c>
    </row>
    <row r="25" spans="1:19" x14ac:dyDescent="0.25">
      <c r="A25" s="54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Data'!F25</f>
        <v>46933284.180028334</v>
      </c>
      <c r="E25">
        <f>'Monthly Data'!BH25</f>
        <v>24</v>
      </c>
      <c r="F25">
        <f>'Monthly Data'!AJ25</f>
        <v>0</v>
      </c>
      <c r="G25">
        <f>'Monthly Data'!CA25</f>
        <v>31</v>
      </c>
      <c r="H25">
        <f>'Monthly Data'!AU25</f>
        <v>618.90000000000009</v>
      </c>
      <c r="I25">
        <f>'Monthly Data'!BA25</f>
        <v>6584.1</v>
      </c>
      <c r="K25">
        <f>'Res PW'!$B$6</f>
        <v>-63099997.470422797</v>
      </c>
      <c r="L25">
        <f>E25*'Res PW'!$B$7</f>
        <v>-2040641.8463262622</v>
      </c>
      <c r="M25">
        <f>F25*'Res PW'!$B$8</f>
        <v>0</v>
      </c>
      <c r="N25">
        <f>G25*'Res PW'!$B$9</f>
        <v>36506315.476562411</v>
      </c>
      <c r="O25">
        <f>H25*'Res PW'!$B$10</f>
        <v>18281301.007986557</v>
      </c>
      <c r="P25">
        <f>I25*'Res PW'!$B$11</f>
        <v>54356840.271825626</v>
      </c>
      <c r="Q25" s="32">
        <f t="shared" si="2"/>
        <v>44003817.439625531</v>
      </c>
      <c r="R25" s="33">
        <f t="shared" si="0"/>
        <v>-2929466.7404028028</v>
      </c>
      <c r="S25" s="55">
        <f t="shared" si="1"/>
        <v>6.2417680577516198E-2</v>
      </c>
    </row>
    <row r="26" spans="1:19" x14ac:dyDescent="0.25">
      <c r="A26" s="54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Data'!F26</f>
        <v>52668017.393323421</v>
      </c>
      <c r="E26">
        <f>'Monthly Data'!BH26</f>
        <v>25</v>
      </c>
      <c r="F26">
        <f>'Monthly Data'!AJ26</f>
        <v>0</v>
      </c>
      <c r="G26">
        <f>'Monthly Data'!CA26</f>
        <v>31</v>
      </c>
      <c r="H26">
        <f>'Monthly Data'!AU26</f>
        <v>819.1</v>
      </c>
      <c r="I26">
        <f>'Monthly Data'!BA26</f>
        <v>6571.2</v>
      </c>
      <c r="K26">
        <f>'Res PW'!$B$6</f>
        <v>-63099997.470422797</v>
      </c>
      <c r="L26">
        <f>E26*'Res PW'!$B$7</f>
        <v>-2125668.58992319</v>
      </c>
      <c r="M26">
        <f>F26*'Res PW'!$B$8</f>
        <v>0</v>
      </c>
      <c r="N26">
        <f>G26*'Res PW'!$B$9</f>
        <v>36506315.476562411</v>
      </c>
      <c r="O26">
        <f>H26*'Res PW'!$B$10</f>
        <v>24194883.916047484</v>
      </c>
      <c r="P26">
        <f>I26*'Res PW'!$B$11</f>
        <v>54250340.789814934</v>
      </c>
      <c r="Q26" s="32">
        <f t="shared" si="2"/>
        <v>49725874.122078843</v>
      </c>
      <c r="R26" s="33">
        <f t="shared" si="0"/>
        <v>-2942143.2712445781</v>
      </c>
      <c r="S26" s="55">
        <f t="shared" si="1"/>
        <v>5.5862047156108548E-2</v>
      </c>
    </row>
    <row r="27" spans="1:19" x14ac:dyDescent="0.25">
      <c r="A27" s="54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Data'!F27</f>
        <v>39659635.933783688</v>
      </c>
      <c r="E27">
        <f>'Monthly Data'!BH27</f>
        <v>26</v>
      </c>
      <c r="F27">
        <f>'Monthly Data'!AJ27</f>
        <v>0</v>
      </c>
      <c r="G27">
        <f>'Monthly Data'!CA27</f>
        <v>28</v>
      </c>
      <c r="H27">
        <f>'Monthly Data'!AU27</f>
        <v>629.20000000000005</v>
      </c>
      <c r="I27">
        <f>'Monthly Data'!BA27</f>
        <v>6548.1</v>
      </c>
      <c r="K27">
        <f>'Res PW'!$B$6</f>
        <v>-63099997.470422797</v>
      </c>
      <c r="L27">
        <f>E27*'Res PW'!$B$7</f>
        <v>-2210695.3335201177</v>
      </c>
      <c r="M27">
        <f>F27*'Res PW'!$B$8</f>
        <v>0</v>
      </c>
      <c r="N27">
        <f>G27*'Res PW'!$B$9</f>
        <v>32973446.236895081</v>
      </c>
      <c r="O27">
        <f>H27*'Res PW'!$B$10</f>
        <v>18585546.282477204</v>
      </c>
      <c r="P27">
        <f>I27*'Res PW'!$B$11</f>
        <v>54059632.415051624</v>
      </c>
      <c r="Q27" s="32">
        <f t="shared" si="2"/>
        <v>40307932.130480997</v>
      </c>
      <c r="R27" s="33">
        <f t="shared" si="0"/>
        <v>648296.19669730961</v>
      </c>
      <c r="S27" s="55">
        <f t="shared" si="1"/>
        <v>1.6346498938611401E-2</v>
      </c>
    </row>
    <row r="28" spans="1:19" x14ac:dyDescent="0.25">
      <c r="A28" s="54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Data'!F28</f>
        <v>41454230.946528383</v>
      </c>
      <c r="E28">
        <f>'Monthly Data'!BH28</f>
        <v>27</v>
      </c>
      <c r="F28">
        <f>'Monthly Data'!AJ28</f>
        <v>0</v>
      </c>
      <c r="G28">
        <f>'Monthly Data'!CA28</f>
        <v>31</v>
      </c>
      <c r="H28">
        <f>'Monthly Data'!AU28</f>
        <v>566.70000000000027</v>
      </c>
      <c r="I28">
        <f>'Monthly Data'!BA28</f>
        <v>6523.7</v>
      </c>
      <c r="K28">
        <f>'Res PW'!$B$6</f>
        <v>-63099997.470422797</v>
      </c>
      <c r="L28">
        <f>E28*'Res PW'!$B$7</f>
        <v>-2295722.0771170449</v>
      </c>
      <c r="M28">
        <f>F28*'Res PW'!$B$8</f>
        <v>0</v>
      </c>
      <c r="N28">
        <f>G28*'Res PW'!$B$9</f>
        <v>36506315.476562411</v>
      </c>
      <c r="O28">
        <f>H28*'Res PW'!$B$10</f>
        <v>16739397.772218429</v>
      </c>
      <c r="P28">
        <f>I28*'Res PW'!$B$11</f>
        <v>53858191.534349233</v>
      </c>
      <c r="Q28" s="32">
        <f t="shared" si="2"/>
        <v>41708185.235590227</v>
      </c>
      <c r="R28" s="33">
        <f t="shared" si="0"/>
        <v>253954.28906184435</v>
      </c>
      <c r="S28" s="55">
        <f t="shared" si="1"/>
        <v>6.1261367841902266E-3</v>
      </c>
    </row>
    <row r="29" spans="1:19" x14ac:dyDescent="0.25">
      <c r="A29" s="54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Data'!F29</f>
        <v>31137297.496341914</v>
      </c>
      <c r="E29">
        <f>'Monthly Data'!BH29</f>
        <v>28</v>
      </c>
      <c r="F29">
        <f>'Monthly Data'!AJ29</f>
        <v>0</v>
      </c>
      <c r="G29">
        <f>'Monthly Data'!CA29</f>
        <v>30</v>
      </c>
      <c r="H29">
        <f>'Monthly Data'!AU29</f>
        <v>273.00000000000006</v>
      </c>
      <c r="I29">
        <f>'Monthly Data'!BA29</f>
        <v>6550</v>
      </c>
      <c r="K29">
        <f>'Res PW'!$B$6</f>
        <v>-63099997.470422797</v>
      </c>
      <c r="L29">
        <f>E29*'Res PW'!$B$7</f>
        <v>-2380748.8207139727</v>
      </c>
      <c r="M29">
        <f>F29*'Res PW'!$B$8</f>
        <v>0</v>
      </c>
      <c r="N29">
        <f>G29*'Res PW'!$B$9</f>
        <v>35328692.396673299</v>
      </c>
      <c r="O29">
        <f>H29*'Res PW'!$B$10</f>
        <v>8063976.6928103585</v>
      </c>
      <c r="P29">
        <f>I29*'Res PW'!$B$11</f>
        <v>54075318.385270245</v>
      </c>
      <c r="Q29" s="32">
        <f t="shared" si="2"/>
        <v>31987241.18361713</v>
      </c>
      <c r="R29" s="33">
        <f t="shared" si="0"/>
        <v>849943.68727521598</v>
      </c>
      <c r="S29" s="55">
        <f t="shared" si="1"/>
        <v>2.7296642792299795E-2</v>
      </c>
    </row>
    <row r="30" spans="1:19" x14ac:dyDescent="0.25">
      <c r="A30" s="54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Data'!F30</f>
        <v>25546601.50336092</v>
      </c>
      <c r="E30">
        <f>'Monthly Data'!BH30</f>
        <v>29</v>
      </c>
      <c r="F30">
        <f>'Monthly Data'!AJ30</f>
        <v>4.9000000000000004</v>
      </c>
      <c r="G30">
        <f>'Monthly Data'!CA30</f>
        <v>31</v>
      </c>
      <c r="H30">
        <f>'Monthly Data'!AU30</f>
        <v>57.399999999999991</v>
      </c>
      <c r="I30">
        <f>'Monthly Data'!BA30</f>
        <v>6612</v>
      </c>
      <c r="K30">
        <f>'Res PW'!$B$6</f>
        <v>-63099997.470422797</v>
      </c>
      <c r="L30">
        <f>E30*'Res PW'!$B$7</f>
        <v>-2465775.5643109004</v>
      </c>
      <c r="M30">
        <f>F30*'Res PW'!$B$8</f>
        <v>147837.12583726109</v>
      </c>
      <c r="N30">
        <f>G30*'Res PW'!$B$9</f>
        <v>36506315.476562411</v>
      </c>
      <c r="O30">
        <f>H30*'Res PW'!$B$10</f>
        <v>1695502.7918216644</v>
      </c>
      <c r="P30">
        <f>I30*'Res PW'!$B$11</f>
        <v>54587176.360825479</v>
      </c>
      <c r="Q30" s="32">
        <f t="shared" si="2"/>
        <v>27371058.720313117</v>
      </c>
      <c r="R30" s="33">
        <f t="shared" si="0"/>
        <v>1824457.2169521973</v>
      </c>
      <c r="S30" s="55">
        <f t="shared" si="1"/>
        <v>7.1416826880560655E-2</v>
      </c>
    </row>
    <row r="31" spans="1:19" x14ac:dyDescent="0.25">
      <c r="A31" s="54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Data'!F31</f>
        <v>23607281.053891569</v>
      </c>
      <c r="E31">
        <f>'Monthly Data'!BH31</f>
        <v>30</v>
      </c>
      <c r="F31">
        <f>'Monthly Data'!AJ31</f>
        <v>14.9</v>
      </c>
      <c r="G31">
        <f>'Monthly Data'!CA31</f>
        <v>30</v>
      </c>
      <c r="H31">
        <f>'Monthly Data'!AU31</f>
        <v>3.3000000000000007</v>
      </c>
      <c r="I31">
        <f>'Monthly Data'!BA31</f>
        <v>6706.8</v>
      </c>
      <c r="K31">
        <f>'Res PW'!$B$6</f>
        <v>-63099997.470422797</v>
      </c>
      <c r="L31">
        <f>E31*'Res PW'!$B$7</f>
        <v>-2550802.3079078281</v>
      </c>
      <c r="M31">
        <f>F31*'Res PW'!$B$8</f>
        <v>449545.54591330409</v>
      </c>
      <c r="N31">
        <f>G31*'Res PW'!$B$9</f>
        <v>35328692.396673299</v>
      </c>
      <c r="O31">
        <f>H31*'Res PW'!$B$10</f>
        <v>97476.641341663664</v>
      </c>
      <c r="P31">
        <f>I31*'Res PW'!$B$11</f>
        <v>55369823.71699702</v>
      </c>
      <c r="Q31" s="32">
        <f t="shared" si="2"/>
        <v>25594738.522594661</v>
      </c>
      <c r="R31" s="33">
        <f t="shared" si="0"/>
        <v>1987457.4687030911</v>
      </c>
      <c r="S31" s="55">
        <f t="shared" si="1"/>
        <v>8.4188325803638719E-2</v>
      </c>
    </row>
    <row r="32" spans="1:19" x14ac:dyDescent="0.25">
      <c r="A32" s="54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Data'!F32</f>
        <v>27674057.002183232</v>
      </c>
      <c r="E32">
        <f>'Monthly Data'!BH32</f>
        <v>31</v>
      </c>
      <c r="F32">
        <f>'Monthly Data'!AJ32</f>
        <v>104.60000000000001</v>
      </c>
      <c r="G32">
        <f>'Monthly Data'!CA32</f>
        <v>31</v>
      </c>
      <c r="H32">
        <f>'Monthly Data'!AU32</f>
        <v>0</v>
      </c>
      <c r="I32">
        <f>'Monthly Data'!BA32</f>
        <v>6755.3</v>
      </c>
      <c r="K32">
        <f>'Res PW'!$B$6</f>
        <v>-63099997.470422797</v>
      </c>
      <c r="L32">
        <f>E32*'Res PW'!$B$7</f>
        <v>-2635829.0515047554</v>
      </c>
      <c r="M32">
        <f>F32*'Res PW'!$B$8</f>
        <v>3155870.07399541</v>
      </c>
      <c r="N32">
        <f>G32*'Res PW'!$B$9</f>
        <v>36506315.476562411</v>
      </c>
      <c r="O32">
        <f>H32*'Res PW'!$B$10</f>
        <v>0</v>
      </c>
      <c r="P32">
        <f>I32*'Res PW'!$B$11</f>
        <v>55770228.746261999</v>
      </c>
      <c r="Q32" s="32">
        <f t="shared" si="2"/>
        <v>29696587.774892271</v>
      </c>
      <c r="R32" s="33">
        <f t="shared" si="0"/>
        <v>2022530.7727090381</v>
      </c>
      <c r="S32" s="55">
        <f t="shared" si="1"/>
        <v>7.3083999666166716E-2</v>
      </c>
    </row>
    <row r="33" spans="1:19" x14ac:dyDescent="0.25">
      <c r="A33" s="54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Data'!F33</f>
        <v>26079644.721337143</v>
      </c>
      <c r="E33">
        <f>'Monthly Data'!BH33</f>
        <v>32</v>
      </c>
      <c r="F33">
        <f>'Monthly Data'!AJ33</f>
        <v>49.79999999999999</v>
      </c>
      <c r="G33">
        <f>'Monthly Data'!CA33</f>
        <v>31</v>
      </c>
      <c r="H33">
        <f>'Monthly Data'!AU33</f>
        <v>0</v>
      </c>
      <c r="I33">
        <f>'Monthly Data'!BA33</f>
        <v>6778</v>
      </c>
      <c r="K33">
        <f>'Res PW'!$B$6</f>
        <v>-63099997.470422797</v>
      </c>
      <c r="L33">
        <f>E33*'Res PW'!$B$7</f>
        <v>-2720855.7951016831</v>
      </c>
      <c r="M33">
        <f>F33*'Res PW'!$B$8</f>
        <v>1502507.9319786939</v>
      </c>
      <c r="N33">
        <f>G33*'Res PW'!$B$9</f>
        <v>36506315.476562411</v>
      </c>
      <c r="O33">
        <f>H33*'Res PW'!$B$10</f>
        <v>0</v>
      </c>
      <c r="P33">
        <f>I33*'Res PW'!$B$11</f>
        <v>55957634.811505608</v>
      </c>
      <c r="Q33" s="32">
        <f t="shared" si="2"/>
        <v>28145604.954522237</v>
      </c>
      <c r="R33" s="33">
        <f t="shared" si="0"/>
        <v>2065960.2331850938</v>
      </c>
      <c r="S33" s="55">
        <f t="shared" si="1"/>
        <v>7.9217345759883831E-2</v>
      </c>
    </row>
    <row r="34" spans="1:19" x14ac:dyDescent="0.25">
      <c r="A34" s="54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Data'!F34</f>
        <v>23403016.231981173</v>
      </c>
      <c r="E34">
        <f>'Monthly Data'!BH34</f>
        <v>33</v>
      </c>
      <c r="F34">
        <f>'Monthly Data'!AJ34</f>
        <v>16.2</v>
      </c>
      <c r="G34">
        <f>'Monthly Data'!CA34</f>
        <v>30</v>
      </c>
      <c r="H34">
        <f>'Monthly Data'!AU34</f>
        <v>31.000000000000004</v>
      </c>
      <c r="I34">
        <f>'Monthly Data'!BA34</f>
        <v>6734.6</v>
      </c>
      <c r="K34">
        <f>'Res PW'!$B$6</f>
        <v>-63099997.470422797</v>
      </c>
      <c r="L34">
        <f>E34*'Res PW'!$B$7</f>
        <v>-2805882.5386986108</v>
      </c>
      <c r="M34">
        <f>F34*'Res PW'!$B$8</f>
        <v>488767.64052318962</v>
      </c>
      <c r="N34">
        <f>G34*'Res PW'!$B$9</f>
        <v>35328692.396673299</v>
      </c>
      <c r="O34">
        <f>H34*'Res PW'!$B$10</f>
        <v>915689.66108835558</v>
      </c>
      <c r="P34">
        <f>I34*'Res PW'!$B$11</f>
        <v>55599334.228616953</v>
      </c>
      <c r="Q34" s="32">
        <f t="shared" si="2"/>
        <v>26426603.917780384</v>
      </c>
      <c r="R34" s="33">
        <f t="shared" ref="R34:R65" si="3">Q34-D34</f>
        <v>3023587.6857992113</v>
      </c>
      <c r="S34" s="55">
        <f t="shared" ref="S34:S65" si="4">ABS(R34/D34)</f>
        <v>0.12919649569218158</v>
      </c>
    </row>
    <row r="35" spans="1:19" x14ac:dyDescent="0.25">
      <c r="A35" s="54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Data'!F35</f>
        <v>29671559.213167116</v>
      </c>
      <c r="E35">
        <f>'Monthly Data'!BH35</f>
        <v>34</v>
      </c>
      <c r="F35">
        <f>'Monthly Data'!AJ35</f>
        <v>0.5</v>
      </c>
      <c r="G35">
        <f>'Monthly Data'!CA35</f>
        <v>31</v>
      </c>
      <c r="H35">
        <f>'Monthly Data'!AU35</f>
        <v>150</v>
      </c>
      <c r="I35">
        <f>'Monthly Data'!BA35</f>
        <v>6702.2</v>
      </c>
      <c r="K35">
        <f>'Res PW'!$B$6</f>
        <v>-63099997.470422797</v>
      </c>
      <c r="L35">
        <f>E35*'Res PW'!$B$7</f>
        <v>-2890909.2822955381</v>
      </c>
      <c r="M35">
        <f>F35*'Res PW'!$B$8</f>
        <v>15085.42100380215</v>
      </c>
      <c r="N35">
        <f>G35*'Res PW'!$B$9</f>
        <v>36506315.476562411</v>
      </c>
      <c r="O35">
        <f>H35*'Res PW'!$B$10</f>
        <v>4430756.4246210754</v>
      </c>
      <c r="P35">
        <f>I35*'Res PW'!$B$11</f>
        <v>55331847.157520339</v>
      </c>
      <c r="Q35" s="32">
        <f t="shared" si="2"/>
        <v>30293097.726989292</v>
      </c>
      <c r="R35" s="33">
        <f t="shared" si="3"/>
        <v>621538.51382217556</v>
      </c>
      <c r="S35" s="55">
        <f t="shared" si="4"/>
        <v>2.0947281851853617E-2</v>
      </c>
    </row>
    <row r="36" spans="1:19" x14ac:dyDescent="0.25">
      <c r="A36" s="54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Data'!F36</f>
        <v>34483426.599444464</v>
      </c>
      <c r="E36">
        <f>'Monthly Data'!BH36</f>
        <v>35</v>
      </c>
      <c r="F36">
        <f>'Monthly Data'!AJ36</f>
        <v>0</v>
      </c>
      <c r="G36">
        <f>'Monthly Data'!CA36</f>
        <v>30</v>
      </c>
      <c r="H36">
        <f>'Monthly Data'!AU36</f>
        <v>301.39999999999992</v>
      </c>
      <c r="I36">
        <f>'Monthly Data'!BA36</f>
        <v>6669.4</v>
      </c>
      <c r="K36">
        <f>'Res PW'!$B$6</f>
        <v>-63099997.470422797</v>
      </c>
      <c r="L36">
        <f>E36*'Res PW'!$B$7</f>
        <v>-2975936.0258924658</v>
      </c>
      <c r="M36">
        <f>F36*'Res PW'!$B$8</f>
        <v>0</v>
      </c>
      <c r="N36">
        <f>G36*'Res PW'!$B$9</f>
        <v>35328692.396673299</v>
      </c>
      <c r="O36">
        <f>H36*'Res PW'!$B$10</f>
        <v>8902866.5758719444</v>
      </c>
      <c r="P36">
        <f>I36*'Res PW'!$B$11</f>
        <v>55061057.776904024</v>
      </c>
      <c r="Q36" s="32">
        <f t="shared" si="2"/>
        <v>33216683.253134005</v>
      </c>
      <c r="R36" s="33">
        <f t="shared" si="3"/>
        <v>-1266743.3463104591</v>
      </c>
      <c r="S36" s="55">
        <f t="shared" si="4"/>
        <v>3.6734845438210213E-2</v>
      </c>
    </row>
    <row r="37" spans="1:19" x14ac:dyDescent="0.25">
      <c r="A37" s="54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Data'!F37</f>
        <v>44820886.139753386</v>
      </c>
      <c r="E37">
        <f>'Monthly Data'!BH37</f>
        <v>36</v>
      </c>
      <c r="F37">
        <f>'Monthly Data'!AJ37</f>
        <v>0</v>
      </c>
      <c r="G37">
        <f>'Monthly Data'!CA37</f>
        <v>31</v>
      </c>
      <c r="H37">
        <f>'Monthly Data'!AU37</f>
        <v>566.9</v>
      </c>
      <c r="I37">
        <f>'Monthly Data'!BA37</f>
        <v>6668.3</v>
      </c>
      <c r="K37">
        <f>'Res PW'!$B$6</f>
        <v>-63099997.470422797</v>
      </c>
      <c r="L37">
        <f>E37*'Res PW'!$B$7</f>
        <v>-3060962.7694893936</v>
      </c>
      <c r="M37">
        <f>F37*'Res PW'!$B$8</f>
        <v>0</v>
      </c>
      <c r="N37">
        <f>G37*'Res PW'!$B$9</f>
        <v>36506315.476562411</v>
      </c>
      <c r="O37">
        <f>H37*'Res PW'!$B$10</f>
        <v>16745305.447451249</v>
      </c>
      <c r="P37">
        <f>I37*'Res PW'!$B$11</f>
        <v>55051976.425724827</v>
      </c>
      <c r="Q37" s="32">
        <f t="shared" si="2"/>
        <v>42142637.109826297</v>
      </c>
      <c r="R37" s="33">
        <f t="shared" si="3"/>
        <v>-2678249.0299270898</v>
      </c>
      <c r="S37" s="55">
        <f t="shared" si="4"/>
        <v>5.9754486369952571E-2</v>
      </c>
    </row>
    <row r="38" spans="1:19" x14ac:dyDescent="0.25">
      <c r="A38" s="54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Data'!F38</f>
        <v>44087289.164854534</v>
      </c>
      <c r="E38">
        <f>'Monthly Data'!BH38</f>
        <v>37</v>
      </c>
      <c r="F38">
        <f>'Monthly Data'!AJ38</f>
        <v>0</v>
      </c>
      <c r="G38">
        <f>'Monthly Data'!CA38</f>
        <v>31</v>
      </c>
      <c r="H38">
        <f>'Monthly Data'!AU38</f>
        <v>675.50000000000011</v>
      </c>
      <c r="I38">
        <f>'Monthly Data'!BA38</f>
        <v>6635.9</v>
      </c>
      <c r="K38">
        <f>'Res PW'!$B$6</f>
        <v>-63099997.470422797</v>
      </c>
      <c r="L38">
        <f>E38*'Res PW'!$B$7</f>
        <v>-3145989.5130863213</v>
      </c>
      <c r="M38">
        <f>F38*'Res PW'!$B$8</f>
        <v>0</v>
      </c>
      <c r="N38">
        <f>G38*'Res PW'!$B$9</f>
        <v>36506315.476562411</v>
      </c>
      <c r="O38">
        <f>H38*'Res PW'!$B$10</f>
        <v>19953173.098876912</v>
      </c>
      <c r="P38">
        <f>I38*'Res PW'!$B$11</f>
        <v>54784489.354628213</v>
      </c>
      <c r="Q38" s="32">
        <f t="shared" si="2"/>
        <v>44997990.946558416</v>
      </c>
      <c r="R38" s="33">
        <f t="shared" si="3"/>
        <v>910701.78170388192</v>
      </c>
      <c r="S38" s="55">
        <f t="shared" si="4"/>
        <v>2.0656787907700942E-2</v>
      </c>
    </row>
    <row r="39" spans="1:19" x14ac:dyDescent="0.25">
      <c r="A39" s="54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Data'!F39</f>
        <v>39119213.681232244</v>
      </c>
      <c r="E39">
        <f>'Monthly Data'!BH39</f>
        <v>38</v>
      </c>
      <c r="F39">
        <f>'Monthly Data'!AJ39</f>
        <v>0</v>
      </c>
      <c r="G39">
        <f>'Monthly Data'!CA39</f>
        <v>29</v>
      </c>
      <c r="H39">
        <f>'Monthly Data'!AU39</f>
        <v>546.20000000000005</v>
      </c>
      <c r="I39">
        <f>'Monthly Data'!BA39</f>
        <v>6598</v>
      </c>
      <c r="K39">
        <f>'Res PW'!$B$6</f>
        <v>-63099997.470422797</v>
      </c>
      <c r="L39">
        <f>E39*'Res PW'!$B$7</f>
        <v>-3231016.2566832486</v>
      </c>
      <c r="M39">
        <f>F39*'Res PW'!$B$8</f>
        <v>0</v>
      </c>
      <c r="N39">
        <f>G39*'Res PW'!$B$9</f>
        <v>34151069.316784188</v>
      </c>
      <c r="O39">
        <f>H39*'Res PW'!$B$10</f>
        <v>16133861.060853543</v>
      </c>
      <c r="P39">
        <f>I39*'Res PW'!$B$11</f>
        <v>54471595.527635589</v>
      </c>
      <c r="Q39" s="32">
        <f t="shared" si="2"/>
        <v>38425512.178167276</v>
      </c>
      <c r="R39" s="33">
        <f t="shared" si="3"/>
        <v>-693701.50306496769</v>
      </c>
      <c r="S39" s="55">
        <f t="shared" si="4"/>
        <v>1.7733012445436156E-2</v>
      </c>
    </row>
    <row r="40" spans="1:19" x14ac:dyDescent="0.25">
      <c r="A40" s="54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Data'!F40</f>
        <v>35786704.426676922</v>
      </c>
      <c r="E40">
        <f>'Monthly Data'!BH40</f>
        <v>39</v>
      </c>
      <c r="F40">
        <f>'Monthly Data'!AJ40</f>
        <v>0</v>
      </c>
      <c r="G40">
        <f>'Monthly Data'!CA40</f>
        <v>31</v>
      </c>
      <c r="H40">
        <f>'Monthly Data'!AU40</f>
        <v>352.00000000000006</v>
      </c>
      <c r="I40">
        <f>'Monthly Data'!BA40</f>
        <v>6569.8</v>
      </c>
      <c r="K40">
        <f>'Res PW'!$B$6</f>
        <v>-63099997.470422797</v>
      </c>
      <c r="L40">
        <f>E40*'Res PW'!$B$7</f>
        <v>-3316043.0002801763</v>
      </c>
      <c r="M40">
        <f>F40*'Res PW'!$B$8</f>
        <v>0</v>
      </c>
      <c r="N40">
        <f>G40*'Res PW'!$B$9</f>
        <v>36506315.476562411</v>
      </c>
      <c r="O40">
        <f>H40*'Res PW'!$B$10</f>
        <v>10397508.409777457</v>
      </c>
      <c r="P40">
        <f>I40*'Res PW'!$B$11</f>
        <v>54238782.706495948</v>
      </c>
      <c r="Q40" s="32">
        <f t="shared" si="2"/>
        <v>34726566.122132838</v>
      </c>
      <c r="R40" s="33">
        <f t="shared" si="3"/>
        <v>-1060138.3045440838</v>
      </c>
      <c r="S40" s="55">
        <f t="shared" si="4"/>
        <v>2.962380363121148E-2</v>
      </c>
    </row>
    <row r="41" spans="1:19" x14ac:dyDescent="0.25">
      <c r="A41" s="54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Data'!F41</f>
        <v>30167442.240411032</v>
      </c>
      <c r="E41">
        <f>'Monthly Data'!BH41</f>
        <v>40</v>
      </c>
      <c r="F41">
        <f>'Monthly Data'!AJ41</f>
        <v>0</v>
      </c>
      <c r="G41">
        <f>'Monthly Data'!CA41</f>
        <v>30</v>
      </c>
      <c r="H41">
        <f>'Monthly Data'!AU41</f>
        <v>240.6</v>
      </c>
      <c r="I41">
        <f>'Monthly Data'!BA41</f>
        <v>6603.3</v>
      </c>
      <c r="K41">
        <f>'Res PW'!$B$6</f>
        <v>-63099997.470422797</v>
      </c>
      <c r="L41">
        <f>E41*'Res PW'!$B$7</f>
        <v>-3401069.743877104</v>
      </c>
      <c r="M41">
        <f>F41*'Res PW'!$B$8</f>
        <v>0</v>
      </c>
      <c r="N41">
        <f>G41*'Res PW'!$B$9</f>
        <v>35328692.396673299</v>
      </c>
      <c r="O41">
        <f>H41*'Res PW'!$B$10</f>
        <v>7106933.3050922044</v>
      </c>
      <c r="P41">
        <f>I41*'Res PW'!$B$11</f>
        <v>54515351.12877176</v>
      </c>
      <c r="Q41" s="32">
        <f t="shared" si="2"/>
        <v>30449909.616237361</v>
      </c>
      <c r="R41" s="33">
        <f t="shared" si="3"/>
        <v>282467.37582632899</v>
      </c>
      <c r="S41" s="55">
        <f t="shared" si="4"/>
        <v>9.3633186922273317E-3</v>
      </c>
    </row>
    <row r="42" spans="1:19" x14ac:dyDescent="0.25">
      <c r="A42" s="54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Data'!F42</f>
        <v>26524654.958384875</v>
      </c>
      <c r="E42">
        <f>'Monthly Data'!BH42</f>
        <v>41</v>
      </c>
      <c r="F42">
        <f>'Monthly Data'!AJ42</f>
        <v>11.1</v>
      </c>
      <c r="G42">
        <f>'Monthly Data'!CA42</f>
        <v>31</v>
      </c>
      <c r="H42">
        <f>'Monthly Data'!AU42</f>
        <v>28.9</v>
      </c>
      <c r="I42">
        <f>'Monthly Data'!BA42</f>
        <v>6658.1</v>
      </c>
      <c r="K42">
        <f>'Res PW'!$B$6</f>
        <v>-63099997.470422797</v>
      </c>
      <c r="L42">
        <f>E42*'Res PW'!$B$7</f>
        <v>-3486096.4874740313</v>
      </c>
      <c r="M42">
        <f>F42*'Res PW'!$B$8</f>
        <v>334896.34628440771</v>
      </c>
      <c r="N42">
        <f>G42*'Res PW'!$B$9</f>
        <v>36506315.476562411</v>
      </c>
      <c r="O42">
        <f>H42*'Res PW'!$B$10</f>
        <v>853659.07114366046</v>
      </c>
      <c r="P42">
        <f>I42*'Res PW'!$B$11</f>
        <v>54967767.532972194</v>
      </c>
      <c r="Q42" s="32">
        <f t="shared" si="2"/>
        <v>26076544.469065841</v>
      </c>
      <c r="R42" s="33">
        <f t="shared" si="3"/>
        <v>-448110.48931903392</v>
      </c>
      <c r="S42" s="55">
        <f t="shared" si="4"/>
        <v>1.6894111912938527E-2</v>
      </c>
    </row>
    <row r="43" spans="1:19" x14ac:dyDescent="0.25">
      <c r="A43" s="54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Data'!F43</f>
        <v>25849968.26188796</v>
      </c>
      <c r="E43">
        <f>'Monthly Data'!BH43</f>
        <v>42</v>
      </c>
      <c r="F43">
        <f>'Monthly Data'!AJ43</f>
        <v>45.5</v>
      </c>
      <c r="G43">
        <f>'Monthly Data'!CA43</f>
        <v>30</v>
      </c>
      <c r="H43">
        <f>'Monthly Data'!AU43</f>
        <v>3</v>
      </c>
      <c r="I43">
        <f>'Monthly Data'!BA43</f>
        <v>6737.2</v>
      </c>
      <c r="K43">
        <f>'Res PW'!$B$6</f>
        <v>-63099997.470422797</v>
      </c>
      <c r="L43">
        <f>E43*'Res PW'!$B$7</f>
        <v>-3571123.231070959</v>
      </c>
      <c r="M43">
        <f>F43*'Res PW'!$B$8</f>
        <v>1372773.3113459956</v>
      </c>
      <c r="N43">
        <f>G43*'Res PW'!$B$9</f>
        <v>35328692.396673299</v>
      </c>
      <c r="O43">
        <f>H43*'Res PW'!$B$10</f>
        <v>88615.1284924215</v>
      </c>
      <c r="P43">
        <f>I43*'Res PW'!$B$11</f>
        <v>55620799.240495071</v>
      </c>
      <c r="Q43" s="32">
        <f t="shared" si="2"/>
        <v>25739759.375513032</v>
      </c>
      <c r="R43" s="33">
        <f t="shared" si="3"/>
        <v>-110208.88637492806</v>
      </c>
      <c r="S43" s="55">
        <f t="shared" si="4"/>
        <v>4.2634050942884569E-3</v>
      </c>
    </row>
    <row r="44" spans="1:19" x14ac:dyDescent="0.25">
      <c r="A44" s="54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Data'!F44</f>
        <v>27576657.898237556</v>
      </c>
      <c r="E44">
        <f>'Monthly Data'!BH44</f>
        <v>43</v>
      </c>
      <c r="F44">
        <f>'Monthly Data'!AJ44</f>
        <v>94.299999999999969</v>
      </c>
      <c r="G44">
        <f>'Monthly Data'!CA44</f>
        <v>31</v>
      </c>
      <c r="H44">
        <f>'Monthly Data'!AU44</f>
        <v>0</v>
      </c>
      <c r="I44">
        <f>'Monthly Data'!BA44</f>
        <v>6778.6</v>
      </c>
      <c r="K44">
        <f>'Res PW'!$B$6</f>
        <v>-63099997.470422797</v>
      </c>
      <c r="L44">
        <f>E44*'Res PW'!$B$7</f>
        <v>-3656149.9746678867</v>
      </c>
      <c r="M44">
        <f>F44*'Res PW'!$B$8</f>
        <v>2845110.4013170847</v>
      </c>
      <c r="N44">
        <f>G44*'Res PW'!$B$9</f>
        <v>36506315.476562411</v>
      </c>
      <c r="O44">
        <f>H44*'Res PW'!$B$10</f>
        <v>0</v>
      </c>
      <c r="P44">
        <f>I44*'Res PW'!$B$11</f>
        <v>55962588.275785178</v>
      </c>
      <c r="Q44" s="32">
        <f t="shared" si="2"/>
        <v>28557866.70857399</v>
      </c>
      <c r="R44" s="33">
        <f t="shared" si="3"/>
        <v>981208.81033643335</v>
      </c>
      <c r="S44" s="55">
        <f t="shared" si="4"/>
        <v>3.5581135827164288E-2</v>
      </c>
    </row>
    <row r="45" spans="1:19" x14ac:dyDescent="0.25">
      <c r="A45" s="54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Data'!F45</f>
        <v>26763573.194316972</v>
      </c>
      <c r="E45">
        <f>'Monthly Data'!BH45</f>
        <v>44</v>
      </c>
      <c r="F45">
        <f>'Monthly Data'!AJ45</f>
        <v>47.399999999999991</v>
      </c>
      <c r="G45">
        <f>'Monthly Data'!CA45</f>
        <v>31</v>
      </c>
      <c r="H45">
        <f>'Monthly Data'!AU45</f>
        <v>0</v>
      </c>
      <c r="I45">
        <f>'Monthly Data'!BA45</f>
        <v>6797.9</v>
      </c>
      <c r="K45">
        <f>'Res PW'!$B$6</f>
        <v>-63099997.470422797</v>
      </c>
      <c r="L45">
        <f>E45*'Res PW'!$B$7</f>
        <v>-3741176.7182648145</v>
      </c>
      <c r="M45">
        <f>F45*'Res PW'!$B$8</f>
        <v>1430097.9111604437</v>
      </c>
      <c r="N45">
        <f>G45*'Res PW'!$B$9</f>
        <v>36506315.476562411</v>
      </c>
      <c r="O45">
        <f>H45*'Res PW'!$B$10</f>
        <v>0</v>
      </c>
      <c r="P45">
        <f>I45*'Res PW'!$B$11</f>
        <v>56121924.710111238</v>
      </c>
      <c r="Q45" s="32">
        <f t="shared" si="2"/>
        <v>27217163.909146488</v>
      </c>
      <c r="R45" s="33">
        <f t="shared" si="3"/>
        <v>453590.71482951567</v>
      </c>
      <c r="S45" s="55">
        <f t="shared" si="4"/>
        <v>1.694806263484399E-2</v>
      </c>
    </row>
    <row r="46" spans="1:19" x14ac:dyDescent="0.25">
      <c r="A46" s="54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Data'!F46</f>
        <v>25958395.023996331</v>
      </c>
      <c r="E46">
        <f>'Monthly Data'!BH46</f>
        <v>45</v>
      </c>
      <c r="F46">
        <f>'Monthly Data'!AJ46</f>
        <v>11.8</v>
      </c>
      <c r="G46">
        <f>'Monthly Data'!CA46</f>
        <v>30</v>
      </c>
      <c r="H46">
        <f>'Monthly Data'!AU46</f>
        <v>46.7</v>
      </c>
      <c r="I46">
        <f>'Monthly Data'!BA46</f>
        <v>6763.1</v>
      </c>
      <c r="K46">
        <f>'Res PW'!$B$6</f>
        <v>-63099997.470422797</v>
      </c>
      <c r="L46">
        <f>E46*'Res PW'!$B$7</f>
        <v>-3826203.4618617417</v>
      </c>
      <c r="M46">
        <f>F46*'Res PW'!$B$8</f>
        <v>356015.93568973074</v>
      </c>
      <c r="N46">
        <f>G46*'Res PW'!$B$9</f>
        <v>35328692.396673299</v>
      </c>
      <c r="O46">
        <f>H46*'Res PW'!$B$10</f>
        <v>1379442.1668653614</v>
      </c>
      <c r="P46">
        <f>I46*'Res PW'!$B$11</f>
        <v>55834623.781896368</v>
      </c>
      <c r="Q46" s="32">
        <f t="shared" si="2"/>
        <v>25972573.348840218</v>
      </c>
      <c r="R46" s="33">
        <f t="shared" si="3"/>
        <v>14178.32484388724</v>
      </c>
      <c r="S46" s="55">
        <f t="shared" si="4"/>
        <v>5.4619420155909424E-4</v>
      </c>
    </row>
    <row r="47" spans="1:19" x14ac:dyDescent="0.25">
      <c r="A47" s="54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Data'!F47</f>
        <v>30128453.119822662</v>
      </c>
      <c r="E47">
        <f>'Monthly Data'!BH47</f>
        <v>46</v>
      </c>
      <c r="F47">
        <f>'Monthly Data'!AJ47</f>
        <v>0</v>
      </c>
      <c r="G47">
        <f>'Monthly Data'!CA47</f>
        <v>31</v>
      </c>
      <c r="H47">
        <f>'Monthly Data'!AU47</f>
        <v>175.00000000000003</v>
      </c>
      <c r="I47">
        <f>'Monthly Data'!BA47</f>
        <v>6740.9</v>
      </c>
      <c r="K47">
        <f>'Res PW'!$B$6</f>
        <v>-63099997.470422797</v>
      </c>
      <c r="L47">
        <f>E47*'Res PW'!$B$7</f>
        <v>-3911230.2054586695</v>
      </c>
      <c r="M47">
        <f>F47*'Res PW'!$B$8</f>
        <v>0</v>
      </c>
      <c r="N47">
        <f>G47*'Res PW'!$B$9</f>
        <v>36506315.476562411</v>
      </c>
      <c r="O47">
        <f>H47*'Res PW'!$B$10</f>
        <v>5169215.8287245883</v>
      </c>
      <c r="P47">
        <f>I47*'Res PW'!$B$11</f>
        <v>55651345.603552394</v>
      </c>
      <c r="Q47" s="32">
        <f t="shared" si="2"/>
        <v>30315649.232957926</v>
      </c>
      <c r="R47" s="33">
        <f t="shared" si="3"/>
        <v>187196.11313526332</v>
      </c>
      <c r="S47" s="55">
        <f t="shared" si="4"/>
        <v>6.2132666549714046E-3</v>
      </c>
    </row>
    <row r="48" spans="1:19" x14ac:dyDescent="0.25">
      <c r="A48" s="54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Data'!F48</f>
        <v>35574548.076839074</v>
      </c>
      <c r="E48">
        <f>'Monthly Data'!BH48</f>
        <v>47</v>
      </c>
      <c r="F48">
        <f>'Monthly Data'!AJ48</f>
        <v>0</v>
      </c>
      <c r="G48">
        <f>'Monthly Data'!CA48</f>
        <v>30</v>
      </c>
      <c r="H48">
        <f>'Monthly Data'!AU48</f>
        <v>391.40000000000003</v>
      </c>
      <c r="I48">
        <f>'Monthly Data'!BA48</f>
        <v>6727.4</v>
      </c>
      <c r="K48">
        <f>'Res PW'!$B$6</f>
        <v>-63099997.470422797</v>
      </c>
      <c r="L48">
        <f>E48*'Res PW'!$B$7</f>
        <v>-3996256.9490555972</v>
      </c>
      <c r="M48">
        <f>F48*'Res PW'!$B$8</f>
        <v>0</v>
      </c>
      <c r="N48">
        <f>G48*'Res PW'!$B$9</f>
        <v>35328692.396673299</v>
      </c>
      <c r="O48">
        <f>H48*'Res PW'!$B$10</f>
        <v>11561320.430644592</v>
      </c>
      <c r="P48">
        <f>I48*'Res PW'!$B$11</f>
        <v>55539892.657262146</v>
      </c>
      <c r="Q48" s="32">
        <f t="shared" si="2"/>
        <v>35333651.065101646</v>
      </c>
      <c r="R48" s="33">
        <f t="shared" si="3"/>
        <v>-240897.01173742861</v>
      </c>
      <c r="S48" s="55">
        <f t="shared" si="4"/>
        <v>6.7716112996602023E-3</v>
      </c>
    </row>
    <row r="49" spans="1:19" x14ac:dyDescent="0.25">
      <c r="A49" s="54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Data'!F49</f>
        <v>42333849.624637283</v>
      </c>
      <c r="E49">
        <f>'Monthly Data'!BH49</f>
        <v>48</v>
      </c>
      <c r="F49">
        <f>'Monthly Data'!AJ49</f>
        <v>0</v>
      </c>
      <c r="G49">
        <f>'Monthly Data'!CA49</f>
        <v>31</v>
      </c>
      <c r="H49">
        <f>'Monthly Data'!AU49</f>
        <v>589.79999999999995</v>
      </c>
      <c r="I49">
        <f>'Monthly Data'!BA49</f>
        <v>6740.2</v>
      </c>
      <c r="K49">
        <f>'Res PW'!$B$6</f>
        <v>-63099997.470422797</v>
      </c>
      <c r="L49">
        <f>E49*'Res PW'!$B$7</f>
        <v>-4081283.6926525244</v>
      </c>
      <c r="M49">
        <f>F49*'Res PW'!$B$8</f>
        <v>0</v>
      </c>
      <c r="N49">
        <f>G49*'Res PW'!$B$9</f>
        <v>36506315.476562411</v>
      </c>
      <c r="O49">
        <f>H49*'Res PW'!$B$10</f>
        <v>17421734.261610065</v>
      </c>
      <c r="P49">
        <f>I49*'Res PW'!$B$11</f>
        <v>55645566.561892904</v>
      </c>
      <c r="Q49" s="32">
        <f t="shared" si="2"/>
        <v>42392335.136990055</v>
      </c>
      <c r="R49" s="33">
        <f t="shared" si="3"/>
        <v>58485.512352772057</v>
      </c>
      <c r="S49" s="55">
        <f t="shared" si="4"/>
        <v>1.3815306869407618E-3</v>
      </c>
    </row>
    <row r="50" spans="1:19" x14ac:dyDescent="0.25">
      <c r="A50" s="54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Data'!F50</f>
        <v>46802290.743521035</v>
      </c>
      <c r="E50">
        <f>'Monthly Data'!BH50</f>
        <v>49</v>
      </c>
      <c r="F50">
        <f>'Monthly Data'!AJ50</f>
        <v>0</v>
      </c>
      <c r="G50">
        <f>'Monthly Data'!CA50</f>
        <v>31</v>
      </c>
      <c r="H50">
        <f>'Monthly Data'!AU50</f>
        <v>728.40000000000009</v>
      </c>
      <c r="I50">
        <f>'Monthly Data'!BA50</f>
        <v>6721.7</v>
      </c>
      <c r="K50">
        <f>'Res PW'!$B$6</f>
        <v>-63099997.470422797</v>
      </c>
      <c r="L50">
        <f>E50*'Res PW'!$B$7</f>
        <v>-4166310.4362494522</v>
      </c>
      <c r="M50">
        <f>F50*'Res PW'!$B$8</f>
        <v>0</v>
      </c>
      <c r="N50">
        <f>G50*'Res PW'!$B$9</f>
        <v>36506315.476562411</v>
      </c>
      <c r="O50">
        <f>H50*'Res PW'!$B$10</f>
        <v>21515753.197959945</v>
      </c>
      <c r="P50">
        <f>I50*'Res PW'!$B$11</f>
        <v>55492834.746606261</v>
      </c>
      <c r="Q50" s="32">
        <f t="shared" si="2"/>
        <v>46248595.514456362</v>
      </c>
      <c r="R50" s="33">
        <f t="shared" si="3"/>
        <v>-553695.22906467319</v>
      </c>
      <c r="S50" s="55">
        <f t="shared" si="4"/>
        <v>1.183051556384177E-2</v>
      </c>
    </row>
    <row r="51" spans="1:19" x14ac:dyDescent="0.25">
      <c r="A51" s="54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Data'!F51</f>
        <v>40863095.00859201</v>
      </c>
      <c r="E51">
        <f>'Monthly Data'!BH51</f>
        <v>50</v>
      </c>
      <c r="F51">
        <f>'Monthly Data'!AJ51</f>
        <v>0</v>
      </c>
      <c r="G51">
        <f>'Monthly Data'!CA51</f>
        <v>28</v>
      </c>
      <c r="H51">
        <f>'Monthly Data'!AU51</f>
        <v>643.19999999999993</v>
      </c>
      <c r="I51">
        <f>'Monthly Data'!BA51</f>
        <v>6702</v>
      </c>
      <c r="K51">
        <f>'Res PW'!$B$6</f>
        <v>-63099997.470422797</v>
      </c>
      <c r="L51">
        <f>E51*'Res PW'!$B$7</f>
        <v>-4251337.1798463799</v>
      </c>
      <c r="M51">
        <f>F51*'Res PW'!$B$8</f>
        <v>0</v>
      </c>
      <c r="N51">
        <f>G51*'Res PW'!$B$9</f>
        <v>32973446.236895081</v>
      </c>
      <c r="O51">
        <f>H51*'Res PW'!$B$10</f>
        <v>18999083.548775166</v>
      </c>
      <c r="P51">
        <f>I51*'Res PW'!$B$11</f>
        <v>55330196.002760485</v>
      </c>
      <c r="Q51" s="32">
        <f t="shared" si="2"/>
        <v>39951391.138161555</v>
      </c>
      <c r="R51" s="33">
        <f t="shared" si="3"/>
        <v>-911703.87043045461</v>
      </c>
      <c r="S51" s="55">
        <f t="shared" si="4"/>
        <v>2.2311180057182568E-2</v>
      </c>
    </row>
    <row r="52" spans="1:19" x14ac:dyDescent="0.25">
      <c r="A52" s="54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Data'!F52</f>
        <v>39346730.338868059</v>
      </c>
      <c r="E52">
        <f>'Monthly Data'!BH52</f>
        <v>51</v>
      </c>
      <c r="F52">
        <f>'Monthly Data'!AJ52</f>
        <v>0</v>
      </c>
      <c r="G52">
        <f>'Monthly Data'!CA52</f>
        <v>31</v>
      </c>
      <c r="H52">
        <f>'Monthly Data'!AU52</f>
        <v>501.59999999999991</v>
      </c>
      <c r="I52">
        <f>'Monthly Data'!BA52</f>
        <v>6675.8</v>
      </c>
      <c r="K52">
        <f>'Res PW'!$B$6</f>
        <v>-63099997.470422797</v>
      </c>
      <c r="L52">
        <f>E52*'Res PW'!$B$7</f>
        <v>-4336363.9234433072</v>
      </c>
      <c r="M52">
        <f>F52*'Res PW'!$B$8</f>
        <v>0</v>
      </c>
      <c r="N52">
        <f>G52*'Res PW'!$B$9</f>
        <v>36506315.476562411</v>
      </c>
      <c r="O52">
        <f>H52*'Res PW'!$B$10</f>
        <v>14816449.483932871</v>
      </c>
      <c r="P52">
        <f>I52*'Res PW'!$B$11</f>
        <v>55113894.729219407</v>
      </c>
      <c r="Q52" s="32">
        <f t="shared" si="2"/>
        <v>39000298.295848578</v>
      </c>
      <c r="R52" s="33">
        <f t="shared" si="3"/>
        <v>-346432.043019481</v>
      </c>
      <c r="S52" s="55">
        <f t="shared" si="4"/>
        <v>8.8045954526814515E-3</v>
      </c>
    </row>
    <row r="53" spans="1:19" x14ac:dyDescent="0.25">
      <c r="A53" s="54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Data'!F53</f>
        <v>32944162.958687931</v>
      </c>
      <c r="E53">
        <f>'Monthly Data'!BH53</f>
        <v>52</v>
      </c>
      <c r="F53">
        <f>'Monthly Data'!AJ53</f>
        <v>0</v>
      </c>
      <c r="G53">
        <f>'Monthly Data'!CA53</f>
        <v>30</v>
      </c>
      <c r="H53">
        <f>'Monthly Data'!AU53</f>
        <v>326.10000000000002</v>
      </c>
      <c r="I53">
        <f>'Monthly Data'!BA53</f>
        <v>6703.7</v>
      </c>
      <c r="K53">
        <f>'Res PW'!$B$6</f>
        <v>-63099997.470422797</v>
      </c>
      <c r="L53">
        <f>E53*'Res PW'!$B$7</f>
        <v>-4421390.6670402354</v>
      </c>
      <c r="M53">
        <f>F53*'Res PW'!$B$8</f>
        <v>0</v>
      </c>
      <c r="N53">
        <f>G53*'Res PW'!$B$9</f>
        <v>35328692.396673299</v>
      </c>
      <c r="O53">
        <f>H53*'Res PW'!$B$10</f>
        <v>9632464.4671262186</v>
      </c>
      <c r="P53">
        <f>I53*'Res PW'!$B$11</f>
        <v>55344230.818219259</v>
      </c>
      <c r="Q53" s="32">
        <f t="shared" si="2"/>
        <v>32783999.544555746</v>
      </c>
      <c r="R53" s="33">
        <f t="shared" si="3"/>
        <v>-160163.41413218528</v>
      </c>
      <c r="S53" s="55">
        <f t="shared" si="4"/>
        <v>4.8616628788848157E-3</v>
      </c>
    </row>
    <row r="54" spans="1:19" x14ac:dyDescent="0.25">
      <c r="A54" s="54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Data'!F54</f>
        <v>27766964.447268263</v>
      </c>
      <c r="E54">
        <f>'Monthly Data'!BH54</f>
        <v>53</v>
      </c>
      <c r="F54">
        <f>'Monthly Data'!AJ54</f>
        <v>3.8000000000000003</v>
      </c>
      <c r="G54">
        <f>'Monthly Data'!CA54</f>
        <v>31</v>
      </c>
      <c r="H54">
        <f>'Monthly Data'!AU54</f>
        <v>73.500000000000014</v>
      </c>
      <c r="I54">
        <f>'Monthly Data'!BA54</f>
        <v>6770.3</v>
      </c>
      <c r="K54">
        <f>'Res PW'!$B$6</f>
        <v>-63099997.470422797</v>
      </c>
      <c r="L54">
        <f>E54*'Res PW'!$B$7</f>
        <v>-4506417.4106371626</v>
      </c>
      <c r="M54">
        <f>F54*'Res PW'!$B$8</f>
        <v>114649.19962889636</v>
      </c>
      <c r="N54">
        <f>G54*'Res PW'!$B$9</f>
        <v>36506315.476562411</v>
      </c>
      <c r="O54">
        <f>H54*'Res PW'!$B$10</f>
        <v>2171070.648064327</v>
      </c>
      <c r="P54">
        <f>I54*'Res PW'!$B$11</f>
        <v>55894065.353251167</v>
      </c>
      <c r="Q54" s="32">
        <f t="shared" si="2"/>
        <v>27079685.796446834</v>
      </c>
      <c r="R54" s="33">
        <f t="shared" si="3"/>
        <v>-687278.65082142875</v>
      </c>
      <c r="S54" s="55">
        <f t="shared" si="4"/>
        <v>2.4751666755889978E-2</v>
      </c>
    </row>
    <row r="55" spans="1:19" x14ac:dyDescent="0.25">
      <c r="A55" s="54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Data'!F55</f>
        <v>25840244.568076152</v>
      </c>
      <c r="E55">
        <f>'Monthly Data'!BH55</f>
        <v>54</v>
      </c>
      <c r="F55">
        <f>'Monthly Data'!AJ55</f>
        <v>16.8</v>
      </c>
      <c r="G55">
        <f>'Monthly Data'!CA55</f>
        <v>30</v>
      </c>
      <c r="H55">
        <f>'Monthly Data'!AU55</f>
        <v>7.3999999999999986</v>
      </c>
      <c r="I55">
        <f>'Monthly Data'!BA55</f>
        <v>6861.8</v>
      </c>
      <c r="K55">
        <f>'Res PW'!$B$6</f>
        <v>-63099997.470422797</v>
      </c>
      <c r="L55">
        <f>E55*'Res PW'!$B$7</f>
        <v>-4591444.1542340899</v>
      </c>
      <c r="M55">
        <f>F55*'Res PW'!$B$8</f>
        <v>506870.14572775224</v>
      </c>
      <c r="N55">
        <f>G55*'Res PW'!$B$9</f>
        <v>35328692.396673299</v>
      </c>
      <c r="O55">
        <f>H55*'Res PW'!$B$10</f>
        <v>218583.98361463967</v>
      </c>
      <c r="P55">
        <f>I55*'Res PW'!$B$11</f>
        <v>56649468.6558851</v>
      </c>
      <c r="Q55" s="32">
        <f t="shared" si="2"/>
        <v>25012173.557243906</v>
      </c>
      <c r="R55" s="33">
        <f t="shared" si="3"/>
        <v>-828071.01083224639</v>
      </c>
      <c r="S55" s="55">
        <f t="shared" si="4"/>
        <v>3.2045788446417076E-2</v>
      </c>
    </row>
    <row r="56" spans="1:19" x14ac:dyDescent="0.25">
      <c r="A56" s="54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Data'!F56</f>
        <v>26930561.022201441</v>
      </c>
      <c r="E56">
        <f>'Monthly Data'!BH56</f>
        <v>55</v>
      </c>
      <c r="F56">
        <f>'Monthly Data'!AJ56</f>
        <v>59.20000000000001</v>
      </c>
      <c r="G56">
        <f>'Monthly Data'!CA56</f>
        <v>31</v>
      </c>
      <c r="H56">
        <f>'Monthly Data'!AU56</f>
        <v>0</v>
      </c>
      <c r="I56">
        <f>'Monthly Data'!BA56</f>
        <v>6917.1</v>
      </c>
      <c r="K56">
        <f>'Res PW'!$B$6</f>
        <v>-63099997.470422797</v>
      </c>
      <c r="L56">
        <f>E56*'Res PW'!$B$7</f>
        <v>-4676470.8978310181</v>
      </c>
      <c r="M56">
        <f>F56*'Res PW'!$B$8</f>
        <v>1786113.8468501749</v>
      </c>
      <c r="N56">
        <f>G56*'Res PW'!$B$9</f>
        <v>36506315.476562411</v>
      </c>
      <c r="O56">
        <f>H56*'Res PW'!$B$10</f>
        <v>0</v>
      </c>
      <c r="P56">
        <f>I56*'Res PW'!$B$11</f>
        <v>57106012.94698517</v>
      </c>
      <c r="Q56" s="32">
        <f t="shared" si="2"/>
        <v>27621973.90214394</v>
      </c>
      <c r="R56" s="33">
        <f t="shared" si="3"/>
        <v>691412.8799424991</v>
      </c>
      <c r="S56" s="55">
        <f t="shared" si="4"/>
        <v>2.5673912970936671E-2</v>
      </c>
    </row>
    <row r="57" spans="1:19" x14ac:dyDescent="0.25">
      <c r="A57" s="54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Data'!F57</f>
        <v>26324433.400251023</v>
      </c>
      <c r="E57">
        <f>'Monthly Data'!BH57</f>
        <v>56</v>
      </c>
      <c r="F57">
        <f>'Monthly Data'!AJ57</f>
        <v>30.8</v>
      </c>
      <c r="G57">
        <f>'Monthly Data'!CA57</f>
        <v>31</v>
      </c>
      <c r="H57">
        <f>'Monthly Data'!AU57</f>
        <v>1.6999999999999993</v>
      </c>
      <c r="I57">
        <f>'Monthly Data'!BA57</f>
        <v>6934.7</v>
      </c>
      <c r="K57">
        <f>'Res PW'!$B$6</f>
        <v>-63099997.470422797</v>
      </c>
      <c r="L57">
        <f>E57*'Res PW'!$B$7</f>
        <v>-4761497.6414279453</v>
      </c>
      <c r="M57">
        <f>F57*'Res PW'!$B$8</f>
        <v>929261.93383421248</v>
      </c>
      <c r="N57">
        <f>G57*'Res PW'!$B$9</f>
        <v>36506315.476562411</v>
      </c>
      <c r="O57">
        <f>H57*'Res PW'!$B$10</f>
        <v>50215.239479038828</v>
      </c>
      <c r="P57">
        <f>I57*'Res PW'!$B$11</f>
        <v>57251314.565852456</v>
      </c>
      <c r="Q57" s="32">
        <f t="shared" si="2"/>
        <v>26875612.103877377</v>
      </c>
      <c r="R57" s="33">
        <f t="shared" si="3"/>
        <v>551178.70362635329</v>
      </c>
      <c r="S57" s="55">
        <f t="shared" si="4"/>
        <v>2.0937913277977616E-2</v>
      </c>
    </row>
    <row r="58" spans="1:19" x14ac:dyDescent="0.25">
      <c r="A58" s="54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Data'!F58</f>
        <v>25462329.007481307</v>
      </c>
      <c r="E58">
        <f>'Monthly Data'!BH58</f>
        <v>57</v>
      </c>
      <c r="F58">
        <f>'Monthly Data'!AJ58</f>
        <v>1.3</v>
      </c>
      <c r="G58">
        <f>'Monthly Data'!CA58</f>
        <v>30</v>
      </c>
      <c r="H58">
        <f>'Monthly Data'!AU58</f>
        <v>38.199999999999996</v>
      </c>
      <c r="I58">
        <f>'Monthly Data'!BA58</f>
        <v>6906.9</v>
      </c>
      <c r="K58">
        <f>'Res PW'!$B$6</f>
        <v>-63099997.470422797</v>
      </c>
      <c r="L58">
        <f>E58*'Res PW'!$B$7</f>
        <v>-4846524.3850248726</v>
      </c>
      <c r="M58">
        <f>F58*'Res PW'!$B$8</f>
        <v>39222.094609885593</v>
      </c>
      <c r="N58">
        <f>G58*'Res PW'!$B$9</f>
        <v>35328692.396673299</v>
      </c>
      <c r="O58">
        <f>H58*'Res PW'!$B$10</f>
        <v>1128365.9694701671</v>
      </c>
      <c r="P58">
        <f>I58*'Res PW'!$B$11</f>
        <v>57021804.054232523</v>
      </c>
      <c r="Q58" s="32">
        <f t="shared" si="2"/>
        <v>25571562.659538209</v>
      </c>
      <c r="R58" s="33">
        <f t="shared" si="3"/>
        <v>109233.65205690265</v>
      </c>
      <c r="S58" s="55">
        <f t="shared" si="4"/>
        <v>4.2900102353091015E-3</v>
      </c>
    </row>
    <row r="59" spans="1:19" x14ac:dyDescent="0.25">
      <c r="A59" s="54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Data'!F59</f>
        <v>30160943.961061317</v>
      </c>
      <c r="E59">
        <f>'Monthly Data'!BH59</f>
        <v>58</v>
      </c>
      <c r="F59">
        <f>'Monthly Data'!AJ59</f>
        <v>0</v>
      </c>
      <c r="G59">
        <f>'Monthly Data'!CA59</f>
        <v>31</v>
      </c>
      <c r="H59">
        <f>'Monthly Data'!AU59</f>
        <v>154.1</v>
      </c>
      <c r="I59">
        <f>'Monthly Data'!BA59</f>
        <v>6889</v>
      </c>
      <c r="K59">
        <f>'Res PW'!$B$6</f>
        <v>-63099997.470422797</v>
      </c>
      <c r="L59">
        <f>E59*'Res PW'!$B$7</f>
        <v>-4931551.1286218008</v>
      </c>
      <c r="M59">
        <f>F59*'Res PW'!$B$8</f>
        <v>0</v>
      </c>
      <c r="N59">
        <f>G59*'Res PW'!$B$9</f>
        <v>36506315.476562411</v>
      </c>
      <c r="O59">
        <f>H59*'Res PW'!$B$10</f>
        <v>4551863.7668940509</v>
      </c>
      <c r="P59">
        <f>I59*'Res PW'!$B$11</f>
        <v>56874025.703225456</v>
      </c>
      <c r="Q59" s="32">
        <f t="shared" si="2"/>
        <v>29900656.347637326</v>
      </c>
      <c r="R59" s="33">
        <f t="shared" si="3"/>
        <v>-260287.61342399195</v>
      </c>
      <c r="S59" s="55">
        <f t="shared" si="4"/>
        <v>8.6299558050978459E-3</v>
      </c>
    </row>
    <row r="60" spans="1:19" x14ac:dyDescent="0.25">
      <c r="A60" s="54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Data'!F60</f>
        <v>37916958.553996116</v>
      </c>
      <c r="E60">
        <f>'Monthly Data'!BH60</f>
        <v>59</v>
      </c>
      <c r="F60">
        <f>'Monthly Data'!AJ60</f>
        <v>0</v>
      </c>
      <c r="G60">
        <f>'Monthly Data'!CA60</f>
        <v>30</v>
      </c>
      <c r="H60">
        <f>'Monthly Data'!AU60</f>
        <v>443.79999999999995</v>
      </c>
      <c r="I60">
        <f>'Monthly Data'!BA60</f>
        <v>6863.8</v>
      </c>
      <c r="K60">
        <f>'Res PW'!$B$6</f>
        <v>-63099997.470422797</v>
      </c>
      <c r="L60">
        <f>E60*'Res PW'!$B$7</f>
        <v>-5016577.8722187281</v>
      </c>
      <c r="M60">
        <f>F60*'Res PW'!$B$8</f>
        <v>0</v>
      </c>
      <c r="N60">
        <f>G60*'Res PW'!$B$9</f>
        <v>35328692.396673299</v>
      </c>
      <c r="O60">
        <f>H60*'Res PW'!$B$10</f>
        <v>13109131.341645552</v>
      </c>
      <c r="P60">
        <f>I60*'Res PW'!$B$11</f>
        <v>56665980.203483656</v>
      </c>
      <c r="Q60" s="32">
        <f t="shared" si="2"/>
        <v>36987228.599160977</v>
      </c>
      <c r="R60" s="33">
        <f t="shared" si="3"/>
        <v>-929729.95483513921</v>
      </c>
      <c r="S60" s="55">
        <f t="shared" si="4"/>
        <v>2.45201616978626E-2</v>
      </c>
    </row>
    <row r="61" spans="1:19" x14ac:dyDescent="0.25">
      <c r="A61" s="54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Data'!F61</f>
        <v>46187740.273185141</v>
      </c>
      <c r="E61">
        <f>'Monthly Data'!BH61</f>
        <v>60</v>
      </c>
      <c r="F61">
        <f>'Monthly Data'!AJ61</f>
        <v>0</v>
      </c>
      <c r="G61">
        <f>'Monthly Data'!CA61</f>
        <v>31</v>
      </c>
      <c r="H61">
        <f>'Monthly Data'!AU61</f>
        <v>799</v>
      </c>
      <c r="I61">
        <f>'Monthly Data'!BA61</f>
        <v>6849.3</v>
      </c>
      <c r="K61">
        <f>'Res PW'!$B$6</f>
        <v>-63099997.470422797</v>
      </c>
      <c r="L61">
        <f>E61*'Res PW'!$B$7</f>
        <v>-5101604.6158156563</v>
      </c>
      <c r="M61">
        <f>F61*'Res PW'!$B$8</f>
        <v>0</v>
      </c>
      <c r="N61">
        <f>G61*'Res PW'!$B$9</f>
        <v>36506315.476562411</v>
      </c>
      <c r="O61">
        <f>H61*'Res PW'!$B$10</f>
        <v>23601162.555148259</v>
      </c>
      <c r="P61">
        <f>I61*'Res PW'!$B$11</f>
        <v>56546271.483394124</v>
      </c>
      <c r="Q61" s="32">
        <f t="shared" si="2"/>
        <v>48452147.428866334</v>
      </c>
      <c r="R61" s="33">
        <f t="shared" si="3"/>
        <v>2264407.1556811929</v>
      </c>
      <c r="S61" s="55">
        <f t="shared" si="4"/>
        <v>4.9026151578058952E-2</v>
      </c>
    </row>
    <row r="62" spans="1:19" x14ac:dyDescent="0.25">
      <c r="A62" s="54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Data'!F62</f>
        <v>50249465.102442041</v>
      </c>
      <c r="E62">
        <f>'Monthly Data'!BH62</f>
        <v>61</v>
      </c>
      <c r="F62">
        <f>'Monthly Data'!AJ62</f>
        <v>0</v>
      </c>
      <c r="G62">
        <f>'Monthly Data'!CA62</f>
        <v>31</v>
      </c>
      <c r="H62">
        <f>'Monthly Data'!AU62</f>
        <v>851.5</v>
      </c>
      <c r="I62">
        <f>'Monthly Data'!BA62</f>
        <v>6806.1</v>
      </c>
      <c r="K62">
        <f>'Res PW'!$B$6</f>
        <v>-63099997.470422797</v>
      </c>
      <c r="L62">
        <f>E62*'Res PW'!$B$7</f>
        <v>-5186631.3594125835</v>
      </c>
      <c r="M62">
        <f>F62*'Res PW'!$B$8</f>
        <v>0</v>
      </c>
      <c r="N62">
        <f>G62*'Res PW'!$B$9</f>
        <v>36506315.476562411</v>
      </c>
      <c r="O62">
        <f>H62*'Res PW'!$B$10</f>
        <v>25151927.303765636</v>
      </c>
      <c r="P62">
        <f>I62*'Res PW'!$B$11</f>
        <v>56189622.055265322</v>
      </c>
      <c r="Q62" s="32">
        <f t="shared" si="2"/>
        <v>49561236.005757987</v>
      </c>
      <c r="R62" s="33">
        <f t="shared" si="3"/>
        <v>-688229.09668405354</v>
      </c>
      <c r="S62" s="55">
        <f t="shared" si="4"/>
        <v>1.3696247219368048E-2</v>
      </c>
    </row>
    <row r="63" spans="1:19" x14ac:dyDescent="0.25">
      <c r="A63" s="54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Data'!F63</f>
        <v>43359119.772431113</v>
      </c>
      <c r="E63">
        <f>'Monthly Data'!BH63</f>
        <v>62</v>
      </c>
      <c r="F63">
        <f>'Monthly Data'!AJ63</f>
        <v>0</v>
      </c>
      <c r="G63">
        <f>'Monthly Data'!CA63</f>
        <v>28</v>
      </c>
      <c r="H63">
        <f>'Monthly Data'!AU63</f>
        <v>718.50000000000011</v>
      </c>
      <c r="I63">
        <f>'Monthly Data'!BA63</f>
        <v>6772.3</v>
      </c>
      <c r="K63">
        <f>'Res PW'!$B$6</f>
        <v>-63099997.470422797</v>
      </c>
      <c r="L63">
        <f>E63*'Res PW'!$B$7</f>
        <v>-5271658.1030095108</v>
      </c>
      <c r="M63">
        <f>F63*'Res PW'!$B$8</f>
        <v>0</v>
      </c>
      <c r="N63">
        <f>G63*'Res PW'!$B$9</f>
        <v>32973446.236895081</v>
      </c>
      <c r="O63">
        <f>H63*'Res PW'!$B$10</f>
        <v>21223323.273934953</v>
      </c>
      <c r="P63">
        <f>I63*'Res PW'!$B$11</f>
        <v>55910576.900849722</v>
      </c>
      <c r="Q63" s="32">
        <f t="shared" si="2"/>
        <v>41735690.838247448</v>
      </c>
      <c r="R63" s="33">
        <f t="shared" si="3"/>
        <v>-1623428.9341836646</v>
      </c>
      <c r="S63" s="55">
        <f t="shared" si="4"/>
        <v>3.7441464280275449E-2</v>
      </c>
    </row>
    <row r="64" spans="1:19" x14ac:dyDescent="0.25">
      <c r="A64" s="54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Data'!F64</f>
        <v>41634203.494509347</v>
      </c>
      <c r="E64">
        <f>'Monthly Data'!BH64</f>
        <v>63</v>
      </c>
      <c r="F64">
        <f>'Monthly Data'!AJ64</f>
        <v>0</v>
      </c>
      <c r="G64">
        <f>'Monthly Data'!CA64</f>
        <v>31</v>
      </c>
      <c r="H64">
        <f>'Monthly Data'!AU64</f>
        <v>698.6999999999997</v>
      </c>
      <c r="I64">
        <f>'Monthly Data'!BA64</f>
        <v>6751.3</v>
      </c>
      <c r="K64">
        <f>'Res PW'!$B$6</f>
        <v>-63099997.470422797</v>
      </c>
      <c r="L64">
        <f>E64*'Res PW'!$B$7</f>
        <v>-5356684.846606439</v>
      </c>
      <c r="M64">
        <f>F64*'Res PW'!$B$8</f>
        <v>0</v>
      </c>
      <c r="N64">
        <f>G64*'Res PW'!$B$9</f>
        <v>36506315.476562411</v>
      </c>
      <c r="O64">
        <f>H64*'Res PW'!$B$10</f>
        <v>20638463.425884958</v>
      </c>
      <c r="P64">
        <f>I64*'Res PW'!$B$11</f>
        <v>55737205.651064888</v>
      </c>
      <c r="Q64" s="32">
        <f t="shared" si="2"/>
        <v>44425302.236483023</v>
      </c>
      <c r="R64" s="33">
        <f t="shared" si="3"/>
        <v>2791098.7419736758</v>
      </c>
      <c r="S64" s="55">
        <f t="shared" si="4"/>
        <v>6.7038600662596121E-2</v>
      </c>
    </row>
    <row r="65" spans="1:19" x14ac:dyDescent="0.25">
      <c r="A65" s="54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Data'!F65</f>
        <v>34196127.793878622</v>
      </c>
      <c r="E65">
        <f>'Monthly Data'!BH65</f>
        <v>64</v>
      </c>
      <c r="F65">
        <f>'Monthly Data'!AJ65</f>
        <v>0</v>
      </c>
      <c r="G65">
        <f>'Monthly Data'!CA65</f>
        <v>30</v>
      </c>
      <c r="H65">
        <f>'Monthly Data'!AU65</f>
        <v>318.89999999999992</v>
      </c>
      <c r="I65">
        <f>'Monthly Data'!BA65</f>
        <v>6785</v>
      </c>
      <c r="K65">
        <f>'Res PW'!$B$6</f>
        <v>-63099997.470422797</v>
      </c>
      <c r="L65">
        <f>E65*'Res PW'!$B$7</f>
        <v>-5441711.5902033662</v>
      </c>
      <c r="M65">
        <f>F65*'Res PW'!$B$8</f>
        <v>0</v>
      </c>
      <c r="N65">
        <f>G65*'Res PW'!$B$9</f>
        <v>35328692.396673299</v>
      </c>
      <c r="O65">
        <f>H65*'Res PW'!$B$10</f>
        <v>9419788.1587444022</v>
      </c>
      <c r="P65">
        <f>I65*'Res PW'!$B$11</f>
        <v>56015425.228100553</v>
      </c>
      <c r="Q65" s="32">
        <f t="shared" si="2"/>
        <v>32222196.722892091</v>
      </c>
      <c r="R65" s="33">
        <f t="shared" si="3"/>
        <v>-1973931.0709865317</v>
      </c>
      <c r="S65" s="55">
        <f t="shared" si="4"/>
        <v>5.7723818406710981E-2</v>
      </c>
    </row>
    <row r="66" spans="1:19" x14ac:dyDescent="0.25">
      <c r="A66" s="54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Data'!F66</f>
        <v>27841028.671373781</v>
      </c>
      <c r="E66">
        <f>'Monthly Data'!BH66</f>
        <v>65</v>
      </c>
      <c r="F66">
        <f>'Monthly Data'!AJ66</f>
        <v>2.7</v>
      </c>
      <c r="G66">
        <f>'Monthly Data'!CA66</f>
        <v>31</v>
      </c>
      <c r="H66">
        <f>'Monthly Data'!AU66</f>
        <v>73.600000000000009</v>
      </c>
      <c r="I66">
        <f>'Monthly Data'!BA66</f>
        <v>6842.6</v>
      </c>
      <c r="K66">
        <f>'Res PW'!$B$6</f>
        <v>-63099997.470422797</v>
      </c>
      <c r="L66">
        <f>E66*'Res PW'!$B$7</f>
        <v>-5526738.3338002935</v>
      </c>
      <c r="M66">
        <f>F66*'Res PW'!$B$8</f>
        <v>81461.273420531623</v>
      </c>
      <c r="N66">
        <f>G66*'Res PW'!$B$9</f>
        <v>36506315.476562411</v>
      </c>
      <c r="O66">
        <f>H66*'Res PW'!$B$10</f>
        <v>2174024.4856807413</v>
      </c>
      <c r="P66">
        <f>I66*'Res PW'!$B$11</f>
        <v>56490957.79893896</v>
      </c>
      <c r="Q66" s="32">
        <f t="shared" si="2"/>
        <v>26626023.230379548</v>
      </c>
      <c r="R66" s="33">
        <f t="shared" ref="R66:R97" si="5">Q66-D66</f>
        <v>-1215005.4409942329</v>
      </c>
      <c r="S66" s="55">
        <f t="shared" ref="S66:S97" si="6">ABS(R66/D66)</f>
        <v>4.3640824314925719E-2</v>
      </c>
    </row>
    <row r="67" spans="1:19" x14ac:dyDescent="0.25">
      <c r="A67" s="54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Data'!F67</f>
        <v>25083997.255859602</v>
      </c>
      <c r="E67">
        <f>'Monthly Data'!BH67</f>
        <v>66</v>
      </c>
      <c r="F67">
        <f>'Monthly Data'!AJ67</f>
        <v>20.8</v>
      </c>
      <c r="G67">
        <f>'Monthly Data'!CA67</f>
        <v>30</v>
      </c>
      <c r="H67">
        <f>'Monthly Data'!AU67</f>
        <v>0.90000000000000036</v>
      </c>
      <c r="I67">
        <f>'Monthly Data'!BA67</f>
        <v>6912.9</v>
      </c>
      <c r="K67">
        <f>'Res PW'!$B$6</f>
        <v>-63099997.470422797</v>
      </c>
      <c r="L67">
        <f>E67*'Res PW'!$B$7</f>
        <v>-5611765.0773972217</v>
      </c>
      <c r="M67">
        <f>F67*'Res PW'!$B$8</f>
        <v>627553.51375816949</v>
      </c>
      <c r="N67">
        <f>G67*'Res PW'!$B$9</f>
        <v>35328692.396673299</v>
      </c>
      <c r="O67">
        <f>H67*'Res PW'!$B$10</f>
        <v>26584.538547726461</v>
      </c>
      <c r="P67">
        <f>I67*'Res PW'!$B$11</f>
        <v>57071338.697028197</v>
      </c>
      <c r="Q67" s="32">
        <f t="shared" ref="Q67:Q121" si="7">SUM(K67:P67)</f>
        <v>24342406.598187376</v>
      </c>
      <c r="R67" s="33">
        <f t="shared" si="5"/>
        <v>-741590.65767222643</v>
      </c>
      <c r="S67" s="55">
        <f t="shared" si="6"/>
        <v>2.9564293525785306E-2</v>
      </c>
    </row>
    <row r="68" spans="1:19" x14ac:dyDescent="0.25">
      <c r="A68" s="54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Data'!F68</f>
        <v>25424527.828515373</v>
      </c>
      <c r="E68">
        <f>'Monthly Data'!BH68</f>
        <v>67</v>
      </c>
      <c r="F68">
        <f>'Monthly Data'!AJ68</f>
        <v>18.3</v>
      </c>
      <c r="G68">
        <f>'Monthly Data'!CA68</f>
        <v>31</v>
      </c>
      <c r="H68">
        <f>'Monthly Data'!AU68</f>
        <v>0</v>
      </c>
      <c r="I68">
        <f>'Monthly Data'!BA68</f>
        <v>6957.8</v>
      </c>
      <c r="K68">
        <f>'Res PW'!$B$6</f>
        <v>-63099997.470422797</v>
      </c>
      <c r="L68">
        <f>E68*'Res PW'!$B$7</f>
        <v>-5696791.820994149</v>
      </c>
      <c r="M68">
        <f>F68*'Res PW'!$B$8</f>
        <v>552126.40873915877</v>
      </c>
      <c r="N68">
        <f>G68*'Res PW'!$B$9</f>
        <v>36506315.476562411</v>
      </c>
      <c r="O68">
        <f>H68*'Res PW'!$B$10</f>
        <v>0</v>
      </c>
      <c r="P68">
        <f>I68*'Res PW'!$B$11</f>
        <v>57442022.940615773</v>
      </c>
      <c r="Q68" s="32">
        <f t="shared" si="7"/>
        <v>25703675.534500405</v>
      </c>
      <c r="R68" s="33">
        <f t="shared" si="5"/>
        <v>279147.70598503202</v>
      </c>
      <c r="S68" s="55">
        <f t="shared" si="6"/>
        <v>1.0979464706988521E-2</v>
      </c>
    </row>
    <row r="69" spans="1:19" x14ac:dyDescent="0.25">
      <c r="A69" s="54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Data'!F69</f>
        <v>25516070.904535916</v>
      </c>
      <c r="E69">
        <f>'Monthly Data'!BH69</f>
        <v>68</v>
      </c>
      <c r="F69">
        <f>'Monthly Data'!AJ69</f>
        <v>21.400000000000002</v>
      </c>
      <c r="G69">
        <f>'Monthly Data'!CA69</f>
        <v>31</v>
      </c>
      <c r="H69">
        <f>'Monthly Data'!AU69</f>
        <v>4.0999999999999996</v>
      </c>
      <c r="I69">
        <f>'Monthly Data'!BA69</f>
        <v>6969.7</v>
      </c>
      <c r="K69">
        <f>'Res PW'!$B$6</f>
        <v>-63099997.470422797</v>
      </c>
      <c r="L69">
        <f>E69*'Res PW'!$B$7</f>
        <v>-5781818.5645910762</v>
      </c>
      <c r="M69">
        <f>F69*'Res PW'!$B$8</f>
        <v>645656.01896273205</v>
      </c>
      <c r="N69">
        <f>G69*'Res PW'!$B$9</f>
        <v>36506315.476562411</v>
      </c>
      <c r="O69">
        <f>H69*'Res PW'!$B$10</f>
        <v>121107.34227297604</v>
      </c>
      <c r="P69">
        <f>I69*'Res PW'!$B$11</f>
        <v>57540266.64882718</v>
      </c>
      <c r="Q69" s="32">
        <f t="shared" si="7"/>
        <v>25931529.451611422</v>
      </c>
      <c r="R69" s="33">
        <f t="shared" si="5"/>
        <v>415458.5470755063</v>
      </c>
      <c r="S69" s="55">
        <f t="shared" si="6"/>
        <v>1.6282230466825184E-2</v>
      </c>
    </row>
    <row r="70" spans="1:19" x14ac:dyDescent="0.25">
      <c r="A70" s="54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Data'!F70</f>
        <v>25813106.5302893</v>
      </c>
      <c r="E70">
        <f>'Monthly Data'!BH70</f>
        <v>69</v>
      </c>
      <c r="F70">
        <f>'Monthly Data'!AJ70</f>
        <v>4.6999999999999993</v>
      </c>
      <c r="G70">
        <f>'Monthly Data'!CA70</f>
        <v>30</v>
      </c>
      <c r="H70">
        <f>'Monthly Data'!AU70</f>
        <v>58.300000000000004</v>
      </c>
      <c r="I70">
        <f>'Monthly Data'!BA70</f>
        <v>6944.1</v>
      </c>
      <c r="K70">
        <f>'Res PW'!$B$6</f>
        <v>-63099997.470422797</v>
      </c>
      <c r="L70">
        <f>E70*'Res PW'!$B$7</f>
        <v>-5866845.3081880044</v>
      </c>
      <c r="M70">
        <f>F70*'Res PW'!$B$8</f>
        <v>141802.95743574019</v>
      </c>
      <c r="N70">
        <f>G70*'Res PW'!$B$9</f>
        <v>35328692.396673299</v>
      </c>
      <c r="O70">
        <f>H70*'Res PW'!$B$10</f>
        <v>1722087.3303693912</v>
      </c>
      <c r="P70">
        <f>I70*'Res PW'!$B$11</f>
        <v>57328918.839565672</v>
      </c>
      <c r="Q70" s="32">
        <f t="shared" si="7"/>
        <v>25554658.745433308</v>
      </c>
      <c r="R70" s="33">
        <f t="shared" si="5"/>
        <v>-258447.7848559916</v>
      </c>
      <c r="S70" s="55">
        <f t="shared" si="6"/>
        <v>1.0012269718591482E-2</v>
      </c>
    </row>
    <row r="71" spans="1:19" x14ac:dyDescent="0.25">
      <c r="A71" s="54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Data'!F71</f>
        <v>30474157.650885023</v>
      </c>
      <c r="E71">
        <f>'Monthly Data'!BH71</f>
        <v>70</v>
      </c>
      <c r="F71">
        <f>'Monthly Data'!AJ71</f>
        <v>0</v>
      </c>
      <c r="G71">
        <f>'Monthly Data'!CA71</f>
        <v>31</v>
      </c>
      <c r="H71">
        <f>'Monthly Data'!AU71</f>
        <v>187.69999999999996</v>
      </c>
      <c r="I71">
        <f>'Monthly Data'!BA71</f>
        <v>6936.6</v>
      </c>
      <c r="K71">
        <f>'Res PW'!$B$6</f>
        <v>-63099997.470422797</v>
      </c>
      <c r="L71">
        <f>E71*'Res PW'!$B$7</f>
        <v>-5951872.0517849317</v>
      </c>
      <c r="M71">
        <f>F71*'Res PW'!$B$8</f>
        <v>0</v>
      </c>
      <c r="N71">
        <f>G71*'Res PW'!$B$9</f>
        <v>36506315.476562411</v>
      </c>
      <c r="O71">
        <f>H71*'Res PW'!$B$10</f>
        <v>5544353.206009171</v>
      </c>
      <c r="P71">
        <f>I71*'Res PW'!$B$11</f>
        <v>57267000.536071084</v>
      </c>
      <c r="Q71" s="32">
        <f t="shared" si="7"/>
        <v>30265799.696434945</v>
      </c>
      <c r="R71" s="33">
        <f t="shared" si="5"/>
        <v>-208357.95445007831</v>
      </c>
      <c r="S71" s="55">
        <f t="shared" si="6"/>
        <v>6.8372014359526431E-3</v>
      </c>
    </row>
    <row r="72" spans="1:19" x14ac:dyDescent="0.25">
      <c r="A72" s="54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Data'!F72</f>
        <v>36154880.29944291</v>
      </c>
      <c r="E72">
        <f>'Monthly Data'!BH72</f>
        <v>71</v>
      </c>
      <c r="F72">
        <f>'Monthly Data'!AJ72</f>
        <v>0</v>
      </c>
      <c r="G72">
        <f>'Monthly Data'!CA72</f>
        <v>30</v>
      </c>
      <c r="H72">
        <f>'Monthly Data'!AU72</f>
        <v>495.80000000000007</v>
      </c>
      <c r="I72">
        <f>'Monthly Data'!BA72</f>
        <v>6914.3</v>
      </c>
      <c r="K72">
        <f>'Res PW'!$B$6</f>
        <v>-63099997.470422797</v>
      </c>
      <c r="L72">
        <f>E72*'Res PW'!$B$7</f>
        <v>-6036898.7953818599</v>
      </c>
      <c r="M72">
        <f>F72*'Res PW'!$B$8</f>
        <v>0</v>
      </c>
      <c r="N72">
        <f>G72*'Res PW'!$B$9</f>
        <v>35328692.396673299</v>
      </c>
      <c r="O72">
        <f>H72*'Res PW'!$B$10</f>
        <v>14645126.902180862</v>
      </c>
      <c r="P72">
        <f>I72*'Res PW'!$B$11</f>
        <v>57082896.780347191</v>
      </c>
      <c r="Q72" s="32">
        <f t="shared" si="7"/>
        <v>37919819.813396692</v>
      </c>
      <c r="R72" s="33">
        <f t="shared" si="5"/>
        <v>1764939.5139537826</v>
      </c>
      <c r="S72" s="55">
        <f t="shared" si="6"/>
        <v>4.8816079581405158E-2</v>
      </c>
    </row>
    <row r="73" spans="1:19" x14ac:dyDescent="0.25">
      <c r="A73" s="54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Data'!F73</f>
        <v>42622164.832981981</v>
      </c>
      <c r="E73">
        <f>'Monthly Data'!BH73</f>
        <v>72</v>
      </c>
      <c r="F73">
        <f>'Monthly Data'!AJ73</f>
        <v>0</v>
      </c>
      <c r="G73">
        <f>'Monthly Data'!CA73</f>
        <v>31</v>
      </c>
      <c r="H73">
        <f>'Monthly Data'!AU73</f>
        <v>593.20000000000005</v>
      </c>
      <c r="I73">
        <f>'Monthly Data'!BA73</f>
        <v>6903.2</v>
      </c>
      <c r="K73">
        <f>'Res PW'!$B$6</f>
        <v>-63099997.470422797</v>
      </c>
      <c r="L73">
        <f>E73*'Res PW'!$B$7</f>
        <v>-6121925.5389787871</v>
      </c>
      <c r="M73">
        <f>F73*'Res PW'!$B$8</f>
        <v>0</v>
      </c>
      <c r="N73">
        <f>G73*'Res PW'!$B$9</f>
        <v>36506315.476562411</v>
      </c>
      <c r="O73">
        <f>H73*'Res PW'!$B$10</f>
        <v>17522164.740568146</v>
      </c>
      <c r="P73">
        <f>I73*'Res PW'!$B$11</f>
        <v>56991257.6911752</v>
      </c>
      <c r="Q73" s="32">
        <f t="shared" si="7"/>
        <v>41797814.898904167</v>
      </c>
      <c r="R73" s="33">
        <f t="shared" si="5"/>
        <v>-824349.93407781422</v>
      </c>
      <c r="S73" s="55">
        <f t="shared" si="6"/>
        <v>1.9340874338694167E-2</v>
      </c>
    </row>
    <row r="74" spans="1:19" x14ac:dyDescent="0.25">
      <c r="A74" s="54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Data'!F74</f>
        <v>48025945.631115839</v>
      </c>
      <c r="E74">
        <f>'Monthly Data'!BH74</f>
        <v>73</v>
      </c>
      <c r="F74">
        <f>'Monthly Data'!AJ74</f>
        <v>0</v>
      </c>
      <c r="G74">
        <f>'Monthly Data'!CA74</f>
        <v>31</v>
      </c>
      <c r="H74">
        <f>'Monthly Data'!AU74</f>
        <v>852.49999999999966</v>
      </c>
      <c r="I74">
        <f>'Monthly Data'!BA74</f>
        <v>6845.1</v>
      </c>
      <c r="K74">
        <f>'Res PW'!$B$6</f>
        <v>-63099997.470422797</v>
      </c>
      <c r="L74">
        <f>E74*'Res PW'!$B$7</f>
        <v>-6206952.2825757144</v>
      </c>
      <c r="M74">
        <f>F74*'Res PW'!$B$8</f>
        <v>0</v>
      </c>
      <c r="N74">
        <f>G74*'Res PW'!$B$9</f>
        <v>36506315.476562411</v>
      </c>
      <c r="O74">
        <f>H74*'Res PW'!$B$10</f>
        <v>25181465.679929767</v>
      </c>
      <c r="P74">
        <f>I74*'Res PW'!$B$11</f>
        <v>56511597.233437158</v>
      </c>
      <c r="Q74" s="32">
        <f t="shared" si="7"/>
        <v>48892428.636930823</v>
      </c>
      <c r="R74" s="33">
        <f t="shared" si="5"/>
        <v>866483.00581498444</v>
      </c>
      <c r="S74" s="55">
        <f t="shared" si="6"/>
        <v>1.8041976986156276E-2</v>
      </c>
    </row>
    <row r="75" spans="1:19" x14ac:dyDescent="0.25">
      <c r="A75" s="54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Data'!F75</f>
        <v>42659400.830990404</v>
      </c>
      <c r="E75">
        <f>'Monthly Data'!BH75</f>
        <v>74</v>
      </c>
      <c r="F75">
        <f>'Monthly Data'!AJ75</f>
        <v>0</v>
      </c>
      <c r="G75">
        <f>'Monthly Data'!CA75</f>
        <v>28</v>
      </c>
      <c r="H75">
        <f>'Monthly Data'!AU75</f>
        <v>875.49999999999977</v>
      </c>
      <c r="I75">
        <f>'Monthly Data'!BA75</f>
        <v>6810.3</v>
      </c>
      <c r="K75">
        <f>'Res PW'!$B$6</f>
        <v>-63099997.470422797</v>
      </c>
      <c r="L75">
        <f>E75*'Res PW'!$B$7</f>
        <v>-6291979.0261726426</v>
      </c>
      <c r="M75">
        <f>F75*'Res PW'!$B$8</f>
        <v>0</v>
      </c>
      <c r="N75">
        <f>G75*'Res PW'!$B$9</f>
        <v>32973446.236895081</v>
      </c>
      <c r="O75">
        <f>H75*'Res PW'!$B$10</f>
        <v>25860848.331705</v>
      </c>
      <c r="P75">
        <f>I75*'Res PW'!$B$11</f>
        <v>56224296.305222288</v>
      </c>
      <c r="Q75" s="32">
        <f t="shared" si="7"/>
        <v>45666614.377226934</v>
      </c>
      <c r="R75" s="33">
        <f t="shared" si="5"/>
        <v>3007213.5462365299</v>
      </c>
      <c r="S75" s="55">
        <f t="shared" si="6"/>
        <v>7.0493572053452414E-2</v>
      </c>
    </row>
    <row r="76" spans="1:19" x14ac:dyDescent="0.25">
      <c r="A76" s="54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Data'!F76</f>
        <v>39849301.839030221</v>
      </c>
      <c r="E76">
        <f>'Monthly Data'!BH76</f>
        <v>75</v>
      </c>
      <c r="F76">
        <f>'Monthly Data'!AJ76</f>
        <v>0</v>
      </c>
      <c r="G76">
        <f>'Monthly Data'!CA76</f>
        <v>31</v>
      </c>
      <c r="H76">
        <f>'Monthly Data'!AU76</f>
        <v>601.69999999999993</v>
      </c>
      <c r="I76">
        <f>'Monthly Data'!BA76</f>
        <v>6783.7</v>
      </c>
      <c r="K76">
        <f>'Res PW'!$B$6</f>
        <v>-63099997.470422797</v>
      </c>
      <c r="L76">
        <f>E76*'Res PW'!$B$7</f>
        <v>-6377005.7697695699</v>
      </c>
      <c r="M76">
        <f>F76*'Res PW'!$B$8</f>
        <v>0</v>
      </c>
      <c r="N76">
        <f>G76*'Res PW'!$B$9</f>
        <v>36506315.476562411</v>
      </c>
      <c r="O76">
        <f>H76*'Res PW'!$B$10</f>
        <v>17773240.937963337</v>
      </c>
      <c r="P76">
        <f>I76*'Res PW'!$B$11</f>
        <v>56004692.722161487</v>
      </c>
      <c r="Q76" s="32">
        <f t="shared" si="7"/>
        <v>40807245.896494865</v>
      </c>
      <c r="R76" s="33">
        <f t="shared" si="5"/>
        <v>957944.05746464431</v>
      </c>
      <c r="S76" s="55">
        <f t="shared" si="6"/>
        <v>2.4039167896447066E-2</v>
      </c>
    </row>
    <row r="77" spans="1:19" x14ac:dyDescent="0.25">
      <c r="A77" s="54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Data'!F77</f>
        <v>31945268.362962853</v>
      </c>
      <c r="E77">
        <f>'Monthly Data'!BH77</f>
        <v>76</v>
      </c>
      <c r="F77">
        <f>'Monthly Data'!AJ77</f>
        <v>0</v>
      </c>
      <c r="G77">
        <f>'Monthly Data'!CA77</f>
        <v>30</v>
      </c>
      <c r="H77">
        <f>'Monthly Data'!AU77</f>
        <v>260.40000000000003</v>
      </c>
      <c r="I77">
        <f>'Monthly Data'!BA77</f>
        <v>6805.6</v>
      </c>
      <c r="K77">
        <f>'Res PW'!$B$6</f>
        <v>-63099997.470422797</v>
      </c>
      <c r="L77">
        <f>E77*'Res PW'!$B$7</f>
        <v>-6462032.5133664971</v>
      </c>
      <c r="M77">
        <f>F77*'Res PW'!$B$8</f>
        <v>0</v>
      </c>
      <c r="N77">
        <f>G77*'Res PW'!$B$9</f>
        <v>35328692.396673299</v>
      </c>
      <c r="O77">
        <f>H77*'Res PW'!$B$10</f>
        <v>7691793.1531421868</v>
      </c>
      <c r="P77">
        <f>I77*'Res PW'!$B$11</f>
        <v>56185494.16836568</v>
      </c>
      <c r="Q77" s="32">
        <f t="shared" si="7"/>
        <v>29643949.734391872</v>
      </c>
      <c r="R77" s="33">
        <f t="shared" si="5"/>
        <v>-2301318.6285709813</v>
      </c>
      <c r="S77" s="55">
        <f t="shared" si="6"/>
        <v>7.2039420749994892E-2</v>
      </c>
    </row>
    <row r="78" spans="1:19" x14ac:dyDescent="0.25">
      <c r="A78" s="54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Data'!F78</f>
        <v>26198476.047441423</v>
      </c>
      <c r="E78">
        <f>'Monthly Data'!BH78</f>
        <v>77</v>
      </c>
      <c r="F78">
        <f>'Monthly Data'!AJ78</f>
        <v>6.1</v>
      </c>
      <c r="G78">
        <f>'Monthly Data'!CA78</f>
        <v>31</v>
      </c>
      <c r="H78">
        <f>'Monthly Data'!AU78</f>
        <v>47.9</v>
      </c>
      <c r="I78">
        <f>'Monthly Data'!BA78</f>
        <v>6870.9</v>
      </c>
      <c r="K78">
        <f>'Res PW'!$B$6</f>
        <v>-63099997.470422797</v>
      </c>
      <c r="L78">
        <f>E78*'Res PW'!$B$7</f>
        <v>-6547059.2569634253</v>
      </c>
      <c r="M78">
        <f>F78*'Res PW'!$B$8</f>
        <v>184042.13624638622</v>
      </c>
      <c r="N78">
        <f>G78*'Res PW'!$B$9</f>
        <v>36506315.476562411</v>
      </c>
      <c r="O78">
        <f>H78*'Res PW'!$B$10</f>
        <v>1414888.2182623299</v>
      </c>
      <c r="P78">
        <f>I78*'Res PW'!$B$11</f>
        <v>56724596.197458521</v>
      </c>
      <c r="Q78" s="32">
        <f t="shared" si="7"/>
        <v>25182785.301143423</v>
      </c>
      <c r="R78" s="33">
        <f t="shared" si="5"/>
        <v>-1015690.7462980002</v>
      </c>
      <c r="S78" s="55">
        <f t="shared" si="6"/>
        <v>3.8769077424913569E-2</v>
      </c>
    </row>
    <row r="79" spans="1:19" x14ac:dyDescent="0.25">
      <c r="A79" s="54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Data'!F79</f>
        <v>24492358.117568251</v>
      </c>
      <c r="E79">
        <f>'Monthly Data'!BH79</f>
        <v>78</v>
      </c>
      <c r="F79">
        <f>'Monthly Data'!AJ79</f>
        <v>6.1000000000000005</v>
      </c>
      <c r="G79">
        <f>'Monthly Data'!CA79</f>
        <v>30</v>
      </c>
      <c r="H79">
        <f>'Monthly Data'!AU79</f>
        <v>2</v>
      </c>
      <c r="I79">
        <f>'Monthly Data'!BA79</f>
        <v>6965.8</v>
      </c>
      <c r="K79">
        <f>'Res PW'!$B$6</f>
        <v>-63099997.470422797</v>
      </c>
      <c r="L79">
        <f>E79*'Res PW'!$B$7</f>
        <v>-6632086.0005603526</v>
      </c>
      <c r="M79">
        <f>F79*'Res PW'!$B$8</f>
        <v>184042.13624638625</v>
      </c>
      <c r="N79">
        <f>G79*'Res PW'!$B$9</f>
        <v>35328692.396673299</v>
      </c>
      <c r="O79">
        <f>H79*'Res PW'!$B$10</f>
        <v>59076.752328281</v>
      </c>
      <c r="P79">
        <f>I79*'Res PW'!$B$11</f>
        <v>57508069.131009996</v>
      </c>
      <c r="Q79" s="32">
        <f t="shared" si="7"/>
        <v>23347796.945274815</v>
      </c>
      <c r="R79" s="33">
        <f t="shared" si="5"/>
        <v>-1144561.1722934358</v>
      </c>
      <c r="S79" s="55">
        <f t="shared" si="6"/>
        <v>4.6731358687444942E-2</v>
      </c>
    </row>
    <row r="80" spans="1:19" x14ac:dyDescent="0.25">
      <c r="A80" s="54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Data'!F80</f>
        <v>26046889.93465146</v>
      </c>
      <c r="E80">
        <f>'Monthly Data'!BH80</f>
        <v>79</v>
      </c>
      <c r="F80">
        <f>'Monthly Data'!AJ80</f>
        <v>55.1</v>
      </c>
      <c r="G80">
        <f>'Monthly Data'!CA80</f>
        <v>31</v>
      </c>
      <c r="H80">
        <f>'Monthly Data'!AU80</f>
        <v>0.59999999999999964</v>
      </c>
      <c r="I80">
        <f>'Monthly Data'!BA80</f>
        <v>7032.3</v>
      </c>
      <c r="K80">
        <f>'Res PW'!$B$6</f>
        <v>-63099997.470422797</v>
      </c>
      <c r="L80">
        <f>E80*'Res PW'!$B$7</f>
        <v>-6717112.7441572798</v>
      </c>
      <c r="M80">
        <f>F80*'Res PW'!$B$8</f>
        <v>1662413.3946189969</v>
      </c>
      <c r="N80">
        <f>G80*'Res PW'!$B$9</f>
        <v>36506315.476562411</v>
      </c>
      <c r="O80">
        <f>H80*'Res PW'!$B$10</f>
        <v>17723.025698484289</v>
      </c>
      <c r="P80">
        <f>I80*'Res PW'!$B$11</f>
        <v>58057078.088661976</v>
      </c>
      <c r="Q80" s="32">
        <f t="shared" si="7"/>
        <v>26426419.770961799</v>
      </c>
      <c r="R80" s="33">
        <f t="shared" si="5"/>
        <v>379529.83631033823</v>
      </c>
      <c r="S80" s="55">
        <f t="shared" si="6"/>
        <v>1.4571023153341274E-2</v>
      </c>
    </row>
    <row r="81" spans="1:19" x14ac:dyDescent="0.25">
      <c r="A81" s="54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Data'!F81</f>
        <v>26185942.874170166</v>
      </c>
      <c r="E81">
        <f>'Monthly Data'!BH81</f>
        <v>80</v>
      </c>
      <c r="F81">
        <f>'Monthly Data'!AJ81</f>
        <v>39.799999999999997</v>
      </c>
      <c r="G81">
        <f>'Monthly Data'!CA81</f>
        <v>31</v>
      </c>
      <c r="H81">
        <f>'Monthly Data'!AU81</f>
        <v>0.5</v>
      </c>
      <c r="I81">
        <f>'Monthly Data'!BA81</f>
        <v>7045.7</v>
      </c>
      <c r="K81">
        <f>'Res PW'!$B$6</f>
        <v>-63099997.470422797</v>
      </c>
      <c r="L81">
        <f>E81*'Res PW'!$B$7</f>
        <v>-6802139.487754208</v>
      </c>
      <c r="M81">
        <f>F81*'Res PW'!$B$8</f>
        <v>1200799.5119026511</v>
      </c>
      <c r="N81">
        <f>G81*'Res PW'!$B$9</f>
        <v>36506315.476562411</v>
      </c>
      <c r="O81">
        <f>H81*'Res PW'!$B$10</f>
        <v>14769.18808207025</v>
      </c>
      <c r="P81">
        <f>I81*'Res PW'!$B$11</f>
        <v>58167705.457572304</v>
      </c>
      <c r="Q81" s="32">
        <f t="shared" si="7"/>
        <v>25987452.675942428</v>
      </c>
      <c r="R81" s="33">
        <f t="shared" si="5"/>
        <v>-198490.1982277371</v>
      </c>
      <c r="S81" s="55">
        <f t="shared" si="6"/>
        <v>7.5800286887331442E-3</v>
      </c>
    </row>
    <row r="82" spans="1:19" x14ac:dyDescent="0.25">
      <c r="A82" s="54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Data'!F82</f>
        <v>25576570.706485815</v>
      </c>
      <c r="E82">
        <f>'Monthly Data'!BH82</f>
        <v>81</v>
      </c>
      <c r="F82">
        <f>'Monthly Data'!AJ82</f>
        <v>38.099999999999994</v>
      </c>
      <c r="G82">
        <f>'Monthly Data'!CA82</f>
        <v>30</v>
      </c>
      <c r="H82">
        <f>'Monthly Data'!AU82</f>
        <v>14.899999999999999</v>
      </c>
      <c r="I82">
        <f>'Monthly Data'!BA82</f>
        <v>6994.9</v>
      </c>
      <c r="K82">
        <f>'Res PW'!$B$6</f>
        <v>-63099997.470422797</v>
      </c>
      <c r="L82">
        <f>E82*'Res PW'!$B$7</f>
        <v>-6887166.2313511353</v>
      </c>
      <c r="M82">
        <f>F82*'Res PW'!$B$8</f>
        <v>1149509.0804897237</v>
      </c>
      <c r="N82">
        <f>G82*'Res PW'!$B$9</f>
        <v>35328692.396673299</v>
      </c>
      <c r="O82">
        <f>H82*'Res PW'!$B$10</f>
        <v>440121.8048456934</v>
      </c>
      <c r="P82">
        <f>I82*'Res PW'!$B$11</f>
        <v>57748312.14856898</v>
      </c>
      <c r="Q82" s="32">
        <f t="shared" si="7"/>
        <v>24679471.728803772</v>
      </c>
      <c r="R82" s="33">
        <f t="shared" si="5"/>
        <v>-897098.97768204287</v>
      </c>
      <c r="S82" s="55">
        <f t="shared" si="6"/>
        <v>3.5075029720640097E-2</v>
      </c>
    </row>
    <row r="83" spans="1:19" x14ac:dyDescent="0.25">
      <c r="A83" s="54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Data'!F83</f>
        <v>28365913.722983588</v>
      </c>
      <c r="E83">
        <f>'Monthly Data'!BH83</f>
        <v>82</v>
      </c>
      <c r="F83">
        <f>'Monthly Data'!AJ83</f>
        <v>0</v>
      </c>
      <c r="G83">
        <f>'Monthly Data'!CA83</f>
        <v>31</v>
      </c>
      <c r="H83">
        <f>'Monthly Data'!AU83</f>
        <v>211.7</v>
      </c>
      <c r="I83">
        <f>'Monthly Data'!BA83</f>
        <v>6969</v>
      </c>
      <c r="K83">
        <f>'Res PW'!$B$6</f>
        <v>-63099997.470422797</v>
      </c>
      <c r="L83">
        <f>E83*'Res PW'!$B$7</f>
        <v>-6972192.9749480626</v>
      </c>
      <c r="M83">
        <f>F83*'Res PW'!$B$8</f>
        <v>0</v>
      </c>
      <c r="N83">
        <f>G83*'Res PW'!$B$9</f>
        <v>36506315.476562411</v>
      </c>
      <c r="O83">
        <f>H83*'Res PW'!$B$10</f>
        <v>6253274.2339485437</v>
      </c>
      <c r="P83">
        <f>I83*'Res PW'!$B$11</f>
        <v>57534487.607167684</v>
      </c>
      <c r="Q83" s="32">
        <f t="shared" si="7"/>
        <v>30221886.872307785</v>
      </c>
      <c r="R83" s="33">
        <f t="shared" si="5"/>
        <v>1855973.1493241973</v>
      </c>
      <c r="S83" s="55">
        <f t="shared" si="6"/>
        <v>6.5429697327901978E-2</v>
      </c>
    </row>
    <row r="84" spans="1:19" x14ac:dyDescent="0.25">
      <c r="A84" s="54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Data'!F84</f>
        <v>31640826.995899595</v>
      </c>
      <c r="E84">
        <f>'Monthly Data'!BH84</f>
        <v>83</v>
      </c>
      <c r="F84">
        <f>'Monthly Data'!AJ84</f>
        <v>0</v>
      </c>
      <c r="G84">
        <f>'Monthly Data'!CA84</f>
        <v>30</v>
      </c>
      <c r="H84">
        <f>'Monthly Data'!AU84</f>
        <v>308.89999999999992</v>
      </c>
      <c r="I84">
        <f>'Monthly Data'!BA84</f>
        <v>6936.9</v>
      </c>
      <c r="K84">
        <f>'Res PW'!$B$6</f>
        <v>-63099997.470422797</v>
      </c>
      <c r="L84">
        <f>E84*'Res PW'!$B$7</f>
        <v>-7057219.7185449908</v>
      </c>
      <c r="M84">
        <f>F84*'Res PW'!$B$8</f>
        <v>0</v>
      </c>
      <c r="N84">
        <f>G84*'Res PW'!$B$9</f>
        <v>35328692.396673299</v>
      </c>
      <c r="O84">
        <f>H84*'Res PW'!$B$10</f>
        <v>9124404.3971029986</v>
      </c>
      <c r="P84">
        <f>I84*'Res PW'!$B$11</f>
        <v>57269477.268210866</v>
      </c>
      <c r="Q84" s="32">
        <f t="shared" si="7"/>
        <v>31565356.873019367</v>
      </c>
      <c r="R84" s="33">
        <f t="shared" si="5"/>
        <v>-75470.122880227864</v>
      </c>
      <c r="S84" s="55">
        <f t="shared" si="6"/>
        <v>2.3852133476159839E-3</v>
      </c>
    </row>
    <row r="85" spans="1:19" x14ac:dyDescent="0.25">
      <c r="A85" s="54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Data'!F85</f>
        <v>36984501.02510073</v>
      </c>
      <c r="E85">
        <f>'Monthly Data'!BH85</f>
        <v>84</v>
      </c>
      <c r="F85">
        <f>'Monthly Data'!AJ85</f>
        <v>0</v>
      </c>
      <c r="G85">
        <f>'Monthly Data'!CA85</f>
        <v>31</v>
      </c>
      <c r="H85">
        <f>'Monthly Data'!AU85</f>
        <v>413.09999999999991</v>
      </c>
      <c r="I85">
        <f>'Monthly Data'!BA85</f>
        <v>6948.2</v>
      </c>
      <c r="K85">
        <f>'Res PW'!$B$6</f>
        <v>-63099997.470422797</v>
      </c>
      <c r="L85">
        <f>E85*'Res PW'!$B$7</f>
        <v>-7142246.462141918</v>
      </c>
      <c r="M85">
        <f>F85*'Res PW'!$B$8</f>
        <v>0</v>
      </c>
      <c r="N85">
        <f>G85*'Res PW'!$B$9</f>
        <v>36506315.476562411</v>
      </c>
      <c r="O85">
        <f>H85*'Res PW'!$B$10</f>
        <v>12202303.193406438</v>
      </c>
      <c r="P85">
        <f>I85*'Res PW'!$B$11</f>
        <v>57362767.512142703</v>
      </c>
      <c r="Q85" s="32">
        <f t="shared" si="7"/>
        <v>35829142.249546833</v>
      </c>
      <c r="R85" s="33">
        <f t="shared" si="5"/>
        <v>-1155358.775553897</v>
      </c>
      <c r="S85" s="55">
        <f t="shared" si="6"/>
        <v>3.1238998594837749E-2</v>
      </c>
    </row>
    <row r="86" spans="1:19" x14ac:dyDescent="0.25">
      <c r="A86" s="54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Data'!F86</f>
        <v>41853574.713372454</v>
      </c>
      <c r="E86">
        <f>'Monthly Data'!BH86</f>
        <v>85</v>
      </c>
      <c r="F86">
        <f>'Monthly Data'!AJ86</f>
        <v>0</v>
      </c>
      <c r="G86">
        <f>'Monthly Data'!CA86</f>
        <v>31</v>
      </c>
      <c r="H86">
        <f>'Monthly Data'!AU86</f>
        <v>698.60000000000014</v>
      </c>
      <c r="I86">
        <f>'Monthly Data'!BA86</f>
        <v>6919.2</v>
      </c>
      <c r="K86">
        <f>'Res PW'!$B$6</f>
        <v>-63099997.470422797</v>
      </c>
      <c r="L86">
        <f>E86*'Res PW'!$B$7</f>
        <v>-7227273.2057388462</v>
      </c>
      <c r="M86">
        <f>F86*'Res PW'!$B$8</f>
        <v>0</v>
      </c>
      <c r="N86">
        <f>G86*'Res PW'!$B$9</f>
        <v>36506315.476562411</v>
      </c>
      <c r="O86">
        <f>H86*'Res PW'!$B$10</f>
        <v>20635509.588268556</v>
      </c>
      <c r="P86">
        <f>I86*'Res PW'!$B$11</f>
        <v>57123350.071963646</v>
      </c>
      <c r="Q86" s="32">
        <f t="shared" si="7"/>
        <v>43937904.460632965</v>
      </c>
      <c r="R86" s="33">
        <f t="shared" si="5"/>
        <v>2084329.7472605109</v>
      </c>
      <c r="S86" s="55">
        <f t="shared" si="6"/>
        <v>4.9800519108217436E-2</v>
      </c>
    </row>
    <row r="87" spans="1:19" x14ac:dyDescent="0.25">
      <c r="A87" s="54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Data'!F87</f>
        <v>38728356.319304727</v>
      </c>
      <c r="E87">
        <f>'Monthly Data'!BH87</f>
        <v>86</v>
      </c>
      <c r="F87">
        <f>'Monthly Data'!AJ87</f>
        <v>0</v>
      </c>
      <c r="G87">
        <f>'Monthly Data'!CA87</f>
        <v>29</v>
      </c>
      <c r="H87">
        <f>'Monthly Data'!AU87</f>
        <v>682.9</v>
      </c>
      <c r="I87">
        <f>'Monthly Data'!BA87</f>
        <v>6896.8</v>
      </c>
      <c r="K87">
        <f>'Res PW'!$B$6</f>
        <v>-63099997.470422797</v>
      </c>
      <c r="L87">
        <f>E87*'Res PW'!$B$7</f>
        <v>-7312299.9493357735</v>
      </c>
      <c r="M87">
        <f>F87*'Res PW'!$B$8</f>
        <v>0</v>
      </c>
      <c r="N87">
        <f>G87*'Res PW'!$B$9</f>
        <v>34151069.316784188</v>
      </c>
      <c r="O87">
        <f>H87*'Res PW'!$B$10</f>
        <v>20171757.082491547</v>
      </c>
      <c r="P87">
        <f>I87*'Res PW'!$B$11</f>
        <v>56938420.738859825</v>
      </c>
      <c r="Q87" s="32">
        <f t="shared" si="7"/>
        <v>40848949.718376987</v>
      </c>
      <c r="R87" s="33">
        <f t="shared" si="5"/>
        <v>2120593.3990722597</v>
      </c>
      <c r="S87" s="55">
        <f t="shared" si="6"/>
        <v>5.4755574483681825E-2</v>
      </c>
    </row>
    <row r="88" spans="1:19" x14ac:dyDescent="0.25">
      <c r="A88" s="54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Data'!F88</f>
        <v>36763781.514471635</v>
      </c>
      <c r="E88">
        <f>'Monthly Data'!BH88</f>
        <v>87</v>
      </c>
      <c r="F88">
        <f>'Monthly Data'!AJ88</f>
        <v>0</v>
      </c>
      <c r="G88">
        <f>'Monthly Data'!CA88</f>
        <v>31</v>
      </c>
      <c r="H88">
        <f>'Monthly Data'!AU88</f>
        <v>473.40000000000009</v>
      </c>
      <c r="I88">
        <f>'Monthly Data'!BA88</f>
        <v>6872.4</v>
      </c>
      <c r="K88">
        <f>'Res PW'!$B$6</f>
        <v>-63099997.470422797</v>
      </c>
      <c r="L88">
        <f>E88*'Res PW'!$B$7</f>
        <v>-7397326.6929327007</v>
      </c>
      <c r="M88">
        <f>F88*'Res PW'!$B$8</f>
        <v>0</v>
      </c>
      <c r="N88">
        <f>G88*'Res PW'!$B$9</f>
        <v>36506315.476562411</v>
      </c>
      <c r="O88">
        <f>H88*'Res PW'!$B$10</f>
        <v>13983467.276104115</v>
      </c>
      <c r="P88">
        <f>I88*'Res PW'!$B$11</f>
        <v>56736979.858157441</v>
      </c>
      <c r="Q88" s="32">
        <f t="shared" si="7"/>
        <v>36729438.447468467</v>
      </c>
      <c r="R88" s="33">
        <f t="shared" si="5"/>
        <v>-34343.067003168166</v>
      </c>
      <c r="S88" s="55">
        <f t="shared" si="6"/>
        <v>9.3415490976219123E-4</v>
      </c>
    </row>
    <row r="89" spans="1:19" x14ac:dyDescent="0.25">
      <c r="A89" s="54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Data'!F89</f>
        <v>30904044.045612264</v>
      </c>
      <c r="E89">
        <f>'Monthly Data'!BH89</f>
        <v>88</v>
      </c>
      <c r="F89">
        <f>'Monthly Data'!AJ89</f>
        <v>0</v>
      </c>
      <c r="G89">
        <f>'Monthly Data'!CA89</f>
        <v>30</v>
      </c>
      <c r="H89">
        <f>'Monthly Data'!AU89</f>
        <v>362.9</v>
      </c>
      <c r="I89">
        <f>'Monthly Data'!BA89</f>
        <v>6890.3</v>
      </c>
      <c r="K89">
        <f>'Res PW'!$B$6</f>
        <v>-63099997.470422797</v>
      </c>
      <c r="L89">
        <f>E89*'Res PW'!$B$7</f>
        <v>-7482353.4365296289</v>
      </c>
      <c r="M89">
        <f>F89*'Res PW'!$B$8</f>
        <v>0</v>
      </c>
      <c r="N89">
        <f>G89*'Res PW'!$B$9</f>
        <v>35328692.396673299</v>
      </c>
      <c r="O89">
        <f>H89*'Res PW'!$B$10</f>
        <v>10719476.709966587</v>
      </c>
      <c r="P89">
        <f>I89*'Res PW'!$B$11</f>
        <v>56884758.209164515</v>
      </c>
      <c r="Q89" s="32">
        <f t="shared" si="7"/>
        <v>32350576.408851974</v>
      </c>
      <c r="R89" s="33">
        <f t="shared" si="5"/>
        <v>1446532.3632397093</v>
      </c>
      <c r="S89" s="55">
        <f t="shared" si="6"/>
        <v>4.6807219181564913E-2</v>
      </c>
    </row>
    <row r="90" spans="1:19" x14ac:dyDescent="0.25">
      <c r="A90" s="54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Data'!F90</f>
        <v>26428034.731526289</v>
      </c>
      <c r="E90">
        <f>'Monthly Data'!BH90</f>
        <v>89</v>
      </c>
      <c r="F90">
        <f>'Monthly Data'!AJ90</f>
        <v>12.6</v>
      </c>
      <c r="G90">
        <f>'Monthly Data'!CA90</f>
        <v>31</v>
      </c>
      <c r="H90">
        <f>'Monthly Data'!AU90</f>
        <v>65.099999999999994</v>
      </c>
      <c r="I90">
        <f>'Monthly Data'!BA90</f>
        <v>6962.5</v>
      </c>
      <c r="K90">
        <f>'Res PW'!$B$6</f>
        <v>-63099997.470422797</v>
      </c>
      <c r="L90">
        <f>E90*'Res PW'!$B$7</f>
        <v>-7567380.1801265562</v>
      </c>
      <c r="M90">
        <f>F90*'Res PW'!$B$8</f>
        <v>380152.60929581418</v>
      </c>
      <c r="N90">
        <f>G90*'Res PW'!$B$9</f>
        <v>36506315.476562411</v>
      </c>
      <c r="O90">
        <f>H90*'Res PW'!$B$10</f>
        <v>1922948.2882855465</v>
      </c>
      <c r="P90">
        <f>I90*'Res PW'!$B$11</f>
        <v>57480825.077472381</v>
      </c>
      <c r="Q90" s="32">
        <f t="shared" si="7"/>
        <v>25622863.801066801</v>
      </c>
      <c r="R90" s="33">
        <f t="shared" si="5"/>
        <v>-805170.93045948818</v>
      </c>
      <c r="S90" s="55">
        <f t="shared" si="6"/>
        <v>3.0466545796498105E-2</v>
      </c>
    </row>
    <row r="91" spans="1:19" x14ac:dyDescent="0.25">
      <c r="A91" s="54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Data'!F91</f>
        <v>25473713.696905319</v>
      </c>
      <c r="E91">
        <f>'Monthly Data'!BH91</f>
        <v>90</v>
      </c>
      <c r="F91">
        <f>'Monthly Data'!AJ91</f>
        <v>31.900000000000002</v>
      </c>
      <c r="G91">
        <f>'Monthly Data'!CA91</f>
        <v>30</v>
      </c>
      <c r="H91">
        <f>'Monthly Data'!AU91</f>
        <v>6.2000000000000011</v>
      </c>
      <c r="I91">
        <f>'Monthly Data'!BA91</f>
        <v>7047.3</v>
      </c>
      <c r="K91">
        <f>'Res PW'!$B$6</f>
        <v>-63099997.470422797</v>
      </c>
      <c r="L91">
        <f>E91*'Res PW'!$B$7</f>
        <v>-7652406.9237234835</v>
      </c>
      <c r="M91">
        <f>F91*'Res PW'!$B$8</f>
        <v>962449.86004257726</v>
      </c>
      <c r="N91">
        <f>G91*'Res PW'!$B$9</f>
        <v>35328692.396673299</v>
      </c>
      <c r="O91">
        <f>H91*'Res PW'!$B$10</f>
        <v>183137.93221767113</v>
      </c>
      <c r="P91">
        <f>I91*'Res PW'!$B$11</f>
        <v>58180914.695651151</v>
      </c>
      <c r="Q91" s="32">
        <f t="shared" si="7"/>
        <v>23902790.490438417</v>
      </c>
      <c r="R91" s="33">
        <f t="shared" si="5"/>
        <v>-1570923.206466902</v>
      </c>
      <c r="S91" s="55">
        <f t="shared" si="6"/>
        <v>6.1668401598536697E-2</v>
      </c>
    </row>
    <row r="92" spans="1:19" x14ac:dyDescent="0.25">
      <c r="A92" s="54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Data'!F92</f>
        <v>27796810.472954385</v>
      </c>
      <c r="E92">
        <f>'Monthly Data'!BH92</f>
        <v>91</v>
      </c>
      <c r="F92">
        <f>'Monthly Data'!AJ92</f>
        <v>72.7</v>
      </c>
      <c r="G92">
        <f>'Monthly Data'!CA92</f>
        <v>31</v>
      </c>
      <c r="H92">
        <f>'Monthly Data'!AU92</f>
        <v>0</v>
      </c>
      <c r="I92">
        <f>'Monthly Data'!BA92</f>
        <v>7090.8</v>
      </c>
      <c r="K92">
        <f>'Res PW'!$B$6</f>
        <v>-63099997.470422797</v>
      </c>
      <c r="L92">
        <f>E92*'Res PW'!$B$7</f>
        <v>-7737433.6673204117</v>
      </c>
      <c r="M92">
        <f>F92*'Res PW'!$B$8</f>
        <v>2193420.2139528329</v>
      </c>
      <c r="N92">
        <f>G92*'Res PW'!$B$9</f>
        <v>36506315.476562411</v>
      </c>
      <c r="O92">
        <f>H92*'Res PW'!$B$10</f>
        <v>0</v>
      </c>
      <c r="P92">
        <f>I92*'Res PW'!$B$11</f>
        <v>58540040.855919734</v>
      </c>
      <c r="Q92" s="32">
        <f t="shared" si="7"/>
        <v>26402345.408691779</v>
      </c>
      <c r="R92" s="33">
        <f t="shared" si="5"/>
        <v>-1394465.0642626062</v>
      </c>
      <c r="S92" s="55">
        <f t="shared" si="6"/>
        <v>5.0166369469597474E-2</v>
      </c>
    </row>
    <row r="93" spans="1:19" x14ac:dyDescent="0.25">
      <c r="A93" s="54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Data'!F93</f>
        <v>27179397.864832554</v>
      </c>
      <c r="E93">
        <f>'Monthly Data'!BH93</f>
        <v>92</v>
      </c>
      <c r="F93">
        <f>'Monthly Data'!AJ93</f>
        <v>73.299999999999983</v>
      </c>
      <c r="G93">
        <f>'Monthly Data'!CA93</f>
        <v>31</v>
      </c>
      <c r="H93">
        <f>'Monthly Data'!AU93</f>
        <v>0</v>
      </c>
      <c r="I93">
        <f>'Monthly Data'!BA93</f>
        <v>7083.3</v>
      </c>
      <c r="K93">
        <f>'Res PW'!$B$6</f>
        <v>-63099997.470422797</v>
      </c>
      <c r="L93">
        <f>E93*'Res PW'!$B$7</f>
        <v>-7822460.4109173389</v>
      </c>
      <c r="M93">
        <f>F93*'Res PW'!$B$8</f>
        <v>2211522.7191573945</v>
      </c>
      <c r="N93">
        <f>G93*'Res PW'!$B$9</f>
        <v>36506315.476562411</v>
      </c>
      <c r="O93">
        <f>H93*'Res PW'!$B$10</f>
        <v>0</v>
      </c>
      <c r="P93">
        <f>I93*'Res PW'!$B$11</f>
        <v>58478122.552425154</v>
      </c>
      <c r="Q93" s="32">
        <f t="shared" si="7"/>
        <v>26273502.866804831</v>
      </c>
      <c r="R93" s="33">
        <f t="shared" si="5"/>
        <v>-905894.99802772328</v>
      </c>
      <c r="S93" s="55">
        <f t="shared" si="6"/>
        <v>3.3330208510610956E-2</v>
      </c>
    </row>
    <row r="94" spans="1:19" x14ac:dyDescent="0.25">
      <c r="A94" s="54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Data'!F94</f>
        <v>25075211.378019854</v>
      </c>
      <c r="E94">
        <f>'Monthly Data'!BH94</f>
        <v>93</v>
      </c>
      <c r="F94">
        <f>'Monthly Data'!AJ94</f>
        <v>10.700000000000001</v>
      </c>
      <c r="G94">
        <f>'Monthly Data'!CA94</f>
        <v>30</v>
      </c>
      <c r="H94">
        <f>'Monthly Data'!AU94</f>
        <v>9.8999999999999986</v>
      </c>
      <c r="I94">
        <f>'Monthly Data'!BA94</f>
        <v>7037</v>
      </c>
      <c r="K94">
        <f>'Res PW'!$B$6</f>
        <v>-63099997.470422797</v>
      </c>
      <c r="L94">
        <f>E94*'Res PW'!$B$7</f>
        <v>-7907487.1545142662</v>
      </c>
      <c r="M94">
        <f>F94*'Res PW'!$B$8</f>
        <v>322828.00948136603</v>
      </c>
      <c r="N94">
        <f>G94*'Res PW'!$B$9</f>
        <v>35328692.396673299</v>
      </c>
      <c r="O94">
        <f>H94*'Res PW'!$B$10</f>
        <v>292429.92402499093</v>
      </c>
      <c r="P94">
        <f>I94*'Res PW'!$B$11</f>
        <v>58095880.225518584</v>
      </c>
      <c r="Q94" s="32">
        <f t="shared" si="7"/>
        <v>23032345.930761188</v>
      </c>
      <c r="R94" s="33">
        <f t="shared" si="5"/>
        <v>-2042865.4472586662</v>
      </c>
      <c r="S94" s="55">
        <f t="shared" si="6"/>
        <v>8.1469520494227149E-2</v>
      </c>
    </row>
    <row r="95" spans="1:19" x14ac:dyDescent="0.25">
      <c r="A95" s="54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Data'!F95</f>
        <v>26532397.107703798</v>
      </c>
      <c r="E95">
        <f>'Monthly Data'!BH95</f>
        <v>94</v>
      </c>
      <c r="F95">
        <f>'Monthly Data'!AJ95</f>
        <v>0.5</v>
      </c>
      <c r="G95">
        <f>'Monthly Data'!CA95</f>
        <v>31</v>
      </c>
      <c r="H95">
        <f>'Monthly Data'!AU95</f>
        <v>163.6</v>
      </c>
      <c r="I95">
        <f>'Monthly Data'!BA95</f>
        <v>7033.4</v>
      </c>
      <c r="K95">
        <f>'Res PW'!$B$6</f>
        <v>-63099997.470422797</v>
      </c>
      <c r="L95">
        <f>E95*'Res PW'!$B$7</f>
        <v>-7992513.8981111944</v>
      </c>
      <c r="M95">
        <f>F95*'Res PW'!$B$8</f>
        <v>15085.42100380215</v>
      </c>
      <c r="N95">
        <f>G95*'Res PW'!$B$9</f>
        <v>36506315.476562411</v>
      </c>
      <c r="O95">
        <f>H95*'Res PW'!$B$10</f>
        <v>4832478.3404533854</v>
      </c>
      <c r="P95">
        <f>I95*'Res PW'!$B$11</f>
        <v>58066159.439841181</v>
      </c>
      <c r="Q95" s="32">
        <f t="shared" si="7"/>
        <v>28327527.309326783</v>
      </c>
      <c r="R95" s="33">
        <f t="shared" si="5"/>
        <v>1795130.2016229853</v>
      </c>
      <c r="S95" s="55">
        <f t="shared" si="6"/>
        <v>6.765804817167316E-2</v>
      </c>
    </row>
    <row r="96" spans="1:19" x14ac:dyDescent="0.25">
      <c r="A96" s="54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Data'!F96</f>
        <v>30358337.192644782</v>
      </c>
      <c r="E96">
        <f>'Monthly Data'!BH96</f>
        <v>95</v>
      </c>
      <c r="F96">
        <f>'Monthly Data'!AJ96</f>
        <v>0</v>
      </c>
      <c r="G96">
        <f>'Monthly Data'!CA96</f>
        <v>30</v>
      </c>
      <c r="H96">
        <f>'Monthly Data'!AU96</f>
        <v>285.3</v>
      </c>
      <c r="I96">
        <f>'Monthly Data'!BA96</f>
        <v>7026.9</v>
      </c>
      <c r="K96">
        <f>'Res PW'!$B$6</f>
        <v>-63099997.470422797</v>
      </c>
      <c r="L96">
        <f>E96*'Res PW'!$B$7</f>
        <v>-8077540.6417081216</v>
      </c>
      <c r="M96">
        <f>F96*'Res PW'!$B$8</f>
        <v>0</v>
      </c>
      <c r="N96">
        <f>G96*'Res PW'!$B$9</f>
        <v>35328692.396673299</v>
      </c>
      <c r="O96">
        <f>H96*'Res PW'!$B$10</f>
        <v>8427298.7196292859</v>
      </c>
      <c r="P96">
        <f>I96*'Res PW'!$B$11</f>
        <v>58012496.910145871</v>
      </c>
      <c r="Q96" s="32">
        <f t="shared" si="7"/>
        <v>30590949.914317533</v>
      </c>
      <c r="R96" s="33">
        <f t="shared" si="5"/>
        <v>232612.72167275101</v>
      </c>
      <c r="S96" s="55">
        <f t="shared" si="6"/>
        <v>7.6622352600098408E-3</v>
      </c>
    </row>
    <row r="97" spans="1:19" x14ac:dyDescent="0.25">
      <c r="A97" s="54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Data'!F97</f>
        <v>39530632.879965276</v>
      </c>
      <c r="E97">
        <f>'Monthly Data'!BH97</f>
        <v>96</v>
      </c>
      <c r="F97">
        <f>'Monthly Data'!AJ97</f>
        <v>0</v>
      </c>
      <c r="G97">
        <f>'Monthly Data'!CA97</f>
        <v>31</v>
      </c>
      <c r="H97">
        <f>'Monthly Data'!AU97</f>
        <v>614</v>
      </c>
      <c r="I97">
        <f>'Monthly Data'!BA97</f>
        <v>7041.6</v>
      </c>
      <c r="K97">
        <f>'Res PW'!$B$6</f>
        <v>-63099997.470422797</v>
      </c>
      <c r="L97">
        <f>E97*'Res PW'!$B$7</f>
        <v>-8162567.3853050489</v>
      </c>
      <c r="M97">
        <f>F97*'Res PW'!$B$8</f>
        <v>0</v>
      </c>
      <c r="N97">
        <f>G97*'Res PW'!$B$9</f>
        <v>36506315.476562411</v>
      </c>
      <c r="O97">
        <f>H97*'Res PW'!$B$10</f>
        <v>18136562.964782268</v>
      </c>
      <c r="P97">
        <f>I97*'Res PW'!$B$11</f>
        <v>58133856.784995265</v>
      </c>
      <c r="Q97" s="32">
        <f t="shared" si="7"/>
        <v>41514170.370612092</v>
      </c>
      <c r="R97" s="33">
        <f t="shared" si="5"/>
        <v>1983537.4906468168</v>
      </c>
      <c r="S97" s="55">
        <f t="shared" si="6"/>
        <v>5.0177225764885328E-2</v>
      </c>
    </row>
    <row r="98" spans="1:19" x14ac:dyDescent="0.25">
      <c r="A98" s="54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Data'!F98</f>
        <v>40665495.776216261</v>
      </c>
      <c r="E98">
        <f>'Monthly Data'!BH98</f>
        <v>97</v>
      </c>
      <c r="F98">
        <f>'Monthly Data'!AJ98</f>
        <v>0</v>
      </c>
      <c r="G98">
        <f>'Monthly Data'!CA98</f>
        <v>31</v>
      </c>
      <c r="H98">
        <f>'Monthly Data'!AU98</f>
        <v>609.49999999999989</v>
      </c>
      <c r="I98">
        <f>'Monthly Data'!BA98</f>
        <v>7018.6</v>
      </c>
      <c r="K98">
        <f>'Res PW'!$B$6</f>
        <v>-63099997.470422797</v>
      </c>
      <c r="L98">
        <f>E98*'Res PW'!$B$7</f>
        <v>-8247594.1289019771</v>
      </c>
      <c r="M98">
        <f>F98*'Res PW'!$B$8</f>
        <v>0</v>
      </c>
      <c r="N98">
        <f>G98*'Res PW'!$B$9</f>
        <v>36506315.476562411</v>
      </c>
      <c r="O98">
        <f>H98*'Res PW'!$B$10</f>
        <v>18003640.27204363</v>
      </c>
      <c r="P98">
        <f>I98*'Res PW'!$B$11</f>
        <v>57943973.987611875</v>
      </c>
      <c r="Q98" s="32">
        <f t="shared" si="7"/>
        <v>41106338.136893138</v>
      </c>
      <c r="R98" s="33">
        <f t="shared" ref="R98:R121" si="8">Q98-D98</f>
        <v>440842.3606768772</v>
      </c>
      <c r="S98" s="55">
        <f t="shared" ref="S98:S121" si="9">ABS(R98/D98)</f>
        <v>1.0840698047869603E-2</v>
      </c>
    </row>
    <row r="99" spans="1:19" x14ac:dyDescent="0.25">
      <c r="A99" s="54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Data'!F99</f>
        <v>35835338.971478321</v>
      </c>
      <c r="E99">
        <f>'Monthly Data'!BH99</f>
        <v>98</v>
      </c>
      <c r="F99">
        <f>'Monthly Data'!AJ99</f>
        <v>0</v>
      </c>
      <c r="G99">
        <f>'Monthly Data'!CA99</f>
        <v>28</v>
      </c>
      <c r="H99">
        <f>'Monthly Data'!AU99</f>
        <v>547.29999999999995</v>
      </c>
      <c r="I99">
        <f>'Monthly Data'!BA99</f>
        <v>6996</v>
      </c>
      <c r="K99">
        <f>'Res PW'!$B$6</f>
        <v>-63099997.470422797</v>
      </c>
      <c r="L99">
        <f>E99*'Res PW'!$B$7</f>
        <v>-8332620.8724989044</v>
      </c>
      <c r="M99">
        <f>F99*'Res PW'!$B$8</f>
        <v>0</v>
      </c>
      <c r="N99">
        <f>G99*'Res PW'!$B$9</f>
        <v>32973446.236895081</v>
      </c>
      <c r="O99">
        <f>H99*'Res PW'!$B$10</f>
        <v>16166353.274634095</v>
      </c>
      <c r="P99">
        <f>I99*'Res PW'!$B$11</f>
        <v>57757393.499748193</v>
      </c>
      <c r="Q99" s="32">
        <f t="shared" si="7"/>
        <v>35464574.668355666</v>
      </c>
      <c r="R99" s="33">
        <f t="shared" si="8"/>
        <v>-370764.30312265456</v>
      </c>
      <c r="S99" s="55">
        <f t="shared" si="9"/>
        <v>1.0346331687213823E-2</v>
      </c>
    </row>
    <row r="100" spans="1:19" x14ac:dyDescent="0.25">
      <c r="A100" s="54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Data'!F100</f>
        <v>36982490.233870454</v>
      </c>
      <c r="E100">
        <f>'Monthly Data'!BH100</f>
        <v>99</v>
      </c>
      <c r="F100">
        <f>'Monthly Data'!AJ100</f>
        <v>0</v>
      </c>
      <c r="G100">
        <f>'Monthly Data'!CA100</f>
        <v>31</v>
      </c>
      <c r="H100">
        <f>'Monthly Data'!AU100</f>
        <v>586.9</v>
      </c>
      <c r="I100">
        <f>'Monthly Data'!BA100</f>
        <v>6972</v>
      </c>
      <c r="K100">
        <f>'Res PW'!$B$6</f>
        <v>-63099997.470422797</v>
      </c>
      <c r="L100">
        <f>E100*'Res PW'!$B$7</f>
        <v>-8417647.6160958316</v>
      </c>
      <c r="M100">
        <f>F100*'Res PW'!$B$8</f>
        <v>0</v>
      </c>
      <c r="N100">
        <f>G100*'Res PW'!$B$9</f>
        <v>36506315.476562411</v>
      </c>
      <c r="O100">
        <f>H100*'Res PW'!$B$10</f>
        <v>17336072.97073406</v>
      </c>
      <c r="P100">
        <f>I100*'Res PW'!$B$11</f>
        <v>57559254.928565517</v>
      </c>
      <c r="Q100" s="32">
        <f t="shared" si="7"/>
        <v>39883998.289343357</v>
      </c>
      <c r="R100" s="33">
        <f t="shared" si="8"/>
        <v>2901508.055472903</v>
      </c>
      <c r="S100" s="55">
        <f t="shared" si="9"/>
        <v>7.8456265035812905E-2</v>
      </c>
    </row>
    <row r="101" spans="1:19" x14ac:dyDescent="0.25">
      <c r="A101" s="54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Data'!F101</f>
        <v>29592477.093809966</v>
      </c>
      <c r="E101">
        <f>'Monthly Data'!BH101</f>
        <v>100</v>
      </c>
      <c r="F101">
        <f>'Monthly Data'!AJ101</f>
        <v>0</v>
      </c>
      <c r="G101">
        <f>'Monthly Data'!CA101</f>
        <v>30</v>
      </c>
      <c r="H101">
        <f>'Monthly Data'!AU101</f>
        <v>229.8</v>
      </c>
      <c r="I101">
        <f>'Monthly Data'!BA101</f>
        <v>6982.8</v>
      </c>
      <c r="K101">
        <f>'Res PW'!$B$6</f>
        <v>-63099997.470422797</v>
      </c>
      <c r="L101">
        <f>E101*'Res PW'!$B$7</f>
        <v>-8502674.3596927598</v>
      </c>
      <c r="M101">
        <f>F101*'Res PW'!$B$8</f>
        <v>0</v>
      </c>
      <c r="N101">
        <f>G101*'Res PW'!$B$9</f>
        <v>35328692.396673299</v>
      </c>
      <c r="O101">
        <f>H101*'Res PW'!$B$10</f>
        <v>6787918.8425194873</v>
      </c>
      <c r="P101">
        <f>I101*'Res PW'!$B$11</f>
        <v>57648417.285597727</v>
      </c>
      <c r="Q101" s="32">
        <f t="shared" si="7"/>
        <v>28162356.694674958</v>
      </c>
      <c r="R101" s="33">
        <f t="shared" si="8"/>
        <v>-1430120.3991350085</v>
      </c>
      <c r="S101" s="55">
        <f t="shared" si="9"/>
        <v>4.8327160805141087E-2</v>
      </c>
    </row>
    <row r="102" spans="1:19" x14ac:dyDescent="0.25">
      <c r="A102" s="54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Data'!F102</f>
        <v>25688647.81987134</v>
      </c>
      <c r="E102">
        <f>'Monthly Data'!BH102</f>
        <v>101</v>
      </c>
      <c r="F102">
        <f>'Monthly Data'!AJ102</f>
        <v>1.3</v>
      </c>
      <c r="G102">
        <f>'Monthly Data'!CA102</f>
        <v>31</v>
      </c>
      <c r="H102">
        <f>'Monthly Data'!AU102</f>
        <v>88.3</v>
      </c>
      <c r="I102">
        <f>'Monthly Data'!BA102</f>
        <v>7047.4</v>
      </c>
      <c r="K102">
        <f>'Res PW'!$B$6</f>
        <v>-63099997.470422797</v>
      </c>
      <c r="L102">
        <f>E102*'Res PW'!$B$7</f>
        <v>-8587701.103289688</v>
      </c>
      <c r="M102">
        <f>F102*'Res PW'!$B$8</f>
        <v>39222.094609885593</v>
      </c>
      <c r="N102">
        <f>G102*'Res PW'!$B$9</f>
        <v>36506315.476562411</v>
      </c>
      <c r="O102">
        <f>H102*'Res PW'!$B$10</f>
        <v>2608238.6152936062</v>
      </c>
      <c r="P102">
        <f>I102*'Res PW'!$B$11</f>
        <v>58181740.273031071</v>
      </c>
      <c r="Q102" s="32">
        <f t="shared" si="7"/>
        <v>25647817.885784492</v>
      </c>
      <c r="R102" s="33">
        <f t="shared" si="8"/>
        <v>-40829.93408684805</v>
      </c>
      <c r="S102" s="55">
        <f t="shared" si="9"/>
        <v>1.5894154637156198E-3</v>
      </c>
    </row>
    <row r="103" spans="1:19" x14ac:dyDescent="0.25">
      <c r="A103" s="54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Data'!F103</f>
        <v>23936399.302858047</v>
      </c>
      <c r="E103">
        <f>'Monthly Data'!BH103</f>
        <v>102</v>
      </c>
      <c r="F103">
        <f>'Monthly Data'!AJ103</f>
        <v>11.9</v>
      </c>
      <c r="G103">
        <f>'Monthly Data'!CA103</f>
        <v>30</v>
      </c>
      <c r="H103">
        <f>'Monthly Data'!AU103</f>
        <v>3</v>
      </c>
      <c r="I103">
        <f>'Monthly Data'!BA103</f>
        <v>7129.6</v>
      </c>
      <c r="K103">
        <f>'Res PW'!$B$6</f>
        <v>-63099997.470422797</v>
      </c>
      <c r="L103">
        <f>E103*'Res PW'!$B$7</f>
        <v>-8672727.8468866143</v>
      </c>
      <c r="M103">
        <f>F103*'Res PW'!$B$8</f>
        <v>359033.01989049121</v>
      </c>
      <c r="N103">
        <f>G103*'Res PW'!$B$9</f>
        <v>35328692.396673299</v>
      </c>
      <c r="O103">
        <f>H103*'Res PW'!$B$10</f>
        <v>88615.1284924215</v>
      </c>
      <c r="P103">
        <f>I103*'Res PW'!$B$11</f>
        <v>58860364.879331723</v>
      </c>
      <c r="Q103" s="32">
        <f t="shared" si="7"/>
        <v>22863980.107078522</v>
      </c>
      <c r="R103" s="33">
        <f t="shared" si="8"/>
        <v>-1072419.1957795247</v>
      </c>
      <c r="S103" s="55">
        <f t="shared" si="9"/>
        <v>4.480286204330975E-2</v>
      </c>
    </row>
    <row r="104" spans="1:19" x14ac:dyDescent="0.25">
      <c r="A104" s="54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Data'!F104</f>
        <v>25931001.793505821</v>
      </c>
      <c r="E104">
        <f>'Monthly Data'!BH104</f>
        <v>103</v>
      </c>
      <c r="F104">
        <f>'Monthly Data'!AJ104</f>
        <v>31.100000000000005</v>
      </c>
      <c r="G104">
        <f>'Monthly Data'!CA104</f>
        <v>31</v>
      </c>
      <c r="H104">
        <f>'Monthly Data'!AU104</f>
        <v>0</v>
      </c>
      <c r="I104">
        <f>'Monthly Data'!BA104</f>
        <v>7195</v>
      </c>
      <c r="K104">
        <f>'Res PW'!$B$6</f>
        <v>-63099997.470422797</v>
      </c>
      <c r="L104">
        <f>E104*'Res PW'!$B$7</f>
        <v>-8757754.5904835425</v>
      </c>
      <c r="M104">
        <f>F104*'Res PW'!$B$8</f>
        <v>938313.18643649388</v>
      </c>
      <c r="N104">
        <f>G104*'Res PW'!$B$9</f>
        <v>36506315.476562411</v>
      </c>
      <c r="O104">
        <f>H104*'Res PW'!$B$10</f>
        <v>0</v>
      </c>
      <c r="P104">
        <f>I104*'Res PW'!$B$11</f>
        <v>59400292.485804491</v>
      </c>
      <c r="Q104" s="32">
        <f t="shared" si="7"/>
        <v>24987169.087897055</v>
      </c>
      <c r="R104" s="33">
        <f t="shared" si="8"/>
        <v>-943832.70560876653</v>
      </c>
      <c r="S104" s="55">
        <f t="shared" si="9"/>
        <v>3.6397849690679544E-2</v>
      </c>
    </row>
    <row r="105" spans="1:19" x14ac:dyDescent="0.25">
      <c r="A105" s="54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Data'!F105</f>
        <v>25025126.831834104</v>
      </c>
      <c r="E105">
        <f>'Monthly Data'!BH105</f>
        <v>104</v>
      </c>
      <c r="F105">
        <f>'Monthly Data'!AJ105</f>
        <v>11.6</v>
      </c>
      <c r="G105">
        <f>'Monthly Data'!CA105</f>
        <v>31</v>
      </c>
      <c r="H105">
        <f>'Monthly Data'!AU105</f>
        <v>3</v>
      </c>
      <c r="I105">
        <f>'Monthly Data'!BA105</f>
        <v>7213.7</v>
      </c>
      <c r="K105">
        <f>'Res PW'!$B$6</f>
        <v>-63099997.470422797</v>
      </c>
      <c r="L105">
        <f>E105*'Res PW'!$B$7</f>
        <v>-8842781.3340804707</v>
      </c>
      <c r="M105">
        <f>F105*'Res PW'!$B$8</f>
        <v>349981.76728820987</v>
      </c>
      <c r="N105">
        <f>G105*'Res PW'!$B$9</f>
        <v>36506315.476562411</v>
      </c>
      <c r="O105">
        <f>H105*'Res PW'!$B$10</f>
        <v>88615.1284924215</v>
      </c>
      <c r="P105">
        <f>I105*'Res PW'!$B$11</f>
        <v>59554675.455850989</v>
      </c>
      <c r="Q105" s="32">
        <f t="shared" si="7"/>
        <v>24556809.023690768</v>
      </c>
      <c r="R105" s="33">
        <f t="shared" si="8"/>
        <v>-468317.80814333633</v>
      </c>
      <c r="S105" s="55">
        <f t="shared" si="9"/>
        <v>1.8713903481503875E-2</v>
      </c>
    </row>
    <row r="106" spans="1:19" x14ac:dyDescent="0.25">
      <c r="A106" s="54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Data'!F106</f>
        <v>24421648.322529171</v>
      </c>
      <c r="E106">
        <f>'Monthly Data'!BH106</f>
        <v>105</v>
      </c>
      <c r="F106">
        <f>'Monthly Data'!AJ106</f>
        <v>34.4</v>
      </c>
      <c r="G106">
        <f>'Monthly Data'!CA106</f>
        <v>30</v>
      </c>
      <c r="H106">
        <f>'Monthly Data'!AU106</f>
        <v>25.4</v>
      </c>
      <c r="I106">
        <f>'Monthly Data'!BA106</f>
        <v>7197</v>
      </c>
      <c r="K106">
        <f>'Res PW'!$B$6</f>
        <v>-63099997.470422797</v>
      </c>
      <c r="L106">
        <f>E106*'Res PW'!$B$7</f>
        <v>-8927808.0776773971</v>
      </c>
      <c r="M106">
        <f>F106*'Res PW'!$B$8</f>
        <v>1037876.9650615879</v>
      </c>
      <c r="N106">
        <f>G106*'Res PW'!$B$9</f>
        <v>35328692.396673299</v>
      </c>
      <c r="O106">
        <f>H106*'Res PW'!$B$10</f>
        <v>750274.75456916867</v>
      </c>
      <c r="P106">
        <f>I106*'Res PW'!$B$11</f>
        <v>59416804.033403046</v>
      </c>
      <c r="Q106" s="32">
        <f t="shared" si="7"/>
        <v>24505842.601606913</v>
      </c>
      <c r="R106" s="33">
        <f t="shared" si="8"/>
        <v>84194.279077742249</v>
      </c>
      <c r="S106" s="55">
        <f t="shared" si="9"/>
        <v>3.4475264718341037E-3</v>
      </c>
    </row>
    <row r="107" spans="1:19" x14ac:dyDescent="0.25">
      <c r="A107" s="54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Data'!F107</f>
        <v>26908845.948192</v>
      </c>
      <c r="E107">
        <f>'Monthly Data'!BH107</f>
        <v>106</v>
      </c>
      <c r="F107">
        <f>'Monthly Data'!AJ107</f>
        <v>0</v>
      </c>
      <c r="G107">
        <f>'Monthly Data'!CA107</f>
        <v>31</v>
      </c>
      <c r="H107">
        <f>'Monthly Data'!AU107</f>
        <v>101.1</v>
      </c>
      <c r="I107">
        <f>'Monthly Data'!BA107</f>
        <v>7193.7</v>
      </c>
      <c r="K107">
        <f>'Res PW'!$B$6</f>
        <v>-63099997.470422797</v>
      </c>
      <c r="L107">
        <f>E107*'Res PW'!$B$7</f>
        <v>-9012834.8212743253</v>
      </c>
      <c r="M107">
        <f>F107*'Res PW'!$B$8</f>
        <v>0</v>
      </c>
      <c r="N107">
        <f>G107*'Res PW'!$B$9</f>
        <v>36506315.476562411</v>
      </c>
      <c r="O107">
        <f>H107*'Res PW'!$B$10</f>
        <v>2986329.8301946046</v>
      </c>
      <c r="P107">
        <f>I107*'Res PW'!$B$11</f>
        <v>59389559.979865432</v>
      </c>
      <c r="Q107" s="32">
        <f t="shared" si="7"/>
        <v>26769372.994925331</v>
      </c>
      <c r="R107" s="33">
        <f t="shared" si="8"/>
        <v>-139472.95326666906</v>
      </c>
      <c r="S107" s="55">
        <f t="shared" si="9"/>
        <v>5.1831636903046088E-3</v>
      </c>
    </row>
    <row r="108" spans="1:19" x14ac:dyDescent="0.25">
      <c r="A108" s="54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Data'!F108</f>
        <v>33550334.063558049</v>
      </c>
      <c r="E108">
        <f>'Monthly Data'!BH108</f>
        <v>107</v>
      </c>
      <c r="F108">
        <f>'Monthly Data'!AJ108</f>
        <v>0</v>
      </c>
      <c r="G108">
        <f>'Monthly Data'!CA108</f>
        <v>30</v>
      </c>
      <c r="H108">
        <f>'Monthly Data'!AU108</f>
        <v>439.10000000000008</v>
      </c>
      <c r="I108">
        <f>'Monthly Data'!BA108</f>
        <v>7194.2</v>
      </c>
      <c r="K108">
        <f>'Res PW'!$B$6</f>
        <v>-63099997.470422797</v>
      </c>
      <c r="L108">
        <f>E108*'Res PW'!$B$7</f>
        <v>-9097861.5648712534</v>
      </c>
      <c r="M108">
        <f>F108*'Res PW'!$B$8</f>
        <v>0</v>
      </c>
      <c r="N108">
        <f>G108*'Res PW'!$B$9</f>
        <v>35328692.396673299</v>
      </c>
      <c r="O108">
        <f>H108*'Res PW'!$B$10</f>
        <v>12970300.973674096</v>
      </c>
      <c r="P108">
        <f>I108*'Res PW'!$B$11</f>
        <v>59393687.866765067</v>
      </c>
      <c r="Q108" s="32">
        <f t="shared" si="7"/>
        <v>35494822.201818407</v>
      </c>
      <c r="R108" s="33">
        <f t="shared" si="8"/>
        <v>1944488.1382603571</v>
      </c>
      <c r="S108" s="55">
        <f t="shared" si="9"/>
        <v>5.795734059090743E-2</v>
      </c>
    </row>
    <row r="109" spans="1:19" x14ac:dyDescent="0.25">
      <c r="A109" s="54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Data'!F109</f>
        <v>44460998.570491321</v>
      </c>
      <c r="E109">
        <f>'Monthly Data'!BH109</f>
        <v>108</v>
      </c>
      <c r="F109">
        <f>'Monthly Data'!AJ109</f>
        <v>0</v>
      </c>
      <c r="G109">
        <f>'Monthly Data'!CA109</f>
        <v>31</v>
      </c>
      <c r="H109">
        <f>'Monthly Data'!AU109</f>
        <v>787.10000000000014</v>
      </c>
      <c r="I109">
        <f>'Monthly Data'!BA109</f>
        <v>7213.4</v>
      </c>
      <c r="K109">
        <f>'Res PW'!$B$6</f>
        <v>-63099997.470422797</v>
      </c>
      <c r="L109">
        <f>E109*'Res PW'!$B$7</f>
        <v>-9182888.3084681798</v>
      </c>
      <c r="M109">
        <f>F109*'Res PW'!$B$8</f>
        <v>0</v>
      </c>
      <c r="N109">
        <f>G109*'Res PW'!$B$9</f>
        <v>36506315.476562411</v>
      </c>
      <c r="O109">
        <f>H109*'Res PW'!$B$10</f>
        <v>23249655.87879499</v>
      </c>
      <c r="P109">
        <f>I109*'Res PW'!$B$11</f>
        <v>59552198.7237112</v>
      </c>
      <c r="Q109" s="32">
        <f t="shared" si="7"/>
        <v>47025284.300177619</v>
      </c>
      <c r="R109" s="33">
        <f t="shared" si="8"/>
        <v>2564285.7296862975</v>
      </c>
      <c r="S109" s="55">
        <f t="shared" si="9"/>
        <v>5.7674946855291932E-2</v>
      </c>
    </row>
    <row r="110" spans="1:19" x14ac:dyDescent="0.25">
      <c r="A110" s="54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Data'!F110</f>
        <v>45839763.746384479</v>
      </c>
      <c r="E110">
        <f>'Monthly Data'!BH110</f>
        <v>109</v>
      </c>
      <c r="F110">
        <f>'Monthly Data'!AJ110</f>
        <v>0</v>
      </c>
      <c r="G110">
        <f>'Monthly Data'!CA110</f>
        <v>31</v>
      </c>
      <c r="H110">
        <f>'Monthly Data'!AU110</f>
        <v>741.6</v>
      </c>
      <c r="I110">
        <f>'Monthly Data'!BA110</f>
        <v>7172.6</v>
      </c>
      <c r="K110">
        <f>'Res PW'!$B$6</f>
        <v>-63099997.470422797</v>
      </c>
      <c r="L110">
        <f>E110*'Res PW'!$B$7</f>
        <v>-9267915.052065108</v>
      </c>
      <c r="M110">
        <f>F110*'Res PW'!$B$8</f>
        <v>0</v>
      </c>
      <c r="N110">
        <f>G110*'Res PW'!$B$9</f>
        <v>36506315.476562411</v>
      </c>
      <c r="O110">
        <f>H110*'Res PW'!$B$10</f>
        <v>21905659.763326596</v>
      </c>
      <c r="P110">
        <f>I110*'Res PW'!$B$11</f>
        <v>59215363.15270067</v>
      </c>
      <c r="Q110" s="32">
        <f t="shared" si="7"/>
        <v>45259425.870101765</v>
      </c>
      <c r="R110" s="33">
        <f t="shared" si="8"/>
        <v>-580337.87628271431</v>
      </c>
      <c r="S110" s="55">
        <f t="shared" si="9"/>
        <v>1.2660141083918377E-2</v>
      </c>
    </row>
    <row r="111" spans="1:19" x14ac:dyDescent="0.25">
      <c r="A111" s="54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Data'!F111</f>
        <v>37769715.834900685</v>
      </c>
      <c r="E111">
        <f>'Monthly Data'!BH111</f>
        <v>110</v>
      </c>
      <c r="F111">
        <f>'Monthly Data'!AJ111</f>
        <v>0</v>
      </c>
      <c r="G111">
        <f>'Monthly Data'!CA111</f>
        <v>28</v>
      </c>
      <c r="H111">
        <f>'Monthly Data'!AU111</f>
        <v>612.69999999999993</v>
      </c>
      <c r="I111">
        <f>'Monthly Data'!BA111</f>
        <v>7125.8</v>
      </c>
      <c r="K111">
        <f>'Res PW'!$B$6</f>
        <v>-63099997.470422797</v>
      </c>
      <c r="L111">
        <f>E111*'Res PW'!$B$7</f>
        <v>-9352941.7956620362</v>
      </c>
      <c r="M111">
        <f>F111*'Res PW'!$B$8</f>
        <v>0</v>
      </c>
      <c r="N111">
        <f>G111*'Res PW'!$B$9</f>
        <v>32973446.236895081</v>
      </c>
      <c r="O111">
        <f>H111*'Res PW'!$B$10</f>
        <v>18098163.075768881</v>
      </c>
      <c r="P111">
        <f>I111*'Res PW'!$B$11</f>
        <v>58828992.938894466</v>
      </c>
      <c r="Q111" s="32">
        <f t="shared" si="7"/>
        <v>37447662.985473596</v>
      </c>
      <c r="R111" s="33">
        <f t="shared" si="8"/>
        <v>-322052.8494270891</v>
      </c>
      <c r="S111" s="55">
        <f t="shared" si="9"/>
        <v>8.5267480124777573E-3</v>
      </c>
    </row>
    <row r="112" spans="1:19" x14ac:dyDescent="0.25">
      <c r="A112" s="54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Data'!F112</f>
        <v>36876238.000398323</v>
      </c>
      <c r="E112">
        <f>'Monthly Data'!BH112</f>
        <v>111</v>
      </c>
      <c r="F112">
        <f>'Monthly Data'!AJ112</f>
        <v>0</v>
      </c>
      <c r="G112">
        <f>'Monthly Data'!CA112</f>
        <v>31</v>
      </c>
      <c r="H112">
        <f>'Monthly Data'!AU112</f>
        <v>534</v>
      </c>
      <c r="I112">
        <f>'Monthly Data'!BA112</f>
        <v>7082.3</v>
      </c>
      <c r="K112">
        <f>'Res PW'!$B$6</f>
        <v>-63099997.470422797</v>
      </c>
      <c r="L112">
        <f>E112*'Res PW'!$B$7</f>
        <v>-9437968.5392589625</v>
      </c>
      <c r="M112">
        <f>F112*'Res PW'!$B$8</f>
        <v>0</v>
      </c>
      <c r="N112">
        <f>G112*'Res PW'!$B$9</f>
        <v>36506315.476562411</v>
      </c>
      <c r="O112">
        <f>H112*'Res PW'!$B$10</f>
        <v>15773492.871651027</v>
      </c>
      <c r="P112">
        <f>I112*'Res PW'!$B$11</f>
        <v>58469866.778625876</v>
      </c>
      <c r="Q112" s="32">
        <f t="shared" si="7"/>
        <v>38211709.117157549</v>
      </c>
      <c r="R112" s="33">
        <f t="shared" si="8"/>
        <v>1335471.1167592257</v>
      </c>
      <c r="S112" s="55">
        <f t="shared" si="9"/>
        <v>3.6214950037604172E-2</v>
      </c>
    </row>
    <row r="113" spans="1:22" x14ac:dyDescent="0.25">
      <c r="A113" s="54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Data'!F113</f>
        <v>32020694.965203572</v>
      </c>
      <c r="E113">
        <f>'Monthly Data'!BH113</f>
        <v>112</v>
      </c>
      <c r="F113">
        <f>'Monthly Data'!AJ113</f>
        <v>0</v>
      </c>
      <c r="G113">
        <f>'Monthly Data'!CA113</f>
        <v>30</v>
      </c>
      <c r="H113">
        <f>'Monthly Data'!AU113</f>
        <v>411.29999999999995</v>
      </c>
      <c r="I113">
        <f>'Monthly Data'!BA113</f>
        <v>7108.4</v>
      </c>
      <c r="K113">
        <f>'Res PW'!$B$6</f>
        <v>-63099997.470422797</v>
      </c>
      <c r="L113">
        <f>E113*'Res PW'!$B$7</f>
        <v>-9522995.2828558907</v>
      </c>
      <c r="M113">
        <f>F113*'Res PW'!$B$8</f>
        <v>0</v>
      </c>
      <c r="N113">
        <f>G113*'Res PW'!$B$9</f>
        <v>35328692.396673299</v>
      </c>
      <c r="O113">
        <f>H113*'Res PW'!$B$10</f>
        <v>12149134.116310986</v>
      </c>
      <c r="P113">
        <f>I113*'Res PW'!$B$11</f>
        <v>58685342.474787027</v>
      </c>
      <c r="Q113" s="32">
        <f t="shared" si="7"/>
        <v>33540176.234492622</v>
      </c>
      <c r="R113" s="33">
        <f t="shared" si="8"/>
        <v>1519481.2692890503</v>
      </c>
      <c r="S113" s="55">
        <f t="shared" si="9"/>
        <v>4.7453100906780711E-2</v>
      </c>
    </row>
    <row r="114" spans="1:22" x14ac:dyDescent="0.25">
      <c r="A114" s="54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Data'!F114</f>
        <v>26274547.779771313</v>
      </c>
      <c r="E114">
        <f>'Monthly Data'!BH114</f>
        <v>113</v>
      </c>
      <c r="F114">
        <f>'Monthly Data'!AJ114</f>
        <v>16.599999999999998</v>
      </c>
      <c r="G114">
        <f>'Monthly Data'!CA114</f>
        <v>31</v>
      </c>
      <c r="H114">
        <f>'Monthly Data'!AU114</f>
        <v>46.900000000000006</v>
      </c>
      <c r="I114">
        <f>'Monthly Data'!BA114</f>
        <v>7174.7</v>
      </c>
      <c r="K114">
        <f>'Res PW'!$B$6</f>
        <v>-63099997.470422797</v>
      </c>
      <c r="L114">
        <f>E114*'Res PW'!$B$7</f>
        <v>-9608022.0264528189</v>
      </c>
      <c r="M114">
        <f>F114*'Res PW'!$B$8</f>
        <v>500835.97732623131</v>
      </c>
      <c r="N114">
        <f>G114*'Res PW'!$B$9</f>
        <v>36506315.476562411</v>
      </c>
      <c r="O114">
        <f>H114*'Res PW'!$B$10</f>
        <v>1385349.8420981895</v>
      </c>
      <c r="P114">
        <f>I114*'Res PW'!$B$11</f>
        <v>59232700.277679153</v>
      </c>
      <c r="Q114" s="32">
        <f t="shared" si="7"/>
        <v>24917182.07679037</v>
      </c>
      <c r="R114" s="33">
        <f t="shared" si="8"/>
        <v>-1357365.702980943</v>
      </c>
      <c r="S114" s="55">
        <f t="shared" si="9"/>
        <v>5.1660858803666047E-2</v>
      </c>
    </row>
    <row r="115" spans="1:22" x14ac:dyDescent="0.25">
      <c r="A115" s="54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Data'!F115</f>
        <v>26416093.884430967</v>
      </c>
      <c r="E115">
        <f>'Monthly Data'!BH115</f>
        <v>114</v>
      </c>
      <c r="F115">
        <f>'Monthly Data'!AJ115</f>
        <v>22.5</v>
      </c>
      <c r="G115">
        <f>'Monthly Data'!CA115</f>
        <v>30</v>
      </c>
      <c r="H115">
        <f>'Monthly Data'!AU115</f>
        <v>7.3000000000000007</v>
      </c>
      <c r="I115">
        <f>'Monthly Data'!BA115</f>
        <v>7269.2</v>
      </c>
      <c r="K115">
        <f>'Res PW'!$B$6</f>
        <v>-63099997.470422797</v>
      </c>
      <c r="L115">
        <f>E115*'Res PW'!$B$7</f>
        <v>-9693048.7700497452</v>
      </c>
      <c r="M115">
        <f>F115*'Res PW'!$B$8</f>
        <v>678843.94517109671</v>
      </c>
      <c r="N115">
        <f>G115*'Res PW'!$B$9</f>
        <v>35328692.396673299</v>
      </c>
      <c r="O115">
        <f>H115*'Res PW'!$B$10</f>
        <v>215630.14599822566</v>
      </c>
      <c r="P115">
        <f>I115*'Res PW'!$B$11</f>
        <v>60012870.901710913</v>
      </c>
      <c r="Q115" s="32">
        <f t="shared" si="7"/>
        <v>23442991.149080999</v>
      </c>
      <c r="R115" s="33">
        <f t="shared" si="8"/>
        <v>-2973102.7353499681</v>
      </c>
      <c r="S115" s="55">
        <f t="shared" si="9"/>
        <v>0.11254891614018096</v>
      </c>
    </row>
    <row r="116" spans="1:22" x14ac:dyDescent="0.25">
      <c r="A116" s="54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Data'!F116</f>
        <v>30132803.565601192</v>
      </c>
      <c r="E116">
        <f>'Monthly Data'!BH116</f>
        <v>115</v>
      </c>
      <c r="F116">
        <f>'Monthly Data'!AJ116</f>
        <v>95.5</v>
      </c>
      <c r="G116">
        <f>'Monthly Data'!CA116</f>
        <v>31</v>
      </c>
      <c r="H116">
        <f>'Monthly Data'!AU116</f>
        <v>0</v>
      </c>
      <c r="I116">
        <f>'Monthly Data'!BA116</f>
        <v>7352.5</v>
      </c>
      <c r="K116">
        <f>'Res PW'!$B$6</f>
        <v>-63099997.470422797</v>
      </c>
      <c r="L116">
        <f>E116*'Res PW'!$B$7</f>
        <v>-9778075.5136466734</v>
      </c>
      <c r="M116">
        <f>F116*'Res PW'!$B$8</f>
        <v>2881315.4117262107</v>
      </c>
      <c r="N116">
        <f>G116*'Res PW'!$B$9</f>
        <v>36506315.476562411</v>
      </c>
      <c r="O116">
        <f>H116*'Res PW'!$B$10</f>
        <v>0</v>
      </c>
      <c r="P116">
        <f>I116*'Res PW'!$B$11</f>
        <v>60700576.859190762</v>
      </c>
      <c r="Q116" s="32">
        <f t="shared" si="7"/>
        <v>27210134.763409913</v>
      </c>
      <c r="R116" s="33">
        <f t="shared" si="8"/>
        <v>-2922668.8021912798</v>
      </c>
      <c r="S116" s="55">
        <f t="shared" si="9"/>
        <v>9.6992926523694623E-2</v>
      </c>
    </row>
    <row r="117" spans="1:22" x14ac:dyDescent="0.25">
      <c r="A117" s="54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Data'!F117</f>
        <v>28927607.24357808</v>
      </c>
      <c r="E117">
        <f>'Monthly Data'!BH117</f>
        <v>116</v>
      </c>
      <c r="F117">
        <f>'Monthly Data'!AJ117</f>
        <v>61.70000000000001</v>
      </c>
      <c r="G117">
        <f>'Monthly Data'!CA117</f>
        <v>31</v>
      </c>
      <c r="H117">
        <f>'Monthly Data'!AU117</f>
        <v>0</v>
      </c>
      <c r="I117">
        <f>'Monthly Data'!BA117</f>
        <v>7356</v>
      </c>
      <c r="K117">
        <f>'Res PW'!$B$6</f>
        <v>-63099997.470422797</v>
      </c>
      <c r="L117">
        <f>E117*'Res PW'!$B$7</f>
        <v>-9863102.2572436016</v>
      </c>
      <c r="M117">
        <f>F117*'Res PW'!$B$8</f>
        <v>1861540.9518691855</v>
      </c>
      <c r="N117">
        <f>G117*'Res PW'!$B$9</f>
        <v>36506315.476562411</v>
      </c>
      <c r="O117">
        <f>H117*'Res PW'!$B$10</f>
        <v>0</v>
      </c>
      <c r="P117">
        <f>I117*'Res PW'!$B$11</f>
        <v>60729472.067488231</v>
      </c>
      <c r="Q117" s="32">
        <f t="shared" si="7"/>
        <v>26134228.768253438</v>
      </c>
      <c r="R117" s="33">
        <f t="shared" si="8"/>
        <v>-2793378.4753246419</v>
      </c>
      <c r="S117" s="55">
        <f t="shared" si="9"/>
        <v>9.6564449724571358E-2</v>
      </c>
    </row>
    <row r="118" spans="1:22" x14ac:dyDescent="0.25">
      <c r="A118" s="54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Data'!F118</f>
        <v>25781691.875161666</v>
      </c>
      <c r="E118">
        <f>'Monthly Data'!BH118</f>
        <v>117</v>
      </c>
      <c r="F118">
        <f>'Monthly Data'!AJ118</f>
        <v>23.500000000000004</v>
      </c>
      <c r="G118">
        <f>'Monthly Data'!CA118</f>
        <v>30</v>
      </c>
      <c r="H118">
        <f>'Monthly Data'!AU118</f>
        <v>38.799999999999997</v>
      </c>
      <c r="I118">
        <f>'Monthly Data'!BA118</f>
        <v>7315.2</v>
      </c>
      <c r="K118">
        <f>'Res PW'!$B$6</f>
        <v>-63099997.470422797</v>
      </c>
      <c r="L118">
        <f>E118*'Res PW'!$B$7</f>
        <v>-9948129.0008405298</v>
      </c>
      <c r="M118">
        <f>F118*'Res PW'!$B$8</f>
        <v>709014.78717870114</v>
      </c>
      <c r="N118">
        <f>G118*'Res PW'!$B$9</f>
        <v>35328692.396673299</v>
      </c>
      <c r="O118">
        <f>H118*'Res PW'!$B$10</f>
        <v>1146088.9951686512</v>
      </c>
      <c r="P118">
        <f>I118*'Res PW'!$B$11</f>
        <v>60392636.496477693</v>
      </c>
      <c r="Q118" s="32">
        <f t="shared" si="7"/>
        <v>24528306.204235017</v>
      </c>
      <c r="R118" s="33">
        <f t="shared" si="8"/>
        <v>-1253385.6709266491</v>
      </c>
      <c r="S118" s="55">
        <f t="shared" si="9"/>
        <v>4.8615338240628539E-2</v>
      </c>
    </row>
    <row r="119" spans="1:22" x14ac:dyDescent="0.25">
      <c r="A119" s="54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Data'!F119</f>
        <v>30000757.366145015</v>
      </c>
      <c r="E119">
        <f>'Monthly Data'!BH119</f>
        <v>118</v>
      </c>
      <c r="F119">
        <f>'Monthly Data'!AJ119</f>
        <v>0</v>
      </c>
      <c r="G119">
        <f>'Monthly Data'!CA119</f>
        <v>31</v>
      </c>
      <c r="H119">
        <f>'Monthly Data'!AU119</f>
        <v>256.5</v>
      </c>
      <c r="I119">
        <f>'Monthly Data'!BA119</f>
        <v>7274.4</v>
      </c>
      <c r="K119">
        <f>'Res PW'!$B$6</f>
        <v>-63099997.470422797</v>
      </c>
      <c r="L119">
        <f>E119*'Res PW'!$B$7</f>
        <v>-10033155.744437456</v>
      </c>
      <c r="M119">
        <f>F119*'Res PW'!$B$8</f>
        <v>0</v>
      </c>
      <c r="N119">
        <f>G119*'Res PW'!$B$9</f>
        <v>36506315.476562411</v>
      </c>
      <c r="O119">
        <f>H119*'Res PW'!$B$10</f>
        <v>7576593.4861020381</v>
      </c>
      <c r="P119">
        <f>I119*'Res PW'!$B$11</f>
        <v>60055800.925467156</v>
      </c>
      <c r="Q119" s="32">
        <f t="shared" si="7"/>
        <v>31005556.673271343</v>
      </c>
      <c r="R119" s="33">
        <f t="shared" si="8"/>
        <v>1004799.3071263283</v>
      </c>
      <c r="S119" s="55">
        <f t="shared" si="9"/>
        <v>3.3492464702248329E-2</v>
      </c>
    </row>
    <row r="120" spans="1:22" x14ac:dyDescent="0.25">
      <c r="A120" s="54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Data'!F120</f>
        <v>35647024.828302473</v>
      </c>
      <c r="E120">
        <f>'Monthly Data'!BH120</f>
        <v>119</v>
      </c>
      <c r="F120">
        <f>'Monthly Data'!AJ120</f>
        <v>0</v>
      </c>
      <c r="G120">
        <f>'Monthly Data'!CA120</f>
        <v>30</v>
      </c>
      <c r="H120">
        <f>'Monthly Data'!AU120</f>
        <v>507</v>
      </c>
      <c r="I120">
        <f>'Monthly Data'!BA120</f>
        <v>7279</v>
      </c>
      <c r="K120">
        <f>'Res PW'!$B$6</f>
        <v>-63099997.470422797</v>
      </c>
      <c r="L120">
        <f>E120*'Res PW'!$B$7</f>
        <v>-10118182.488034384</v>
      </c>
      <c r="M120">
        <f>F120*'Res PW'!$B$8</f>
        <v>0</v>
      </c>
      <c r="N120">
        <f>G120*'Res PW'!$B$9</f>
        <v>35328692.396673299</v>
      </c>
      <c r="O120">
        <f>H120*'Res PW'!$B$10</f>
        <v>14975956.715219233</v>
      </c>
      <c r="P120">
        <f>I120*'Res PW'!$B$11</f>
        <v>60093777.484943837</v>
      </c>
      <c r="Q120" s="32">
        <f t="shared" si="7"/>
        <v>37180246.638379186</v>
      </c>
      <c r="R120" s="33">
        <f t="shared" si="8"/>
        <v>1533221.8100767136</v>
      </c>
      <c r="S120" s="55">
        <f t="shared" si="9"/>
        <v>4.3011213908078799E-2</v>
      </c>
    </row>
    <row r="121" spans="1:22" x14ac:dyDescent="0.25">
      <c r="A121" s="54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Data'!F121</f>
        <v>41349272.371662356</v>
      </c>
      <c r="E121">
        <f>'Monthly Data'!BH121</f>
        <v>120</v>
      </c>
      <c r="F121">
        <f>'Monthly Data'!AJ121</f>
        <v>0</v>
      </c>
      <c r="G121">
        <f>'Monthly Data'!CA121</f>
        <v>31</v>
      </c>
      <c r="H121">
        <f>'Monthly Data'!AU121</f>
        <v>622.80000000000007</v>
      </c>
      <c r="I121">
        <f>'Monthly Data'!BA121</f>
        <v>7302.7</v>
      </c>
      <c r="K121">
        <f>'Res PW'!$B$6</f>
        <v>-63099997.470422797</v>
      </c>
      <c r="L121">
        <f>E121*'Res PW'!$B$7</f>
        <v>-10203209.231631313</v>
      </c>
      <c r="M121">
        <f>F121*'Res PW'!$B$8</f>
        <v>0</v>
      </c>
      <c r="N121">
        <f>G121*'Res PW'!$B$9</f>
        <v>36506315.476562411</v>
      </c>
      <c r="O121">
        <f>H121*'Res PW'!$B$10</f>
        <v>18396500.675026704</v>
      </c>
      <c r="P121">
        <f>I121*'Res PW'!$B$11</f>
        <v>60289439.323986724</v>
      </c>
      <c r="Q121" s="32">
        <f t="shared" si="7"/>
        <v>41889048.773521721</v>
      </c>
      <c r="R121" s="33">
        <f t="shared" si="8"/>
        <v>539776.4018593654</v>
      </c>
      <c r="S121" s="55">
        <f t="shared" si="9"/>
        <v>1.3054072560398597E-2</v>
      </c>
    </row>
    <row r="122" spans="1:22" x14ac:dyDescent="0.25">
      <c r="S122" s="58">
        <f>AVERAGE(S2:S121)</f>
        <v>3.9482029106066178E-2</v>
      </c>
    </row>
    <row r="124" spans="1:22" x14ac:dyDescent="0.25">
      <c r="T124">
        <v>1</v>
      </c>
      <c r="U124" s="32">
        <f t="shared" ref="U124:U135" si="10">SUMIF($B:$B,$T124,R:R)</f>
        <v>-8365809.0125419796</v>
      </c>
      <c r="V124" s="56">
        <f t="shared" ref="V124:V135" si="11">SUMIF($B:$B,$T124,S:S)</f>
        <v>0.34017431349478755</v>
      </c>
    </row>
    <row r="125" spans="1:22" x14ac:dyDescent="0.25">
      <c r="T125">
        <v>2</v>
      </c>
      <c r="U125" s="32">
        <f t="shared" si="10"/>
        <v>-538319.76581057161</v>
      </c>
      <c r="V125" s="56">
        <f t="shared" si="11"/>
        <v>0.32757352114039912</v>
      </c>
    </row>
    <row r="126" spans="1:22" x14ac:dyDescent="0.25">
      <c r="T126">
        <v>3</v>
      </c>
      <c r="U126" s="32">
        <f t="shared" si="10"/>
        <v>1486087.7468310893</v>
      </c>
      <c r="V126" s="56">
        <f t="shared" si="11"/>
        <v>0.37825050459584525</v>
      </c>
    </row>
    <row r="127" spans="1:22" x14ac:dyDescent="0.25">
      <c r="T127">
        <v>4</v>
      </c>
      <c r="U127" s="32">
        <f t="shared" si="10"/>
        <v>1568158.5643719435</v>
      </c>
      <c r="V127" s="56">
        <f t="shared" si="11"/>
        <v>0.43059089360050101</v>
      </c>
    </row>
    <row r="128" spans="1:22" x14ac:dyDescent="0.25">
      <c r="T128">
        <v>5</v>
      </c>
      <c r="U128" s="32">
        <f t="shared" si="10"/>
        <v>-3342909.2525971942</v>
      </c>
      <c r="V128" s="56">
        <f t="shared" si="11"/>
        <v>0.32423311786475201</v>
      </c>
    </row>
    <row r="129" spans="20:22" x14ac:dyDescent="0.25">
      <c r="T129">
        <v>6</v>
      </c>
      <c r="U129" s="32">
        <f t="shared" si="10"/>
        <v>-3735917.8742934801</v>
      </c>
      <c r="V129" s="56">
        <f t="shared" si="11"/>
        <v>0.53729754411297193</v>
      </c>
    </row>
    <row r="130" spans="20:22" x14ac:dyDescent="0.25">
      <c r="T130">
        <v>7</v>
      </c>
      <c r="U130" s="32">
        <f t="shared" si="10"/>
        <v>3440053.3521169722</v>
      </c>
      <c r="V130" s="56">
        <f t="shared" si="11"/>
        <v>0.51955090382059788</v>
      </c>
    </row>
    <row r="131" spans="20:22" x14ac:dyDescent="0.25">
      <c r="T131">
        <v>8</v>
      </c>
      <c r="U131" s="32">
        <f t="shared" si="10"/>
        <v>3540911.4646282345</v>
      </c>
      <c r="V131" s="56">
        <f t="shared" si="11"/>
        <v>0.45980754179629268</v>
      </c>
    </row>
    <row r="132" spans="20:22" x14ac:dyDescent="0.25">
      <c r="T132">
        <v>9</v>
      </c>
      <c r="U132" s="32">
        <f t="shared" si="10"/>
        <v>2754541.5864418745</v>
      </c>
      <c r="V132" s="56">
        <f t="shared" si="11"/>
        <v>0.47727487503820992</v>
      </c>
    </row>
    <row r="133" spans="20:22" x14ac:dyDescent="0.25">
      <c r="T133">
        <v>10</v>
      </c>
      <c r="U133" s="32">
        <f t="shared" si="10"/>
        <v>5878366.6935392469</v>
      </c>
      <c r="V133" s="56">
        <f t="shared" si="11"/>
        <v>0.27049284831523218</v>
      </c>
    </row>
    <row r="134" spans="20:22" x14ac:dyDescent="0.25">
      <c r="T134">
        <v>11</v>
      </c>
      <c r="U134" s="32">
        <f t="shared" si="10"/>
        <v>-57786.800680540502</v>
      </c>
      <c r="V134" s="56">
        <f t="shared" si="11"/>
        <v>0.31015451409076156</v>
      </c>
    </row>
    <row r="135" spans="20:22" x14ac:dyDescent="0.25">
      <c r="T135">
        <v>12</v>
      </c>
      <c r="U135" s="32">
        <f t="shared" si="10"/>
        <v>-1013751.5511375517</v>
      </c>
      <c r="V135" s="56">
        <f t="shared" si="11"/>
        <v>0.36244291485759245</v>
      </c>
    </row>
    <row r="136" spans="20:22" x14ac:dyDescent="0.25">
      <c r="U136" s="32"/>
      <c r="V136" s="56"/>
    </row>
    <row r="137" spans="20:22" x14ac:dyDescent="0.25">
      <c r="T137">
        <v>2009</v>
      </c>
      <c r="U137" s="32">
        <f t="shared" ref="U137:U146" si="12">SUMIF($C:$C,$T137,R:R)</f>
        <v>-1462777.6892109215</v>
      </c>
      <c r="V137" s="57">
        <f t="shared" ref="V137:V146" si="13">SUMIF($C:$C,$T137,S:S)</f>
        <v>0.58961663763020644</v>
      </c>
    </row>
    <row r="138" spans="20:22" x14ac:dyDescent="0.25">
      <c r="T138">
        <v>2010</v>
      </c>
      <c r="U138" s="32">
        <f t="shared" si="12"/>
        <v>-713381.494802095</v>
      </c>
      <c r="V138" s="57">
        <f t="shared" si="13"/>
        <v>0.7871995657083003</v>
      </c>
    </row>
    <row r="139" spans="20:22" x14ac:dyDescent="0.25">
      <c r="T139">
        <v>2011</v>
      </c>
      <c r="U139" s="32">
        <f t="shared" si="12"/>
        <v>6410590.4167230502</v>
      </c>
      <c r="V139" s="57">
        <f t="shared" si="13"/>
        <v>0.66017093313365793</v>
      </c>
    </row>
    <row r="140" spans="20:22" x14ac:dyDescent="0.25">
      <c r="T140">
        <v>2012</v>
      </c>
      <c r="U140" s="32">
        <f t="shared" si="12"/>
        <v>334772.4379876405</v>
      </c>
      <c r="V140" s="57">
        <f t="shared" si="13"/>
        <v>0.16597624098894267</v>
      </c>
    </row>
    <row r="141" spans="20:22" x14ac:dyDescent="0.25">
      <c r="T141">
        <v>2013</v>
      </c>
      <c r="U141" s="32">
        <f t="shared" si="12"/>
        <v>-1061129.3952526525</v>
      </c>
      <c r="V141" s="57">
        <f t="shared" si="13"/>
        <v>0.23768351472014043</v>
      </c>
    </row>
    <row r="142" spans="20:22" x14ac:dyDescent="0.25">
      <c r="T142">
        <v>2014</v>
      </c>
      <c r="U142" s="32">
        <f t="shared" si="12"/>
        <v>-2282696.3649165966</v>
      </c>
      <c r="V142" s="57">
        <f t="shared" si="13"/>
        <v>0.36137336865811881</v>
      </c>
    </row>
    <row r="143" spans="20:22" x14ac:dyDescent="0.25">
      <c r="T143">
        <v>2015</v>
      </c>
      <c r="U143" s="32">
        <f t="shared" si="12"/>
        <v>279154.97364437208</v>
      </c>
      <c r="V143" s="57">
        <f t="shared" si="13"/>
        <v>0.42639456463147946</v>
      </c>
    </row>
    <row r="144" spans="20:22" x14ac:dyDescent="0.25">
      <c r="T144">
        <v>2016</v>
      </c>
      <c r="U144" s="32">
        <f t="shared" si="12"/>
        <v>2909073.2100364789</v>
      </c>
      <c r="V144" s="57">
        <f t="shared" si="13"/>
        <v>0.53489602274926507</v>
      </c>
    </row>
    <row r="145" spans="20:22" x14ac:dyDescent="0.25">
      <c r="T145">
        <v>2017</v>
      </c>
      <c r="U145" s="32">
        <f t="shared" si="12"/>
        <v>3469561.2640313692</v>
      </c>
      <c r="V145" s="57">
        <f t="shared" si="13"/>
        <v>0.37373746386358431</v>
      </c>
    </row>
    <row r="146" spans="20:22" x14ac:dyDescent="0.25">
      <c r="T146">
        <v>2018</v>
      </c>
      <c r="U146" s="32">
        <f t="shared" si="12"/>
        <v>-6269542.2073726021</v>
      </c>
      <c r="V146" s="57">
        <f t="shared" si="13"/>
        <v>0.60079518064424831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Monthly Data</vt:lpstr>
      <vt:lpstr>Economic</vt:lpstr>
      <vt:lpstr>Weather</vt:lpstr>
      <vt:lpstr>CDM</vt:lpstr>
      <vt:lpstr>2018 CDM</vt:lpstr>
      <vt:lpstr>2019-20 CDM</vt:lpstr>
      <vt:lpstr>Charts for Reasonableness</vt:lpstr>
      <vt:lpstr>Res PW</vt:lpstr>
      <vt:lpstr>Res Predicted Monthly</vt:lpstr>
      <vt:lpstr>GS&lt;50 OLS</vt:lpstr>
      <vt:lpstr>GS&lt;50 Predicted Monthly</vt:lpstr>
      <vt:lpstr>GS&gt;50 OLS</vt:lpstr>
      <vt:lpstr>GS&gt;50 Predicted Monthly</vt:lpstr>
      <vt:lpstr>Model Summary</vt:lpstr>
      <vt:lpstr>Res Normalized</vt:lpstr>
      <vt:lpstr>GS&lt;50 Normalized</vt:lpstr>
      <vt:lpstr>GS&gt;50 Normalized</vt:lpstr>
      <vt:lpstr>Normalized Annual Summary</vt:lpstr>
      <vt:lpstr>Customer Count</vt:lpstr>
      <vt:lpstr>kW Forecast</vt:lpstr>
      <vt:lpstr>CDM Forecast</vt:lpstr>
      <vt:lpstr>Summary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Luttrell, Tiija</cp:lastModifiedBy>
  <dcterms:created xsi:type="dcterms:W3CDTF">2018-12-19T20:07:02Z</dcterms:created>
  <dcterms:modified xsi:type="dcterms:W3CDTF">2019-10-30T17:15:42Z</dcterms:modified>
</cp:coreProperties>
</file>