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040" windowHeight="8385"/>
  </bookViews>
  <sheets>
    <sheet name="2018" sheetId="1" r:id="rId1"/>
  </sheets>
  <definedNames>
    <definedName name="_xlnm.Print_Area" localSheetId="0">'2018'!$A$1:$H$48</definedName>
  </definedNames>
  <calcPr calcId="125725"/>
</workbook>
</file>

<file path=xl/calcChain.xml><?xml version="1.0" encoding="utf-8"?>
<calcChain xmlns="http://schemas.openxmlformats.org/spreadsheetml/2006/main">
  <c r="C46" i="1"/>
  <c r="C18"/>
  <c r="E7" l="1"/>
  <c r="E6"/>
  <c r="E12"/>
  <c r="E37" l="1"/>
  <c r="F26"/>
  <c r="G26" s="1"/>
  <c r="F27"/>
  <c r="G27" s="1"/>
  <c r="F28"/>
  <c r="G28" s="1"/>
  <c r="F29"/>
  <c r="G29" s="1"/>
  <c r="F30"/>
  <c r="G30" s="1"/>
  <c r="F31"/>
  <c r="G31" s="1"/>
  <c r="F32"/>
  <c r="G32" s="1"/>
  <c r="F33"/>
  <c r="G33" s="1"/>
  <c r="F34"/>
  <c r="G34" s="1"/>
  <c r="F35"/>
  <c r="G35" s="1"/>
  <c r="F36"/>
  <c r="G36" s="1"/>
  <c r="F25"/>
  <c r="G25" s="1"/>
  <c r="B37"/>
  <c r="B18"/>
  <c r="D26"/>
  <c r="D27"/>
  <c r="D28"/>
  <c r="D29"/>
  <c r="D30"/>
  <c r="D31"/>
  <c r="D32"/>
  <c r="D33"/>
  <c r="D34"/>
  <c r="D35"/>
  <c r="D36"/>
  <c r="D25"/>
  <c r="E8"/>
  <c r="E9"/>
  <c r="E10"/>
  <c r="E11"/>
  <c r="E13"/>
  <c r="E14"/>
  <c r="E15"/>
  <c r="E16"/>
  <c r="E17"/>
  <c r="H25" l="1"/>
  <c r="H33"/>
  <c r="H34"/>
  <c r="H26"/>
  <c r="H35"/>
  <c r="H27"/>
  <c r="H29"/>
  <c r="H32"/>
  <c r="H36"/>
  <c r="H28"/>
  <c r="H30"/>
  <c r="E18"/>
  <c r="D37"/>
  <c r="G37"/>
  <c r="H31"/>
  <c r="H37" l="1"/>
  <c r="C44" s="1"/>
  <c r="C43"/>
  <c r="C45" l="1"/>
  <c r="C47" s="1"/>
  <c r="C48" s="1"/>
</calcChain>
</file>

<file path=xl/sharedStrings.xml><?xml version="1.0" encoding="utf-8"?>
<sst xmlns="http://schemas.openxmlformats.org/spreadsheetml/2006/main" count="71" uniqueCount="49">
  <si>
    <t>Energy Retail kWh Volumes</t>
  </si>
  <si>
    <t>Energy Wholesale kWh Volumes</t>
  </si>
  <si>
    <t>Table 40 - Account 1588 Balance Explanation</t>
  </si>
  <si>
    <t xml:space="preserve"> </t>
  </si>
  <si>
    <t>1588 - RSVA Power - Balance Explanation</t>
  </si>
  <si>
    <t>Account 1588 RSVA Analytical Review</t>
  </si>
  <si>
    <t>A</t>
  </si>
  <si>
    <t>B</t>
  </si>
  <si>
    <t>C</t>
  </si>
  <si>
    <t>Total Cost</t>
  </si>
  <si>
    <t>Weighted Average RPP Price Billed</t>
  </si>
  <si>
    <t>Total Revenues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</si>
  <si>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</si>
  <si>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</si>
  <si>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</si>
  <si>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</si>
  <si>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</si>
  <si>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</si>
  <si>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</si>
  <si>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</si>
  <si>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</si>
  <si>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</si>
  <si>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</si>
  <si>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</si>
  <si>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</si>
  <si>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2. Non-RPP Unaccounted for Energy (Line Loss) Variance</t>
  </si>
  <si>
    <t>Weighted Average Energy Price (HOEP)</t>
  </si>
  <si>
    <t>1. RPP Customers Unaccounted for Energy (Line Loss) Variance</t>
  </si>
  <si>
    <t>a</t>
  </si>
  <si>
    <t>b</t>
  </si>
  <si>
    <t>c= a x b</t>
  </si>
  <si>
    <t>d</t>
  </si>
  <si>
    <t>f= d x e</t>
  </si>
  <si>
    <t>Non-RPP UFE (Line loss) Variance</t>
  </si>
  <si>
    <t>g= c-f</t>
  </si>
  <si>
    <t>3.  Reasonableness Check on Account 1588 net transaction in the year</t>
  </si>
  <si>
    <t>RPP UFE Variance 2018</t>
  </si>
  <si>
    <t>per above</t>
  </si>
  <si>
    <t>Non-RPP UFE Variance 2018</t>
  </si>
  <si>
    <t>Total UFE Variance - expected in Account 1588</t>
  </si>
  <si>
    <t>Please explain if the difference is greater than 10%</t>
  </si>
  <si>
    <t>Difference $</t>
  </si>
  <si>
    <t>Difference %</t>
  </si>
  <si>
    <t>Energy Wholesale kWh Volumes (Note 1)</t>
  </si>
  <si>
    <t>Note 1: the energy wholesle kWh Volumes should include the energy supplied by embedded generator</t>
  </si>
  <si>
    <t>e (should equal to b)</t>
  </si>
  <si>
    <t xml:space="preserve">Expected Monthly UFE Variance - RPP </t>
  </si>
  <si>
    <t>D= (A-B)XC</t>
  </si>
  <si>
    <t>Transaction Debit/(Credit) during 2018 (per the DVA continuity schedule)</t>
  </si>
</sst>
</file>

<file path=xl/styles.xml><?xml version="1.0" encoding="utf-8"?>
<styleSheet xmlns="http://schemas.openxmlformats.org/spreadsheetml/2006/main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_);_(* \(#,##0\);_(* &quot;-&quot;??_);_(@_)"/>
    <numFmt numFmtId="166" formatCode="_(&quot;$&quot;* #,##0.0000_);_(&quot;$&quot;* \(#,##0.0000\);_(&quot;$&quot;* &quot;-&quot;??_);_(@_)"/>
    <numFmt numFmtId="167" formatCode="_(&quot;$&quot;* #,##0_);_(&quot;$&quot;* \(#,##0\);_(&quot;$&quot;* &quot;-&quot;??_);_(@_)"/>
    <numFmt numFmtId="168" formatCode="_-&quot;$&quot;* #,##0.0000_-;\-&quot;$&quot;* #,##0.0000_-;_-&quot;$&quot;* &quot;-&quot;??_-;_-@_-"/>
    <numFmt numFmtId="169" formatCode="_-* #,##0.0000_-;\-* #,##0.0000_-;_-* &quot;-&quot;??_-;_-@_-"/>
    <numFmt numFmtId="170" formatCode="0.000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6" applyNumberFormat="0" applyAlignment="0" applyProtection="0"/>
    <xf numFmtId="0" fontId="12" fillId="8" borderId="7" applyNumberFormat="0" applyAlignment="0" applyProtection="0"/>
    <xf numFmtId="0" fontId="13" fillId="8" borderId="6" applyNumberFormat="0" applyAlignment="0" applyProtection="0"/>
    <xf numFmtId="0" fontId="14" fillId="0" borderId="8" applyNumberFormat="0" applyFill="0" applyAlignment="0" applyProtection="0"/>
    <xf numFmtId="0" fontId="15" fillId="9" borderId="9" applyNumberFormat="0" applyAlignment="0" applyProtection="0"/>
    <xf numFmtId="0" fontId="16" fillId="0" borderId="0" applyNumberFormat="0" applyFill="0" applyBorder="0" applyAlignment="0" applyProtection="0"/>
    <xf numFmtId="0" fontId="1" fillId="10" borderId="10" applyNumberFormat="0" applyFont="0" applyAlignment="0" applyProtection="0"/>
    <xf numFmtId="0" fontId="17" fillId="0" borderId="0" applyNumberFormat="0" applyFill="0" applyBorder="0" applyAlignment="0" applyProtection="0"/>
    <xf numFmtId="0" fontId="2" fillId="0" borderId="11" applyNumberFormat="0" applyFill="0" applyAlignment="0" applyProtection="0"/>
    <xf numFmtId="0" fontId="18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8" fillId="34" borderId="0" applyNumberFormat="0" applyBorder="0" applyAlignment="0" applyProtection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Border="1"/>
    <xf numFmtId="0" fontId="0" fillId="0" borderId="1" xfId="0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1" xfId="0" applyBorder="1" applyAlignment="1"/>
    <xf numFmtId="0" fontId="0" fillId="2" borderId="1" xfId="0" applyFill="1" applyBorder="1" applyAlignment="1"/>
    <xf numFmtId="0" fontId="3" fillId="2" borderId="1" xfId="0" applyFont="1" applyFill="1" applyBorder="1" applyAlignment="1">
      <alignment wrapText="1"/>
    </xf>
    <xf numFmtId="0" fontId="2" fillId="0" borderId="1" xfId="0" applyFont="1" applyBorder="1" applyAlignment="1"/>
    <xf numFmtId="165" fontId="2" fillId="0" borderId="1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Border="1"/>
    <xf numFmtId="167" fontId="2" fillId="0" borderId="1" xfId="1" applyNumberFormat="1" applyFont="1" applyBorder="1"/>
    <xf numFmtId="0" fontId="2" fillId="0" borderId="1" xfId="0" applyFont="1" applyFill="1" applyBorder="1" applyAlignment="1"/>
    <xf numFmtId="165" fontId="2" fillId="0" borderId="1" xfId="0" applyNumberFormat="1" applyFont="1" applyBorder="1"/>
    <xf numFmtId="43" fontId="0" fillId="0" borderId="1" xfId="2" applyFont="1" applyBorder="1"/>
    <xf numFmtId="164" fontId="2" fillId="0" borderId="1" xfId="1" applyFont="1" applyBorder="1" applyAlignment="1">
      <alignment horizontal="center"/>
    </xf>
    <xf numFmtId="9" fontId="0" fillId="0" borderId="1" xfId="3" applyFont="1" applyBorder="1"/>
    <xf numFmtId="164" fontId="0" fillId="0" borderId="1" xfId="1" applyFont="1" applyBorder="1"/>
    <xf numFmtId="170" fontId="0" fillId="0" borderId="1" xfId="0" applyNumberFormat="1" applyBorder="1"/>
    <xf numFmtId="169" fontId="0" fillId="0" borderId="1" xfId="2" applyNumberFormat="1" applyFont="1" applyBorder="1"/>
    <xf numFmtId="164" fontId="0" fillId="3" borderId="1" xfId="1" applyFont="1" applyFill="1" applyBorder="1" applyAlignment="1">
      <alignment wrapText="1"/>
    </xf>
    <xf numFmtId="164" fontId="0" fillId="0" borderId="1" xfId="1" applyFont="1" applyBorder="1" applyAlignment="1">
      <alignment wrapText="1"/>
    </xf>
    <xf numFmtId="43" fontId="0" fillId="0" borderId="0" xfId="0" applyNumberFormat="1"/>
    <xf numFmtId="43" fontId="0" fillId="0" borderId="0" xfId="0" applyNumberFormat="1"/>
    <xf numFmtId="168" fontId="0" fillId="0" borderId="0" xfId="45" applyNumberFormat="1" applyFont="1"/>
    <xf numFmtId="43" fontId="0" fillId="0" borderId="0" xfId="0" applyNumberFormat="1"/>
    <xf numFmtId="43" fontId="0" fillId="0" borderId="0" xfId="0" applyNumberFormat="1" applyBorder="1"/>
    <xf numFmtId="164" fontId="0" fillId="0" borderId="2" xfId="1" applyFont="1" applyBorder="1"/>
    <xf numFmtId="43" fontId="0" fillId="0" borderId="0" xfId="0" applyNumberFormat="1"/>
    <xf numFmtId="168" fontId="0" fillId="0" borderId="0" xfId="45" applyNumberFormat="1" applyFont="1"/>
    <xf numFmtId="43" fontId="0" fillId="0" borderId="0" xfId="2" applyFont="1"/>
    <xf numFmtId="43" fontId="0" fillId="0" borderId="0" xfId="0" applyNumberFormat="1"/>
    <xf numFmtId="10" fontId="0" fillId="0" borderId="0" xfId="3" applyNumberFormat="1" applyFont="1"/>
    <xf numFmtId="43" fontId="1" fillId="0" borderId="0" xfId="2" applyFont="1" applyBorder="1" applyAlignment="1">
      <alignment horizontal="center"/>
    </xf>
    <xf numFmtId="43" fontId="1" fillId="0" borderId="0" xfId="2" applyFont="1" applyFill="1" applyBorder="1" applyAlignment="1">
      <alignment horizontal="center"/>
    </xf>
    <xf numFmtId="0" fontId="2" fillId="3" borderId="0" xfId="0" applyFont="1" applyFill="1"/>
    <xf numFmtId="0" fontId="0" fillId="3" borderId="0" xfId="0" applyFill="1"/>
    <xf numFmtId="43" fontId="0" fillId="3" borderId="0" xfId="0" applyNumberFormat="1" applyFill="1"/>
    <xf numFmtId="10" fontId="0" fillId="3" borderId="0" xfId="3" applyNumberFormat="1" applyFont="1" applyFill="1"/>
    <xf numFmtId="10" fontId="0" fillId="3" borderId="0" xfId="3" applyNumberFormat="1" applyFont="1" applyFill="1" applyBorder="1"/>
    <xf numFmtId="0" fontId="0" fillId="3" borderId="0" xfId="0" applyFill="1" applyBorder="1"/>
    <xf numFmtId="0" fontId="2" fillId="3" borderId="0" xfId="0" applyFont="1" applyFill="1" applyBorder="1" applyAlignment="1">
      <alignment horizontal="center"/>
    </xf>
    <xf numFmtId="43" fontId="0" fillId="3" borderId="0" xfId="0" applyNumberFormat="1" applyFill="1" applyBorder="1"/>
    <xf numFmtId="0" fontId="0" fillId="3" borderId="0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166" fontId="0" fillId="3" borderId="0" xfId="0" applyNumberFormat="1" applyFill="1" applyBorder="1"/>
    <xf numFmtId="165" fontId="0" fillId="3" borderId="0" xfId="0" applyNumberFormat="1" applyFill="1" applyBorder="1"/>
    <xf numFmtId="165" fontId="0" fillId="3" borderId="0" xfId="0" applyNumberFormat="1" applyFill="1"/>
  </cellXfs>
  <cellStyles count="46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omma" xfId="2" builtinId="3"/>
    <cellStyle name="Currency" xfId="1" builtinId="4"/>
    <cellStyle name="Currency 2" xfId="45"/>
    <cellStyle name="Explanatory Text" xfId="19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te" xfId="18" builtinId="10" customBuiltin="1"/>
    <cellStyle name="Output" xfId="13" builtinId="21" customBuiltin="1"/>
    <cellStyle name="Percent" xfId="3" builtinId="5"/>
    <cellStyle name="Title" xfId="4" builtinId="15" customBuiltin="1"/>
    <cellStyle name="Total" xfId="20" builtinId="25" customBuiltin="1"/>
    <cellStyle name="Warning Text" xfId="17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8"/>
  <sheetViews>
    <sheetView tabSelected="1" workbookViewId="0">
      <selection activeCell="F14" sqref="F14"/>
    </sheetView>
  </sheetViews>
  <sheetFormatPr defaultRowHeight="15"/>
  <cols>
    <col min="1" max="1" width="41.7109375" bestFit="1" customWidth="1"/>
    <col min="2" max="3" width="15.28515625" bestFit="1" customWidth="1"/>
    <col min="4" max="4" width="14.140625" customWidth="1"/>
    <col min="5" max="5" width="15.28515625" bestFit="1" customWidth="1"/>
    <col min="6" max="6" width="13.28515625" bestFit="1" customWidth="1"/>
    <col min="7" max="7" width="14.85546875" customWidth="1"/>
    <col min="8" max="8" width="12.28515625" bestFit="1" customWidth="1"/>
    <col min="9" max="9" width="15.28515625" bestFit="1" customWidth="1"/>
    <col min="10" max="10" width="14.28515625" bestFit="1" customWidth="1"/>
    <col min="12" max="12" width="14.28515625" bestFit="1" customWidth="1"/>
  </cols>
  <sheetData>
    <row r="1" spans="1:11">
      <c r="A1" s="40" t="s">
        <v>5</v>
      </c>
      <c r="B1" s="41"/>
      <c r="C1" s="41"/>
      <c r="D1" s="41"/>
      <c r="E1" s="41"/>
      <c r="F1" s="41"/>
      <c r="G1" s="41"/>
      <c r="H1" s="41"/>
    </row>
    <row r="2" spans="1:11">
      <c r="A2" s="41"/>
      <c r="B2" s="41"/>
      <c r="C2" s="41"/>
      <c r="D2" s="41"/>
      <c r="E2" s="41"/>
      <c r="F2" s="41"/>
      <c r="G2" s="41"/>
      <c r="H2" s="41"/>
    </row>
    <row r="3" spans="1:11">
      <c r="A3" s="40" t="s">
        <v>27</v>
      </c>
      <c r="B3" s="41"/>
      <c r="C3" s="41"/>
      <c r="D3" s="41"/>
      <c r="E3" s="41"/>
      <c r="F3" s="41"/>
      <c r="G3" s="41"/>
      <c r="H3" s="41"/>
      <c r="I3" s="1"/>
    </row>
    <row r="4" spans="1:11" ht="60">
      <c r="A4" s="4">
        <v>2018</v>
      </c>
      <c r="B4" s="5" t="s">
        <v>43</v>
      </c>
      <c r="C4" s="5" t="s">
        <v>0</v>
      </c>
      <c r="D4" s="6" t="s">
        <v>10</v>
      </c>
      <c r="E4" s="6" t="s">
        <v>46</v>
      </c>
      <c r="F4" s="41"/>
      <c r="G4" s="41"/>
      <c r="H4" s="41"/>
    </row>
    <row r="5" spans="1:11">
      <c r="A5" s="4"/>
      <c r="B5" s="7" t="s">
        <v>6</v>
      </c>
      <c r="C5" s="7" t="s">
        <v>7</v>
      </c>
      <c r="D5" s="7" t="s">
        <v>8</v>
      </c>
      <c r="E5" s="7" t="s">
        <v>47</v>
      </c>
      <c r="F5" s="41"/>
      <c r="G5" s="41"/>
      <c r="H5" s="41"/>
      <c r="I5" s="27"/>
      <c r="J5" s="28"/>
      <c r="K5" s="29"/>
    </row>
    <row r="6" spans="1:11" s="3" customFormat="1">
      <c r="A6" s="7" t="s">
        <v>12</v>
      </c>
      <c r="B6" s="19">
        <v>10539091.111069275</v>
      </c>
      <c r="C6" s="19">
        <v>10412865.719999943</v>
      </c>
      <c r="D6" s="24">
        <v>0.10614000000000001</v>
      </c>
      <c r="E6" s="20">
        <f>(B6-C6)*D6</f>
        <v>13397.563008098914</v>
      </c>
      <c r="F6" s="42"/>
      <c r="G6" s="43"/>
      <c r="H6" s="42"/>
      <c r="I6" s="36"/>
      <c r="J6" s="28"/>
      <c r="K6" s="29"/>
    </row>
    <row r="7" spans="1:11">
      <c r="A7" s="7" t="s">
        <v>13</v>
      </c>
      <c r="B7" s="19">
        <v>8722366.8709852863</v>
      </c>
      <c r="C7" s="19">
        <v>8549959.9800000843</v>
      </c>
      <c r="D7" s="24">
        <v>0.11755</v>
      </c>
      <c r="E7" s="20">
        <f>(B7-C7)*D7</f>
        <v>20266.430035310499</v>
      </c>
      <c r="F7" s="42"/>
      <c r="G7" s="42"/>
      <c r="H7" s="42"/>
      <c r="I7" s="36"/>
      <c r="J7" s="28"/>
      <c r="K7" s="29"/>
    </row>
    <row r="8" spans="1:11">
      <c r="A8" s="7" t="s">
        <v>14</v>
      </c>
      <c r="B8" s="19">
        <v>9224079.6280250922</v>
      </c>
      <c r="C8" s="19">
        <v>9155205.2800000105</v>
      </c>
      <c r="D8" s="24">
        <v>0.13779</v>
      </c>
      <c r="E8" s="20">
        <f t="shared" ref="E8:E17" si="0">(B8-C8)*D8</f>
        <v>9490.1964143760051</v>
      </c>
      <c r="F8" s="42"/>
      <c r="G8" s="42"/>
      <c r="H8" s="42"/>
      <c r="I8" s="36"/>
      <c r="J8" s="28"/>
      <c r="K8" s="29"/>
    </row>
    <row r="9" spans="1:11">
      <c r="A9" s="7" t="s">
        <v>15</v>
      </c>
      <c r="B9" s="19">
        <v>8450348.0831201766</v>
      </c>
      <c r="C9" s="19">
        <v>8348164.300000065</v>
      </c>
      <c r="D9" s="24">
        <v>0.11554</v>
      </c>
      <c r="E9" s="20">
        <f t="shared" si="0"/>
        <v>11806.31430169769</v>
      </c>
      <c r="F9" s="42"/>
      <c r="G9" s="42"/>
      <c r="H9" s="42"/>
      <c r="I9" s="36"/>
      <c r="J9" s="28"/>
      <c r="K9" s="29"/>
    </row>
    <row r="10" spans="1:11">
      <c r="A10" s="7" t="s">
        <v>16</v>
      </c>
      <c r="B10" s="19">
        <v>8546240.0997160487</v>
      </c>
      <c r="C10" s="19">
        <v>8454180.1699999552</v>
      </c>
      <c r="D10" s="24">
        <v>8.8000000000000009E-2</v>
      </c>
      <c r="E10" s="20">
        <f t="shared" si="0"/>
        <v>8101.2738150162259</v>
      </c>
      <c r="F10" s="42"/>
      <c r="G10" s="42"/>
      <c r="H10" s="42"/>
      <c r="I10" s="36"/>
      <c r="J10" s="28"/>
      <c r="K10" s="29"/>
    </row>
    <row r="11" spans="1:11">
      <c r="A11" s="7" t="s">
        <v>17</v>
      </c>
      <c r="B11" s="19">
        <v>10085441.48839923</v>
      </c>
      <c r="C11" s="19">
        <v>9941858.7100000009</v>
      </c>
      <c r="D11" s="24">
        <v>9.5670000000000005E-2</v>
      </c>
      <c r="E11" s="20">
        <f t="shared" si="0"/>
        <v>13736.564409454244</v>
      </c>
      <c r="F11" s="42"/>
      <c r="G11" s="42"/>
      <c r="H11" s="42"/>
      <c r="I11" s="36"/>
      <c r="J11" s="28"/>
      <c r="K11" s="29"/>
    </row>
    <row r="12" spans="1:11">
      <c r="A12" s="7" t="s">
        <v>18</v>
      </c>
      <c r="B12" s="19">
        <v>14054607.090955567</v>
      </c>
      <c r="C12" s="19">
        <v>13805375.459999941</v>
      </c>
      <c r="D12" s="24">
        <v>0.14935999999999999</v>
      </c>
      <c r="E12" s="20">
        <f>(B12-C12)*D12</f>
        <v>37225.236399532194</v>
      </c>
      <c r="F12" s="42"/>
      <c r="G12" s="42"/>
      <c r="H12" s="42"/>
      <c r="I12" s="36"/>
      <c r="J12" s="28"/>
      <c r="K12" s="29"/>
    </row>
    <row r="13" spans="1:11">
      <c r="A13" s="7" t="s">
        <v>19</v>
      </c>
      <c r="B13" s="19">
        <v>13460967.783665648</v>
      </c>
      <c r="C13" s="19">
        <v>13370676.419999905</v>
      </c>
      <c r="D13" s="24">
        <v>0.13853000000000001</v>
      </c>
      <c r="E13" s="20">
        <f t="shared" si="0"/>
        <v>12508.062608615352</v>
      </c>
      <c r="F13" s="42"/>
      <c r="G13" s="42"/>
      <c r="H13" s="42"/>
      <c r="I13" s="36"/>
      <c r="J13" s="28"/>
      <c r="K13" s="29"/>
    </row>
    <row r="14" spans="1:11">
      <c r="A14" s="7" t="s">
        <v>20</v>
      </c>
      <c r="B14" s="19">
        <v>10529923.065293597</v>
      </c>
      <c r="C14" s="19">
        <v>10450780.980000081</v>
      </c>
      <c r="D14" s="24">
        <v>0.12948999999999999</v>
      </c>
      <c r="E14" s="20">
        <f t="shared" si="0"/>
        <v>10248.108624657454</v>
      </c>
      <c r="F14" s="42"/>
      <c r="G14" s="42"/>
      <c r="H14" s="42"/>
      <c r="I14" s="36"/>
      <c r="J14" s="28"/>
      <c r="K14" s="29"/>
    </row>
    <row r="15" spans="1:11">
      <c r="A15" s="7" t="s">
        <v>21</v>
      </c>
      <c r="B15" s="19">
        <v>8555731.8119157795</v>
      </c>
      <c r="C15" s="19">
        <v>8474061.4900000524</v>
      </c>
      <c r="D15" s="24">
        <v>0.10861000000000001</v>
      </c>
      <c r="E15" s="20">
        <f t="shared" si="0"/>
        <v>8870.2136632671227</v>
      </c>
      <c r="F15" s="42"/>
      <c r="G15" s="42"/>
      <c r="H15" s="42"/>
      <c r="I15" s="36"/>
      <c r="J15" s="28"/>
      <c r="K15" s="29"/>
    </row>
    <row r="16" spans="1:11">
      <c r="A16" s="7" t="s">
        <v>22</v>
      </c>
      <c r="B16" s="19">
        <v>9028386.0880677942</v>
      </c>
      <c r="C16" s="19">
        <v>8939732.3999999911</v>
      </c>
      <c r="D16" s="24">
        <v>0.10677</v>
      </c>
      <c r="E16" s="20">
        <f t="shared" si="0"/>
        <v>9465.5542749993438</v>
      </c>
      <c r="F16" s="42"/>
      <c r="G16" s="42"/>
      <c r="H16" s="42"/>
      <c r="I16" s="36"/>
      <c r="J16" s="28"/>
      <c r="K16" s="29"/>
    </row>
    <row r="17" spans="1:13">
      <c r="A17" s="7" t="s">
        <v>23</v>
      </c>
      <c r="B17" s="19">
        <v>10188389.477036754</v>
      </c>
      <c r="C17" s="19">
        <v>10118357.880000051</v>
      </c>
      <c r="D17" s="24">
        <v>9.2460000000000001E-2</v>
      </c>
      <c r="E17" s="20">
        <f t="shared" si="0"/>
        <v>6475.1214620135188</v>
      </c>
      <c r="F17" s="42"/>
      <c r="G17" s="42"/>
      <c r="H17" s="42"/>
      <c r="I17" s="36"/>
    </row>
    <row r="18" spans="1:13">
      <c r="A18" s="7" t="s">
        <v>24</v>
      </c>
      <c r="B18" s="19">
        <f>SUM(B6:B17)</f>
        <v>121385572.59825025</v>
      </c>
      <c r="C18" s="19">
        <f>SUM(C6:C17)</f>
        <v>120021218.79000008</v>
      </c>
      <c r="D18" s="19"/>
      <c r="E18" s="20">
        <f>SUM(E6:E17)</f>
        <v>161590.63901703854</v>
      </c>
      <c r="F18" s="42"/>
      <c r="G18" s="42"/>
      <c r="H18" s="42"/>
      <c r="I18" s="36"/>
    </row>
    <row r="19" spans="1:13">
      <c r="A19" s="46"/>
      <c r="B19" s="47"/>
      <c r="C19" s="47"/>
      <c r="D19" s="47"/>
      <c r="E19" s="45"/>
      <c r="F19" s="44"/>
      <c r="G19" s="41"/>
      <c r="H19" s="41"/>
      <c r="I19" s="36"/>
    </row>
    <row r="20" spans="1:13">
      <c r="A20" s="48" t="s">
        <v>44</v>
      </c>
      <c r="B20" s="45"/>
      <c r="C20" s="45"/>
      <c r="D20" s="45"/>
      <c r="E20" s="45"/>
      <c r="F20" s="45"/>
      <c r="G20" s="45"/>
      <c r="H20" s="45"/>
      <c r="I20" s="1"/>
    </row>
    <row r="21" spans="1:13">
      <c r="A21" s="49"/>
      <c r="B21" s="45"/>
      <c r="C21" s="45"/>
      <c r="D21" s="45"/>
      <c r="E21" s="45"/>
      <c r="F21" s="45"/>
      <c r="G21" s="45"/>
      <c r="H21" s="45"/>
      <c r="I21" s="1"/>
    </row>
    <row r="22" spans="1:13">
      <c r="A22" s="49" t="s">
        <v>25</v>
      </c>
      <c r="B22" s="45"/>
      <c r="C22" s="45"/>
      <c r="D22" s="45"/>
      <c r="E22" s="45"/>
      <c r="F22" s="45"/>
      <c r="G22" s="45"/>
      <c r="H22" s="45"/>
      <c r="I22" s="1"/>
    </row>
    <row r="23" spans="1:13" ht="60">
      <c r="A23" s="8">
        <v>2018</v>
      </c>
      <c r="B23" s="5" t="s">
        <v>1</v>
      </c>
      <c r="C23" s="5" t="s">
        <v>26</v>
      </c>
      <c r="D23" s="5" t="s">
        <v>9</v>
      </c>
      <c r="E23" s="5" t="s">
        <v>0</v>
      </c>
      <c r="F23" s="5" t="s">
        <v>26</v>
      </c>
      <c r="G23" s="6" t="s">
        <v>11</v>
      </c>
      <c r="H23" s="6" t="s">
        <v>33</v>
      </c>
      <c r="I23" s="1"/>
    </row>
    <row r="24" spans="1:13" ht="30">
      <c r="A24" s="8"/>
      <c r="B24" s="5" t="s">
        <v>28</v>
      </c>
      <c r="C24" s="5" t="s">
        <v>29</v>
      </c>
      <c r="D24" s="5" t="s">
        <v>30</v>
      </c>
      <c r="E24" s="5" t="s">
        <v>31</v>
      </c>
      <c r="F24" s="5" t="s">
        <v>45</v>
      </c>
      <c r="G24" s="6" t="s">
        <v>32</v>
      </c>
      <c r="H24" s="6" t="s">
        <v>34</v>
      </c>
      <c r="I24" s="1"/>
    </row>
    <row r="25" spans="1:13" s="3" customFormat="1">
      <c r="A25" s="7" t="s">
        <v>12</v>
      </c>
      <c r="B25" s="19">
        <v>8120357.9989307243</v>
      </c>
      <c r="C25" s="23">
        <v>3.4535580913432506E-2</v>
      </c>
      <c r="D25" s="22">
        <f>B25*C25</f>
        <v>280441.28071811091</v>
      </c>
      <c r="E25" s="19">
        <v>8023101.5</v>
      </c>
      <c r="F25" s="2">
        <f>C25</f>
        <v>3.4535580913432506E-2</v>
      </c>
      <c r="G25" s="32">
        <f>E25*F25</f>
        <v>277082.47102993174</v>
      </c>
      <c r="H25" s="22">
        <f>D25-G25</f>
        <v>3358.8096881791716</v>
      </c>
      <c r="I25" s="38"/>
      <c r="J25" s="30"/>
      <c r="K25" s="33"/>
      <c r="L25" s="34"/>
      <c r="M25" s="35"/>
    </row>
    <row r="26" spans="1:13">
      <c r="A26" s="7" t="s">
        <v>13</v>
      </c>
      <c r="B26" s="19">
        <v>7249069.949014714</v>
      </c>
      <c r="C26" s="23">
        <v>2.1001135599163213E-2</v>
      </c>
      <c r="D26" s="22">
        <f t="shared" ref="D26:D36" si="1">B26*C26</f>
        <v>152238.70096707717</v>
      </c>
      <c r="E26" s="19">
        <v>7105784.3599999994</v>
      </c>
      <c r="F26" s="2">
        <f t="shared" ref="F26:F36" si="2">C26</f>
        <v>2.1001135599163213E-2</v>
      </c>
      <c r="G26" s="32">
        <f t="shared" ref="G26:G36" si="3">E26*F26</f>
        <v>149229.54088277317</v>
      </c>
      <c r="H26" s="22">
        <f t="shared" ref="H26:H36" si="4">D26-G26</f>
        <v>3009.1600843039923</v>
      </c>
      <c r="I26" s="38"/>
      <c r="J26" s="30"/>
      <c r="K26" s="36"/>
      <c r="L26" s="34"/>
      <c r="M26" s="35"/>
    </row>
    <row r="27" spans="1:13">
      <c r="A27" s="7" t="s">
        <v>14</v>
      </c>
      <c r="B27" s="19">
        <v>7997083.8019749075</v>
      </c>
      <c r="C27" s="23">
        <v>1.8048518756557604E-2</v>
      </c>
      <c r="D27" s="22">
        <f t="shared" si="1"/>
        <v>144335.51699770711</v>
      </c>
      <c r="E27" s="19">
        <v>7937371.2000000011</v>
      </c>
      <c r="F27" s="2">
        <f t="shared" si="2"/>
        <v>1.8048518756557604E-2</v>
      </c>
      <c r="G27" s="32">
        <f t="shared" si="3"/>
        <v>143257.79298096016</v>
      </c>
      <c r="H27" s="22">
        <f t="shared" si="4"/>
        <v>1077.7240167469427</v>
      </c>
      <c r="I27" s="38"/>
      <c r="J27" s="30"/>
      <c r="K27" s="36"/>
      <c r="L27" s="34"/>
      <c r="M27" s="35"/>
    </row>
    <row r="28" spans="1:13">
      <c r="A28" s="7" t="s">
        <v>15</v>
      </c>
      <c r="B28" s="19">
        <v>7921747.1568798237</v>
      </c>
      <c r="C28" s="23">
        <v>2.9416002181595364E-2</v>
      </c>
      <c r="D28" s="22">
        <f t="shared" si="1"/>
        <v>233026.13164882376</v>
      </c>
      <c r="E28" s="19">
        <v>7825955.3800000018</v>
      </c>
      <c r="F28" s="2">
        <f t="shared" si="2"/>
        <v>2.9416002181595364E-2</v>
      </c>
      <c r="G28" s="32">
        <f t="shared" si="3"/>
        <v>230208.32053114803</v>
      </c>
      <c r="H28" s="22">
        <f t="shared" si="4"/>
        <v>2817.8111176757375</v>
      </c>
      <c r="I28" s="38"/>
      <c r="J28" s="30"/>
      <c r="K28" s="36"/>
      <c r="L28" s="34"/>
      <c r="M28" s="35"/>
    </row>
    <row r="29" spans="1:13">
      <c r="A29" s="7" t="s">
        <v>16</v>
      </c>
      <c r="B29" s="19">
        <v>10926227.500283953</v>
      </c>
      <c r="C29" s="23">
        <v>1.4564786934429759E-2</v>
      </c>
      <c r="D29" s="22">
        <f t="shared" si="1"/>
        <v>159138.17553874283</v>
      </c>
      <c r="E29" s="19">
        <v>10808530.410000002</v>
      </c>
      <c r="F29" s="2">
        <f t="shared" si="2"/>
        <v>1.4564786934429759E-2</v>
      </c>
      <c r="G29" s="32">
        <f t="shared" si="3"/>
        <v>157423.94249595475</v>
      </c>
      <c r="H29" s="22">
        <f t="shared" si="4"/>
        <v>1714.2330427880806</v>
      </c>
      <c r="I29" s="38"/>
      <c r="J29" s="30"/>
      <c r="K29" s="36"/>
      <c r="L29" s="34"/>
      <c r="M29" s="35"/>
    </row>
    <row r="30" spans="1:13">
      <c r="A30" s="7" t="s">
        <v>17</v>
      </c>
      <c r="B30" s="19">
        <v>9522776.3716007695</v>
      </c>
      <c r="C30" s="23">
        <v>1.9948680047283372E-2</v>
      </c>
      <c r="D30" s="22">
        <f t="shared" si="1"/>
        <v>189966.81899889381</v>
      </c>
      <c r="E30" s="19">
        <v>9387204.0700000003</v>
      </c>
      <c r="F30" s="2">
        <f t="shared" si="2"/>
        <v>1.9948680047283372E-2</v>
      </c>
      <c r="G30" s="32">
        <f t="shared" si="3"/>
        <v>187262.33053098628</v>
      </c>
      <c r="H30" s="22">
        <f t="shared" si="4"/>
        <v>2704.488467907533</v>
      </c>
      <c r="I30" s="38"/>
      <c r="J30" s="30"/>
      <c r="K30" s="36"/>
      <c r="L30" s="34"/>
      <c r="M30" s="35"/>
    </row>
    <row r="31" spans="1:13">
      <c r="A31" s="7" t="s">
        <v>18</v>
      </c>
      <c r="B31" s="19">
        <v>12087180.479044434</v>
      </c>
      <c r="C31" s="23">
        <v>3.1465019000659442E-2</v>
      </c>
      <c r="D31" s="22">
        <f t="shared" si="1"/>
        <v>380323.36343753297</v>
      </c>
      <c r="E31" s="19">
        <v>11872837.43</v>
      </c>
      <c r="F31" s="2">
        <f t="shared" si="2"/>
        <v>3.1465019000659442E-2</v>
      </c>
      <c r="G31" s="32">
        <f t="shared" si="3"/>
        <v>373579.05532669061</v>
      </c>
      <c r="H31" s="22">
        <f t="shared" si="4"/>
        <v>6744.3081108423648</v>
      </c>
      <c r="I31" s="38"/>
      <c r="J31" s="30"/>
      <c r="K31" s="36"/>
      <c r="L31" s="34"/>
      <c r="M31" s="35"/>
    </row>
    <row r="32" spans="1:13">
      <c r="A32" s="7" t="s">
        <v>19</v>
      </c>
      <c r="B32" s="19">
        <v>13106697.646334352</v>
      </c>
      <c r="C32" s="23">
        <v>3.1895215235113496E-2</v>
      </c>
      <c r="D32" s="22">
        <f t="shared" si="1"/>
        <v>418040.94245138962</v>
      </c>
      <c r="E32" s="19">
        <v>13018782.629999999</v>
      </c>
      <c r="F32" s="2">
        <f t="shared" si="2"/>
        <v>3.1895215235113496E-2</v>
      </c>
      <c r="G32" s="32">
        <f t="shared" si="3"/>
        <v>415236.87408300693</v>
      </c>
      <c r="H32" s="22">
        <f t="shared" si="4"/>
        <v>2804.0683683826937</v>
      </c>
      <c r="I32" s="38"/>
      <c r="J32" s="30"/>
      <c r="K32" s="36"/>
      <c r="L32" s="34"/>
      <c r="M32" s="35"/>
    </row>
    <row r="33" spans="1:13">
      <c r="A33" s="7" t="s">
        <v>20</v>
      </c>
      <c r="B33" s="19">
        <v>10349021.624706404</v>
      </c>
      <c r="C33" s="23">
        <v>3.3071093078806409E-2</v>
      </c>
      <c r="D33" s="22">
        <f t="shared" si="1"/>
        <v>342253.45742524584</v>
      </c>
      <c r="E33" s="19">
        <v>10271239.209999999</v>
      </c>
      <c r="F33" s="2">
        <f t="shared" si="2"/>
        <v>3.3071093078806409E-2</v>
      </c>
      <c r="G33" s="32">
        <f t="shared" si="3"/>
        <v>339681.10794859595</v>
      </c>
      <c r="H33" s="22">
        <f t="shared" si="4"/>
        <v>2572.3494766498916</v>
      </c>
      <c r="I33" s="38"/>
      <c r="J33" s="30"/>
      <c r="K33" s="36"/>
      <c r="L33" s="34"/>
      <c r="M33" s="35"/>
    </row>
    <row r="34" spans="1:13">
      <c r="A34" s="7" t="s">
        <v>21</v>
      </c>
      <c r="B34" s="19">
        <v>8234929.2180842217</v>
      </c>
      <c r="C34" s="23">
        <v>1.5518269154227377E-2</v>
      </c>
      <c r="D34" s="22">
        <f t="shared" si="1"/>
        <v>127791.84807224215</v>
      </c>
      <c r="E34" s="19">
        <v>8156321.1899999995</v>
      </c>
      <c r="F34" s="2">
        <f t="shared" si="2"/>
        <v>1.5518269154227377E-2</v>
      </c>
      <c r="G34" s="32">
        <f t="shared" si="3"/>
        <v>126571.98753474813</v>
      </c>
      <c r="H34" s="22">
        <f t="shared" si="4"/>
        <v>1219.8605374940234</v>
      </c>
      <c r="I34" s="38"/>
      <c r="J34" s="30"/>
      <c r="K34" s="36"/>
      <c r="L34" s="34"/>
      <c r="M34" s="35"/>
    </row>
    <row r="35" spans="1:13">
      <c r="A35" s="7" t="s">
        <v>22</v>
      </c>
      <c r="B35" s="19">
        <v>8588832.241932204</v>
      </c>
      <c r="C35" s="23">
        <v>2.7232518880280662E-2</v>
      </c>
      <c r="D35" s="22">
        <f t="shared" si="1"/>
        <v>233895.53618798204</v>
      </c>
      <c r="E35" s="19">
        <v>8504494.75</v>
      </c>
      <c r="F35" s="2">
        <f t="shared" si="2"/>
        <v>2.7232518880280662E-2</v>
      </c>
      <c r="G35" s="32">
        <f t="shared" si="3"/>
        <v>231598.81384662277</v>
      </c>
      <c r="H35" s="22">
        <f t="shared" si="4"/>
        <v>2296.7223413592728</v>
      </c>
      <c r="I35" s="38"/>
      <c r="J35" s="30"/>
      <c r="K35" s="36"/>
      <c r="L35" s="34"/>
      <c r="M35" s="35"/>
    </row>
    <row r="36" spans="1:13">
      <c r="A36" s="7" t="s">
        <v>23</v>
      </c>
      <c r="B36" s="19">
        <v>8666259.782963248</v>
      </c>
      <c r="C36" s="23">
        <v>2.9838625549693944E-2</v>
      </c>
      <c r="D36" s="22">
        <f t="shared" si="1"/>
        <v>258589.28058021227</v>
      </c>
      <c r="E36" s="19">
        <v>8606690.8200000003</v>
      </c>
      <c r="F36" s="2">
        <f t="shared" si="2"/>
        <v>2.9838625549693944E-2</v>
      </c>
      <c r="G36" s="32">
        <f t="shared" si="3"/>
        <v>256811.82459996833</v>
      </c>
      <c r="H36" s="22">
        <f t="shared" si="4"/>
        <v>1777.4559802439471</v>
      </c>
      <c r="I36" s="38"/>
      <c r="J36" s="30"/>
      <c r="K36" s="36"/>
      <c r="L36" s="34"/>
      <c r="M36" s="35"/>
    </row>
    <row r="37" spans="1:13">
      <c r="A37" s="7" t="s">
        <v>24</v>
      </c>
      <c r="B37" s="19">
        <f>SUM(B25:B36)</f>
        <v>112770183.77174973</v>
      </c>
      <c r="C37" s="2"/>
      <c r="D37" s="22">
        <f>SUM(D25:D36)</f>
        <v>2920041.0530239604</v>
      </c>
      <c r="E37" s="19">
        <f t="shared" ref="E37:H37" si="5">SUM(E25:E36)</f>
        <v>111518312.94999999</v>
      </c>
      <c r="F37" s="2"/>
      <c r="G37" s="22">
        <f t="shared" si="5"/>
        <v>2887944.0617913865</v>
      </c>
      <c r="H37" s="22">
        <f t="shared" si="5"/>
        <v>32096.991232573651</v>
      </c>
      <c r="I37" s="31"/>
      <c r="K37" s="36"/>
    </row>
    <row r="38" spans="1:13">
      <c r="A38" s="40"/>
      <c r="B38" s="42"/>
      <c r="C38" s="41"/>
      <c r="D38" s="41"/>
      <c r="E38" s="42"/>
      <c r="F38" s="41"/>
      <c r="G38" s="41"/>
      <c r="H38" s="41"/>
      <c r="I38" s="39"/>
    </row>
    <row r="39" spans="1:13">
      <c r="A39" s="40" t="s">
        <v>35</v>
      </c>
      <c r="B39" s="41"/>
      <c r="C39" s="41"/>
      <c r="D39" s="41"/>
      <c r="E39" s="41"/>
      <c r="F39" s="41"/>
      <c r="G39" s="41"/>
      <c r="H39" s="41"/>
      <c r="I39" s="31"/>
    </row>
    <row r="40" spans="1:13">
      <c r="A40" s="40"/>
      <c r="B40" s="41"/>
      <c r="C40" s="41"/>
      <c r="D40" s="41"/>
      <c r="E40" s="41"/>
      <c r="F40" s="41"/>
      <c r="G40" s="41"/>
      <c r="H40" s="41"/>
      <c r="I40" s="31"/>
    </row>
    <row r="41" spans="1:13">
      <c r="A41" s="40" t="s">
        <v>2</v>
      </c>
      <c r="B41" s="50"/>
      <c r="C41" s="51"/>
      <c r="D41" s="45"/>
      <c r="E41" s="41"/>
      <c r="F41" s="41"/>
      <c r="G41" s="41"/>
      <c r="H41" s="52" t="s">
        <v>3</v>
      </c>
      <c r="I41" s="37"/>
    </row>
    <row r="42" spans="1:13" ht="63">
      <c r="A42" s="9"/>
      <c r="B42" s="10"/>
      <c r="C42" s="11" t="s">
        <v>4</v>
      </c>
      <c r="D42" s="45"/>
      <c r="E42" s="41"/>
      <c r="F42" s="41"/>
      <c r="G42" s="41"/>
      <c r="H42" s="52" t="s">
        <v>3</v>
      </c>
    </row>
    <row r="43" spans="1:13">
      <c r="A43" s="9" t="s">
        <v>36</v>
      </c>
      <c r="B43" s="9" t="s">
        <v>37</v>
      </c>
      <c r="C43" s="26">
        <f>E18</f>
        <v>161590.63901703854</v>
      </c>
      <c r="D43" s="45"/>
      <c r="E43" s="41"/>
      <c r="F43" s="41"/>
      <c r="G43" s="41"/>
      <c r="H43" s="52" t="s">
        <v>3</v>
      </c>
    </row>
    <row r="44" spans="1:13">
      <c r="A44" s="9" t="s">
        <v>38</v>
      </c>
      <c r="B44" s="9" t="s">
        <v>37</v>
      </c>
      <c r="C44" s="25">
        <f>H37</f>
        <v>32096.991232573651</v>
      </c>
      <c r="D44" s="45"/>
      <c r="E44" s="41"/>
      <c r="F44" s="41"/>
      <c r="G44" s="41"/>
      <c r="H44" s="52" t="s">
        <v>3</v>
      </c>
    </row>
    <row r="45" spans="1:13">
      <c r="A45" s="12" t="s">
        <v>39</v>
      </c>
      <c r="B45" s="12"/>
      <c r="C45" s="13">
        <f>C43+C44</f>
        <v>193687.63024961221</v>
      </c>
      <c r="D45" s="45"/>
      <c r="E45" s="41"/>
      <c r="F45" s="41"/>
      <c r="G45" s="41"/>
      <c r="H45" s="52" t="s">
        <v>3</v>
      </c>
    </row>
    <row r="46" spans="1:13" ht="30">
      <c r="A46" s="14" t="s">
        <v>48</v>
      </c>
      <c r="B46" s="15"/>
      <c r="C46" s="16">
        <f>204919+70885-87520</f>
        <v>188284</v>
      </c>
      <c r="D46" s="45"/>
      <c r="E46" s="41"/>
      <c r="F46" s="41"/>
      <c r="G46" s="41"/>
      <c r="H46" s="52" t="s">
        <v>3</v>
      </c>
    </row>
    <row r="47" spans="1:13">
      <c r="A47" s="17" t="s">
        <v>41</v>
      </c>
      <c r="B47" s="15"/>
      <c r="C47" s="18">
        <f>C45-C46</f>
        <v>5403.630249612208</v>
      </c>
      <c r="D47" s="45"/>
      <c r="E47" s="41"/>
      <c r="F47" s="41"/>
      <c r="G47" s="41"/>
      <c r="H47" s="52" t="s">
        <v>3</v>
      </c>
    </row>
    <row r="48" spans="1:13">
      <c r="A48" s="17" t="s">
        <v>42</v>
      </c>
      <c r="B48" s="2"/>
      <c r="C48" s="21">
        <f>C47/C45</f>
        <v>2.789868533498167E-2</v>
      </c>
      <c r="D48" s="41" t="s">
        <v>40</v>
      </c>
      <c r="E48" s="41"/>
      <c r="F48" s="41"/>
      <c r="G48" s="41"/>
      <c r="H48" s="41"/>
    </row>
  </sheetData>
  <pageMargins left="0" right="0" top="0" bottom="0" header="0.31496062992125984" footer="0.31496062992125984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2018</vt:lpstr>
      <vt:lpstr>'2018'!Print_Area</vt:lpstr>
    </vt:vector>
  </TitlesOfParts>
  <Company>Ontario Energy Board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Li</dc:creator>
  <cp:lastModifiedBy>Amy</cp:lastModifiedBy>
  <cp:lastPrinted>2019-10-28T19:45:55Z</cp:lastPrinted>
  <dcterms:created xsi:type="dcterms:W3CDTF">2019-10-01T16:41:29Z</dcterms:created>
  <dcterms:modified xsi:type="dcterms:W3CDTF">2019-10-30T22:43:54Z</dcterms:modified>
</cp:coreProperties>
</file>