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RATE APPLICATIONS\2020 IRM\Filed with OEB\"/>
    </mc:Choice>
  </mc:AlternateContent>
  <bookViews>
    <workbookView xWindow="0" yWindow="0" windowWidth="25200" windowHeight="11550"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U22" i="86" l="1"/>
  <c r="U21" i="86"/>
  <c r="T22" i="86"/>
  <c r="T21" i="86"/>
  <c r="H153" i="47" l="1"/>
  <c r="H152" i="47"/>
  <c r="H151" i="47"/>
  <c r="H150" i="47"/>
  <c r="H146" i="47"/>
  <c r="H145" i="47"/>
  <c r="H144" i="47"/>
  <c r="H143" i="47"/>
  <c r="H142" i="47"/>
  <c r="H141" i="47"/>
  <c r="Q692" i="79"/>
  <c r="O692" i="79"/>
  <c r="F692" i="79"/>
  <c r="D692" i="79"/>
  <c r="Q679" i="79"/>
  <c r="O679" i="79"/>
  <c r="F679" i="79"/>
  <c r="D679" i="79"/>
  <c r="Q673" i="79"/>
  <c r="O673" i="79"/>
  <c r="F673" i="79"/>
  <c r="D673" i="79"/>
  <c r="F670" i="79"/>
  <c r="D670" i="79"/>
  <c r="F663" i="79"/>
  <c r="D663" i="79"/>
  <c r="Q660" i="79"/>
  <c r="O660" i="79"/>
  <c r="E660" i="79"/>
  <c r="F660" i="79"/>
  <c r="G660" i="79"/>
  <c r="H660" i="79"/>
  <c r="I660" i="79"/>
  <c r="J660" i="79"/>
  <c r="K660" i="79"/>
  <c r="L660" i="79"/>
  <c r="M660" i="79"/>
  <c r="D660" i="79"/>
  <c r="Q657" i="79"/>
  <c r="O657" i="79"/>
  <c r="E657" i="79"/>
  <c r="F657" i="79"/>
  <c r="G657" i="79"/>
  <c r="H657" i="79"/>
  <c r="I657" i="79"/>
  <c r="J657" i="79"/>
  <c r="K657" i="79"/>
  <c r="L657" i="79"/>
  <c r="M657" i="79"/>
  <c r="D65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20" i="79"/>
  <c r="N616" i="79"/>
  <c r="N613" i="79"/>
  <c r="N610" i="79"/>
  <c r="N607" i="79"/>
  <c r="N604" i="79"/>
  <c r="P488" i="79"/>
  <c r="Q488" i="79"/>
  <c r="R488" i="79"/>
  <c r="S488" i="79"/>
  <c r="T488" i="79"/>
  <c r="U488" i="79"/>
  <c r="V488" i="79"/>
  <c r="W488" i="79"/>
  <c r="X488" i="79"/>
  <c r="O488" i="79"/>
  <c r="E488" i="79"/>
  <c r="F488" i="79"/>
  <c r="G488" i="79"/>
  <c r="H488" i="79"/>
  <c r="I488" i="79"/>
  <c r="J488" i="79"/>
  <c r="K488" i="79"/>
  <c r="L488" i="79"/>
  <c r="M488" i="79"/>
  <c r="D488" i="79"/>
  <c r="M526" i="79"/>
  <c r="L526" i="79"/>
  <c r="K526" i="79"/>
  <c r="J526" i="79"/>
  <c r="I526" i="79"/>
  <c r="H526" i="79"/>
  <c r="G526" i="79"/>
  <c r="F526" i="79"/>
  <c r="E526" i="79"/>
  <c r="D526" i="79"/>
  <c r="X522" i="79"/>
  <c r="W522" i="79"/>
  <c r="V522" i="79"/>
  <c r="U522" i="79"/>
  <c r="T522" i="79"/>
  <c r="S522" i="79"/>
  <c r="R522" i="79"/>
  <c r="Q522" i="79"/>
  <c r="P522" i="79"/>
  <c r="O522" i="79"/>
  <c r="M522" i="79"/>
  <c r="L522" i="79"/>
  <c r="K522" i="79"/>
  <c r="J522" i="79"/>
  <c r="I522" i="79"/>
  <c r="H522" i="79"/>
  <c r="G522" i="79"/>
  <c r="F522" i="79"/>
  <c r="E522" i="79"/>
  <c r="D522" i="79"/>
  <c r="X519" i="79"/>
  <c r="W519" i="79"/>
  <c r="V519" i="79"/>
  <c r="U519" i="79"/>
  <c r="T519" i="79"/>
  <c r="S519" i="79"/>
  <c r="R519" i="79"/>
  <c r="Q519" i="79"/>
  <c r="P519" i="79"/>
  <c r="O519" i="79"/>
  <c r="M519" i="79"/>
  <c r="L519" i="79"/>
  <c r="K519" i="79"/>
  <c r="J519" i="79"/>
  <c r="I519" i="79"/>
  <c r="H519" i="79"/>
  <c r="G519" i="79"/>
  <c r="F519" i="79"/>
  <c r="E519" i="79"/>
  <c r="D519" i="79"/>
  <c r="X509" i="79"/>
  <c r="W509" i="79"/>
  <c r="V509" i="79"/>
  <c r="U509" i="79"/>
  <c r="T509" i="79"/>
  <c r="S509" i="79"/>
  <c r="R509" i="79"/>
  <c r="Q509" i="79"/>
  <c r="P509" i="79"/>
  <c r="O509" i="79"/>
  <c r="M509" i="79"/>
  <c r="L509" i="79"/>
  <c r="K509" i="79"/>
  <c r="J509" i="79"/>
  <c r="I509" i="79"/>
  <c r="H509" i="79"/>
  <c r="G509" i="79"/>
  <c r="F509" i="79"/>
  <c r="E509" i="79"/>
  <c r="D509" i="79"/>
  <c r="X505" i="79"/>
  <c r="W505" i="79"/>
  <c r="V505" i="79"/>
  <c r="U505" i="79"/>
  <c r="T505" i="79"/>
  <c r="S505" i="79"/>
  <c r="R505" i="79"/>
  <c r="Q505" i="79"/>
  <c r="P505" i="79"/>
  <c r="O505" i="79"/>
  <c r="M505" i="79"/>
  <c r="L505" i="79"/>
  <c r="K505" i="79"/>
  <c r="J505" i="79"/>
  <c r="I505" i="79"/>
  <c r="H505" i="79"/>
  <c r="G505" i="79"/>
  <c r="F505" i="79"/>
  <c r="E505" i="79"/>
  <c r="D505" i="79"/>
  <c r="X490" i="79"/>
  <c r="W490" i="79"/>
  <c r="V490" i="79"/>
  <c r="U490" i="79"/>
  <c r="T490" i="79"/>
  <c r="S490" i="79"/>
  <c r="R490" i="79"/>
  <c r="Q490" i="79"/>
  <c r="P490" i="79"/>
  <c r="O490" i="79"/>
  <c r="M490" i="79"/>
  <c r="L490" i="79"/>
  <c r="K490" i="79"/>
  <c r="J490" i="79"/>
  <c r="I490" i="79"/>
  <c r="H490" i="79"/>
  <c r="G490" i="79"/>
  <c r="F490" i="79"/>
  <c r="E490" i="79"/>
  <c r="D490" i="79"/>
  <c r="X487" i="79"/>
  <c r="W487" i="79"/>
  <c r="V487" i="79"/>
  <c r="U487" i="79"/>
  <c r="T487" i="79"/>
  <c r="S487" i="79"/>
  <c r="R487" i="79"/>
  <c r="Q487" i="79"/>
  <c r="P487" i="79"/>
  <c r="O487" i="79"/>
  <c r="M487" i="79"/>
  <c r="L487" i="79"/>
  <c r="K487" i="79"/>
  <c r="J487" i="79"/>
  <c r="I487" i="79"/>
  <c r="H487" i="79"/>
  <c r="G487" i="79"/>
  <c r="F487" i="79"/>
  <c r="E487" i="79"/>
  <c r="D487" i="79"/>
  <c r="X484" i="79"/>
  <c r="W484" i="79"/>
  <c r="V484" i="79"/>
  <c r="U484" i="79"/>
  <c r="T484" i="79"/>
  <c r="S484" i="79"/>
  <c r="R484" i="79"/>
  <c r="Q484" i="79"/>
  <c r="P484" i="79"/>
  <c r="O484" i="79"/>
  <c r="M484" i="79"/>
  <c r="L484" i="79"/>
  <c r="K484" i="79"/>
  <c r="J484" i="79"/>
  <c r="I484" i="79"/>
  <c r="H484" i="79"/>
  <c r="G484" i="79"/>
  <c r="F484" i="79"/>
  <c r="E484" i="79"/>
  <c r="D484" i="79"/>
  <c r="X480" i="79"/>
  <c r="W480" i="79"/>
  <c r="V480" i="79"/>
  <c r="U480" i="79"/>
  <c r="T480" i="79"/>
  <c r="S480" i="79"/>
  <c r="R480" i="79"/>
  <c r="Q480" i="79"/>
  <c r="P480" i="79"/>
  <c r="O480" i="79"/>
  <c r="M480" i="79"/>
  <c r="L480" i="79"/>
  <c r="K480" i="79"/>
  <c r="J480" i="79"/>
  <c r="I480" i="79"/>
  <c r="H480" i="79"/>
  <c r="G480" i="79"/>
  <c r="F480" i="79"/>
  <c r="E480" i="79"/>
  <c r="D480" i="79"/>
  <c r="X477" i="79"/>
  <c r="W477" i="79"/>
  <c r="V477" i="79"/>
  <c r="U477" i="79"/>
  <c r="T477" i="79"/>
  <c r="S477" i="79"/>
  <c r="R477" i="79"/>
  <c r="Q477" i="79"/>
  <c r="P477" i="79"/>
  <c r="O477" i="79"/>
  <c r="M477" i="79"/>
  <c r="L477" i="79"/>
  <c r="K477" i="79"/>
  <c r="J477" i="79"/>
  <c r="I477" i="79"/>
  <c r="H477" i="79"/>
  <c r="G477" i="79"/>
  <c r="F477" i="79"/>
  <c r="E477" i="79"/>
  <c r="D477" i="79"/>
  <c r="X475" i="79"/>
  <c r="W475" i="79"/>
  <c r="V475" i="79"/>
  <c r="U475" i="79"/>
  <c r="T475" i="79"/>
  <c r="S475" i="79"/>
  <c r="R475" i="79"/>
  <c r="Q475" i="79"/>
  <c r="P475" i="79"/>
  <c r="O475" i="79"/>
  <c r="M475" i="79"/>
  <c r="L475" i="79"/>
  <c r="K475" i="79"/>
  <c r="J475" i="79"/>
  <c r="I475" i="79"/>
  <c r="H475" i="79"/>
  <c r="G475" i="79"/>
  <c r="F475" i="79"/>
  <c r="E475" i="79"/>
  <c r="D475" i="79"/>
  <c r="X474" i="79"/>
  <c r="W474" i="79"/>
  <c r="V474" i="79"/>
  <c r="U474" i="79"/>
  <c r="T474" i="79"/>
  <c r="S474" i="79"/>
  <c r="R474" i="79"/>
  <c r="Q474" i="79"/>
  <c r="P474" i="79"/>
  <c r="O474" i="79"/>
  <c r="M474" i="79"/>
  <c r="L474" i="79"/>
  <c r="K474" i="79"/>
  <c r="J474" i="79"/>
  <c r="I474" i="79"/>
  <c r="H474" i="79"/>
  <c r="G474" i="79"/>
  <c r="F474" i="79"/>
  <c r="E474" i="79"/>
  <c r="D474" i="79"/>
  <c r="X472" i="79"/>
  <c r="W472" i="79"/>
  <c r="V472" i="79"/>
  <c r="U472" i="79"/>
  <c r="T472" i="79"/>
  <c r="S472" i="79"/>
  <c r="R472" i="79"/>
  <c r="Q472" i="79"/>
  <c r="P472" i="79"/>
  <c r="O472" i="79"/>
  <c r="M472" i="79"/>
  <c r="L472" i="79"/>
  <c r="K472" i="79"/>
  <c r="J472" i="79"/>
  <c r="I472" i="79"/>
  <c r="H472" i="79"/>
  <c r="G472" i="79"/>
  <c r="F472" i="79"/>
  <c r="E472" i="79"/>
  <c r="D472" i="79"/>
  <c r="X471" i="79"/>
  <c r="W471" i="79"/>
  <c r="V471" i="79"/>
  <c r="U471" i="79"/>
  <c r="T471" i="79"/>
  <c r="S471" i="79"/>
  <c r="R471" i="79"/>
  <c r="Q471" i="79"/>
  <c r="P471" i="79"/>
  <c r="O471" i="79"/>
  <c r="M471" i="79"/>
  <c r="L471" i="79"/>
  <c r="K471" i="79"/>
  <c r="J471" i="79"/>
  <c r="I471" i="79"/>
  <c r="H471" i="79"/>
  <c r="G471" i="79"/>
  <c r="F471" i="79"/>
  <c r="E471" i="79"/>
  <c r="D471"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7" i="79"/>
  <c r="N433" i="79"/>
  <c r="N430" i="79"/>
  <c r="N427" i="79"/>
  <c r="N424" i="79"/>
  <c r="N421" i="79"/>
  <c r="X336" i="79"/>
  <c r="W336" i="79"/>
  <c r="V336" i="79"/>
  <c r="U336" i="79"/>
  <c r="T336" i="79"/>
  <c r="S336" i="79"/>
  <c r="R336" i="79"/>
  <c r="Q336" i="79"/>
  <c r="P336" i="79"/>
  <c r="O336" i="79"/>
  <c r="M336" i="79"/>
  <c r="L336" i="79"/>
  <c r="K336" i="79"/>
  <c r="J336" i="79"/>
  <c r="I336" i="79"/>
  <c r="H336" i="79"/>
  <c r="G336" i="79"/>
  <c r="F336" i="79"/>
  <c r="E336" i="79"/>
  <c r="D336" i="79"/>
  <c r="X323" i="79"/>
  <c r="W323" i="79"/>
  <c r="V323" i="79"/>
  <c r="U323" i="79"/>
  <c r="T323" i="79"/>
  <c r="S323" i="79"/>
  <c r="R323" i="79"/>
  <c r="Q323" i="79"/>
  <c r="P323" i="79"/>
  <c r="O323" i="79"/>
  <c r="M323" i="79"/>
  <c r="L323" i="79"/>
  <c r="K323" i="79"/>
  <c r="J323" i="79"/>
  <c r="I323" i="79"/>
  <c r="H323" i="79"/>
  <c r="G323" i="79"/>
  <c r="F323" i="79"/>
  <c r="E323" i="79"/>
  <c r="D323" i="79"/>
  <c r="X308" i="79"/>
  <c r="W308" i="79"/>
  <c r="V308" i="79"/>
  <c r="U308" i="79"/>
  <c r="T308" i="79"/>
  <c r="S308" i="79"/>
  <c r="R308" i="79"/>
  <c r="Q308" i="79"/>
  <c r="P308" i="79"/>
  <c r="O308" i="79"/>
  <c r="M308" i="79"/>
  <c r="L308" i="79"/>
  <c r="K308" i="79"/>
  <c r="J308" i="79"/>
  <c r="I308" i="79"/>
  <c r="H308" i="79"/>
  <c r="G308" i="79"/>
  <c r="F308" i="79"/>
  <c r="E308" i="79"/>
  <c r="D308" i="79"/>
  <c r="X307" i="79"/>
  <c r="W307" i="79"/>
  <c r="V307" i="79"/>
  <c r="U307" i="79"/>
  <c r="T307" i="79"/>
  <c r="S307" i="79"/>
  <c r="R307" i="79"/>
  <c r="Q307" i="79"/>
  <c r="P307" i="79"/>
  <c r="O307" i="79"/>
  <c r="M307" i="79"/>
  <c r="L307" i="79"/>
  <c r="K307" i="79"/>
  <c r="J307" i="79"/>
  <c r="I307" i="79"/>
  <c r="H307" i="79"/>
  <c r="G307" i="79"/>
  <c r="F307" i="79"/>
  <c r="E307" i="79"/>
  <c r="D307" i="79"/>
  <c r="X305" i="79"/>
  <c r="W305" i="79"/>
  <c r="V305" i="79"/>
  <c r="U305" i="79"/>
  <c r="T305" i="79"/>
  <c r="S305" i="79"/>
  <c r="R305" i="79"/>
  <c r="Q305" i="79"/>
  <c r="P305" i="79"/>
  <c r="O305" i="79"/>
  <c r="M305" i="79"/>
  <c r="L305" i="79"/>
  <c r="K305" i="79"/>
  <c r="J305" i="79"/>
  <c r="I305" i="79"/>
  <c r="H305" i="79"/>
  <c r="G305" i="79"/>
  <c r="F305" i="79"/>
  <c r="E305" i="79"/>
  <c r="D305" i="79"/>
  <c r="X304" i="79"/>
  <c r="W304" i="79"/>
  <c r="V304" i="79"/>
  <c r="U304" i="79"/>
  <c r="T304" i="79"/>
  <c r="S304" i="79"/>
  <c r="R304" i="79"/>
  <c r="Q304" i="79"/>
  <c r="P304" i="79"/>
  <c r="O304" i="79"/>
  <c r="M304" i="79"/>
  <c r="L304" i="79"/>
  <c r="K304" i="79"/>
  <c r="J304" i="79"/>
  <c r="I304" i="79"/>
  <c r="H304" i="79"/>
  <c r="G304" i="79"/>
  <c r="F304" i="79"/>
  <c r="E304" i="79"/>
  <c r="D304" i="79"/>
  <c r="X301" i="79"/>
  <c r="W301" i="79"/>
  <c r="V301" i="79"/>
  <c r="U301" i="79"/>
  <c r="T301" i="79"/>
  <c r="S301" i="79"/>
  <c r="R301" i="79"/>
  <c r="Q301" i="79"/>
  <c r="P301" i="79"/>
  <c r="O301" i="79"/>
  <c r="M301" i="79"/>
  <c r="L301" i="79"/>
  <c r="K301" i="79"/>
  <c r="J301" i="79"/>
  <c r="I301" i="79"/>
  <c r="H301" i="79"/>
  <c r="G301" i="79"/>
  <c r="F301" i="79"/>
  <c r="E301" i="79"/>
  <c r="D301" i="79"/>
  <c r="X297" i="79"/>
  <c r="W297" i="79"/>
  <c r="V297" i="79"/>
  <c r="U297" i="79"/>
  <c r="T297" i="79"/>
  <c r="S297" i="79"/>
  <c r="R297" i="79"/>
  <c r="Q297" i="79"/>
  <c r="P297" i="79"/>
  <c r="O297" i="79"/>
  <c r="M297" i="79"/>
  <c r="L297" i="79"/>
  <c r="K297" i="79"/>
  <c r="J297" i="79"/>
  <c r="I297" i="79"/>
  <c r="H297" i="79"/>
  <c r="G297" i="79"/>
  <c r="F297" i="79"/>
  <c r="E297" i="79"/>
  <c r="D297" i="79"/>
  <c r="X292" i="79"/>
  <c r="W292" i="79"/>
  <c r="V292" i="79"/>
  <c r="U292" i="79"/>
  <c r="T292" i="79"/>
  <c r="S292" i="79"/>
  <c r="R292" i="79"/>
  <c r="Q292" i="79"/>
  <c r="P292" i="79"/>
  <c r="O292" i="79"/>
  <c r="M292" i="79"/>
  <c r="L292" i="79"/>
  <c r="K292" i="79"/>
  <c r="J292" i="79"/>
  <c r="I292" i="79"/>
  <c r="H292" i="79"/>
  <c r="G292" i="79"/>
  <c r="F292" i="79"/>
  <c r="E292" i="79"/>
  <c r="D292" i="79"/>
  <c r="X291" i="79"/>
  <c r="W291" i="79"/>
  <c r="V291" i="79"/>
  <c r="U291" i="79"/>
  <c r="T291" i="79"/>
  <c r="S291" i="79"/>
  <c r="R291" i="79"/>
  <c r="Q291" i="79"/>
  <c r="P291" i="79"/>
  <c r="O291" i="79"/>
  <c r="M291" i="79"/>
  <c r="L291" i="79"/>
  <c r="K291" i="79"/>
  <c r="J291" i="79"/>
  <c r="I291" i="79"/>
  <c r="H291" i="79"/>
  <c r="G291" i="79"/>
  <c r="F291" i="79"/>
  <c r="E291" i="79"/>
  <c r="D291" i="79"/>
  <c r="X289" i="79"/>
  <c r="W289" i="79"/>
  <c r="V289" i="79"/>
  <c r="U289" i="79"/>
  <c r="T289" i="79"/>
  <c r="S289" i="79"/>
  <c r="R289" i="79"/>
  <c r="Q289" i="79"/>
  <c r="P289" i="79"/>
  <c r="O289" i="79"/>
  <c r="M289" i="79"/>
  <c r="L289" i="79"/>
  <c r="K289" i="79"/>
  <c r="J289" i="79"/>
  <c r="I289" i="79"/>
  <c r="H289" i="79"/>
  <c r="G289" i="79"/>
  <c r="F289" i="79"/>
  <c r="E289" i="79"/>
  <c r="D289" i="79"/>
  <c r="X288" i="79"/>
  <c r="W288" i="79"/>
  <c r="V288" i="79"/>
  <c r="U288" i="79"/>
  <c r="T288" i="79"/>
  <c r="S288" i="79"/>
  <c r="R288" i="79"/>
  <c r="Q288" i="79"/>
  <c r="P288" i="79"/>
  <c r="O288" i="79"/>
  <c r="M288" i="79"/>
  <c r="L288" i="79"/>
  <c r="K288" i="79"/>
  <c r="J288" i="79"/>
  <c r="I288" i="79"/>
  <c r="H288" i="79"/>
  <c r="G288" i="79"/>
  <c r="F288" i="79"/>
  <c r="E288" i="79"/>
  <c r="D288" i="79"/>
  <c r="X61" i="79"/>
  <c r="W61" i="79"/>
  <c r="V61" i="79"/>
  <c r="U61" i="79"/>
  <c r="T61" i="79"/>
  <c r="S61" i="79"/>
  <c r="R61" i="79"/>
  <c r="Q61" i="79"/>
  <c r="P61" i="79"/>
  <c r="O61" i="79"/>
  <c r="X60" i="79"/>
  <c r="W60" i="79"/>
  <c r="V60" i="79"/>
  <c r="U60" i="79"/>
  <c r="T60" i="79"/>
  <c r="S60" i="79"/>
  <c r="R60" i="79"/>
  <c r="Q60" i="79"/>
  <c r="P60" i="79"/>
  <c r="O60" i="79"/>
  <c r="X58" i="79"/>
  <c r="W58" i="79"/>
  <c r="V58" i="79"/>
  <c r="U58" i="79"/>
  <c r="T58" i="79"/>
  <c r="S58" i="79"/>
  <c r="R58" i="79"/>
  <c r="Q58" i="79"/>
  <c r="P58" i="79"/>
  <c r="O58" i="79"/>
  <c r="M61" i="79"/>
  <c r="L61" i="79"/>
  <c r="K61" i="79"/>
  <c r="J61" i="79"/>
  <c r="I61" i="79"/>
  <c r="H61" i="79"/>
  <c r="G61" i="79"/>
  <c r="F61" i="79"/>
  <c r="E61" i="79"/>
  <c r="D61" i="79"/>
  <c r="M60" i="79"/>
  <c r="L60" i="79"/>
  <c r="K60" i="79"/>
  <c r="J60" i="79"/>
  <c r="I60" i="79"/>
  <c r="H60" i="79"/>
  <c r="G60" i="79"/>
  <c r="F60" i="79"/>
  <c r="E60" i="79"/>
  <c r="D60" i="79"/>
  <c r="M58" i="79"/>
  <c r="L58" i="79"/>
  <c r="K58" i="79"/>
  <c r="J58" i="79"/>
  <c r="I58" i="79"/>
  <c r="H58"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4" i="79"/>
  <c r="N250" i="79"/>
  <c r="N247" i="79"/>
  <c r="N244" i="79"/>
  <c r="N241" i="79"/>
  <c r="N238" i="79"/>
  <c r="G58" i="79"/>
  <c r="F58" i="79"/>
  <c r="E58" i="79"/>
  <c r="D58" i="79"/>
  <c r="X94" i="79"/>
  <c r="W94" i="79"/>
  <c r="V94" i="79"/>
  <c r="U94" i="79"/>
  <c r="T94" i="79"/>
  <c r="S94" i="79"/>
  <c r="R94" i="79"/>
  <c r="Q94" i="79"/>
  <c r="P94" i="79"/>
  <c r="O94" i="79"/>
  <c r="M94" i="79"/>
  <c r="L94" i="79"/>
  <c r="K94" i="79"/>
  <c r="J94" i="79"/>
  <c r="I94" i="79"/>
  <c r="H94" i="79"/>
  <c r="G94" i="79"/>
  <c r="F94" i="79"/>
  <c r="E94" i="79"/>
  <c r="D94" i="79"/>
  <c r="X80" i="79"/>
  <c r="W80" i="79"/>
  <c r="V80" i="79"/>
  <c r="U80" i="79"/>
  <c r="T80" i="79"/>
  <c r="S80" i="79"/>
  <c r="R80" i="79"/>
  <c r="Q80" i="79"/>
  <c r="P80" i="79"/>
  <c r="O80" i="79"/>
  <c r="M80" i="79"/>
  <c r="L80" i="79"/>
  <c r="K80" i="79"/>
  <c r="J80" i="79"/>
  <c r="I80" i="79"/>
  <c r="H80" i="79"/>
  <c r="G80" i="79"/>
  <c r="F80" i="79"/>
  <c r="E80" i="79"/>
  <c r="D80" i="79"/>
  <c r="X76" i="79"/>
  <c r="W76" i="79"/>
  <c r="V76" i="79"/>
  <c r="U76" i="79"/>
  <c r="T76" i="79"/>
  <c r="S76" i="79"/>
  <c r="R76" i="79"/>
  <c r="Q76" i="79"/>
  <c r="P76" i="79"/>
  <c r="O76" i="79"/>
  <c r="M76" i="79"/>
  <c r="L76" i="79"/>
  <c r="K76" i="79"/>
  <c r="J76" i="79"/>
  <c r="I76" i="79"/>
  <c r="H76" i="79"/>
  <c r="G76" i="79"/>
  <c r="F76" i="79"/>
  <c r="E76" i="79"/>
  <c r="D76" i="79"/>
  <c r="X70" i="79"/>
  <c r="W70" i="79"/>
  <c r="V70" i="79"/>
  <c r="U70" i="79"/>
  <c r="T70" i="79"/>
  <c r="S70" i="79"/>
  <c r="R70" i="79"/>
  <c r="Q70" i="79"/>
  <c r="P70" i="79"/>
  <c r="O70" i="79"/>
  <c r="M70" i="79"/>
  <c r="L70" i="79"/>
  <c r="K70" i="79"/>
  <c r="J70" i="79"/>
  <c r="I70" i="79"/>
  <c r="H70" i="79"/>
  <c r="G70" i="79"/>
  <c r="F70" i="79"/>
  <c r="E70" i="79"/>
  <c r="D70" i="79"/>
  <c r="X67" i="79"/>
  <c r="W67" i="79"/>
  <c r="V67" i="79"/>
  <c r="U67" i="79"/>
  <c r="T67" i="79"/>
  <c r="S67" i="79"/>
  <c r="R67" i="79"/>
  <c r="Q67" i="79"/>
  <c r="P67" i="79"/>
  <c r="O67" i="79"/>
  <c r="M67" i="79"/>
  <c r="L67" i="79"/>
  <c r="K67" i="79"/>
  <c r="J67" i="79"/>
  <c r="I67" i="79"/>
  <c r="H67" i="79"/>
  <c r="G67" i="79"/>
  <c r="F67" i="79"/>
  <c r="E67" i="79"/>
  <c r="D67" i="79"/>
  <c r="X57" i="79"/>
  <c r="W57" i="79"/>
  <c r="V57" i="79"/>
  <c r="U57" i="79"/>
  <c r="T57" i="79"/>
  <c r="S57" i="79"/>
  <c r="R57" i="79"/>
  <c r="Q57" i="79"/>
  <c r="P57" i="79"/>
  <c r="O57" i="79"/>
  <c r="M57" i="79"/>
  <c r="L57" i="79"/>
  <c r="K57" i="79"/>
  <c r="J57" i="79"/>
  <c r="I57" i="79"/>
  <c r="H57" i="79"/>
  <c r="G57" i="79"/>
  <c r="F57" i="79"/>
  <c r="E57" i="79"/>
  <c r="D57" i="79"/>
  <c r="X48" i="79"/>
  <c r="W48" i="79"/>
  <c r="V48" i="79"/>
  <c r="U48" i="79"/>
  <c r="T48" i="79"/>
  <c r="S48" i="79"/>
  <c r="R48" i="79"/>
  <c r="Q48" i="79"/>
  <c r="P48" i="79"/>
  <c r="O48" i="79"/>
  <c r="M48" i="79"/>
  <c r="L48" i="79"/>
  <c r="K48" i="79"/>
  <c r="J48" i="79"/>
  <c r="I48" i="79"/>
  <c r="H48" i="79"/>
  <c r="G48" i="79"/>
  <c r="F48" i="79"/>
  <c r="E48" i="79"/>
  <c r="D48" i="79"/>
  <c r="X47" i="79"/>
  <c r="W47" i="79"/>
  <c r="V47" i="79"/>
  <c r="U47" i="79"/>
  <c r="T47" i="79"/>
  <c r="S47" i="79"/>
  <c r="R47" i="79"/>
  <c r="Q47" i="79"/>
  <c r="P47" i="79"/>
  <c r="O47" i="79"/>
  <c r="M47" i="79"/>
  <c r="L47" i="79"/>
  <c r="K47" i="79"/>
  <c r="J47" i="79"/>
  <c r="I47" i="79"/>
  <c r="H47" i="79"/>
  <c r="G47" i="79"/>
  <c r="F47" i="79"/>
  <c r="E47" i="79"/>
  <c r="D47" i="79"/>
  <c r="X44" i="79"/>
  <c r="W44" i="79"/>
  <c r="V44" i="79"/>
  <c r="U44" i="79"/>
  <c r="T44" i="79"/>
  <c r="S44" i="79"/>
  <c r="R44" i="79"/>
  <c r="Q44" i="79"/>
  <c r="P44" i="79"/>
  <c r="O44" i="79"/>
  <c r="M44" i="79"/>
  <c r="L44" i="79"/>
  <c r="K44" i="79"/>
  <c r="J44" i="79"/>
  <c r="I44" i="79"/>
  <c r="H44" i="79"/>
  <c r="G44" i="79"/>
  <c r="F44" i="79"/>
  <c r="E44" i="79"/>
  <c r="D44" i="79"/>
  <c r="X42" i="79"/>
  <c r="W42" i="79"/>
  <c r="V42" i="79"/>
  <c r="U42" i="79"/>
  <c r="T42" i="79"/>
  <c r="S42" i="79"/>
  <c r="R42" i="79"/>
  <c r="Q42" i="79"/>
  <c r="P42" i="79"/>
  <c r="O42" i="79"/>
  <c r="M42" i="79"/>
  <c r="L42" i="79"/>
  <c r="K42" i="79"/>
  <c r="J42" i="79"/>
  <c r="I42" i="79"/>
  <c r="H42" i="79"/>
  <c r="G42" i="79"/>
  <c r="F42" i="79"/>
  <c r="E42" i="79"/>
  <c r="D42" i="79"/>
  <c r="X41" i="79"/>
  <c r="W41" i="79"/>
  <c r="V41" i="79"/>
  <c r="U41" i="79"/>
  <c r="T41" i="79"/>
  <c r="S41" i="79"/>
  <c r="R41" i="79"/>
  <c r="Q41" i="79"/>
  <c r="P41" i="79"/>
  <c r="O41" i="79"/>
  <c r="M41" i="79"/>
  <c r="L41" i="79"/>
  <c r="K41" i="79"/>
  <c r="J41" i="79"/>
  <c r="I41" i="79"/>
  <c r="H41" i="79"/>
  <c r="G41" i="79"/>
  <c r="F41" i="79"/>
  <c r="E41" i="79"/>
  <c r="D41" i="79"/>
  <c r="X39" i="79"/>
  <c r="W39" i="79"/>
  <c r="V39" i="79"/>
  <c r="U39" i="79"/>
  <c r="T39" i="79"/>
  <c r="S39" i="79"/>
  <c r="R39" i="79"/>
  <c r="Q39" i="79"/>
  <c r="P39" i="79"/>
  <c r="O39" i="79"/>
  <c r="M39" i="79"/>
  <c r="L39" i="79"/>
  <c r="K39" i="79"/>
  <c r="J39" i="79"/>
  <c r="I39" i="79"/>
  <c r="H39" i="79"/>
  <c r="G39" i="79"/>
  <c r="F39" i="79"/>
  <c r="E39" i="79"/>
  <c r="D39" i="79"/>
  <c r="X38" i="79"/>
  <c r="W38" i="79"/>
  <c r="V38" i="79"/>
  <c r="U38" i="79"/>
  <c r="T38" i="79"/>
  <c r="S38" i="79"/>
  <c r="R38" i="79"/>
  <c r="Q38" i="79"/>
  <c r="P38" i="79"/>
  <c r="O38" i="79"/>
  <c r="M38" i="79"/>
  <c r="L38" i="79"/>
  <c r="K38" i="79"/>
  <c r="J38" i="79"/>
  <c r="I38" i="79"/>
  <c r="H38" i="79"/>
  <c r="G38" i="79"/>
  <c r="F38" i="79"/>
  <c r="E38" i="79"/>
  <c r="D38" i="79"/>
  <c r="AL193" i="79"/>
  <c r="AK193" i="79"/>
  <c r="AJ193" i="79"/>
  <c r="AI193" i="79"/>
  <c r="AH193" i="79"/>
  <c r="AG193" i="79"/>
  <c r="AF193" i="79"/>
  <c r="AE193" i="79"/>
  <c r="AD193" i="79"/>
  <c r="AC193" i="79"/>
  <c r="AB193" i="79"/>
  <c r="AA193" i="79"/>
  <c r="Z193" i="79"/>
  <c r="Y193" i="79"/>
  <c r="N193" i="79"/>
  <c r="AL190" i="79"/>
  <c r="AK190" i="79"/>
  <c r="AJ190" i="79"/>
  <c r="AI190" i="79"/>
  <c r="AH190" i="79"/>
  <c r="AG190" i="79"/>
  <c r="AF190" i="79"/>
  <c r="AE190" i="79"/>
  <c r="AD190" i="79"/>
  <c r="AC190" i="79"/>
  <c r="AB190" i="79"/>
  <c r="AA190" i="79"/>
  <c r="Z190" i="79"/>
  <c r="Y190" i="79"/>
  <c r="N190" i="79"/>
  <c r="AL187" i="79"/>
  <c r="AK187" i="79"/>
  <c r="AJ187" i="79"/>
  <c r="AI187" i="79"/>
  <c r="AH187" i="79"/>
  <c r="AG187" i="79"/>
  <c r="AF187" i="79"/>
  <c r="AE187" i="79"/>
  <c r="AD187" i="79"/>
  <c r="AC187" i="79"/>
  <c r="AB187" i="79"/>
  <c r="AA187" i="79"/>
  <c r="Z187" i="79"/>
  <c r="Y187" i="79"/>
  <c r="N187" i="79"/>
  <c r="AL184" i="79"/>
  <c r="AK184" i="79"/>
  <c r="AJ184" i="79"/>
  <c r="AI184" i="79"/>
  <c r="AH184" i="79"/>
  <c r="AG184" i="79"/>
  <c r="AF184" i="79"/>
  <c r="AE184" i="79"/>
  <c r="AD184" i="79"/>
  <c r="AC184" i="79"/>
  <c r="AB184" i="79"/>
  <c r="AA184" i="79"/>
  <c r="Z184" i="79"/>
  <c r="Y184" i="79"/>
  <c r="N184" i="79"/>
  <c r="AL181" i="79"/>
  <c r="AK181" i="79"/>
  <c r="AJ181" i="79"/>
  <c r="AI181" i="79"/>
  <c r="AH181" i="79"/>
  <c r="AG181" i="79"/>
  <c r="AF181" i="79"/>
  <c r="AE181" i="79"/>
  <c r="AD181" i="79"/>
  <c r="AC181" i="79"/>
  <c r="AB181" i="79"/>
  <c r="AA181" i="79"/>
  <c r="Z181" i="79"/>
  <c r="Y181" i="79"/>
  <c r="N181" i="79"/>
  <c r="AL178" i="79"/>
  <c r="AK178" i="79"/>
  <c r="AJ178" i="79"/>
  <c r="AI178" i="79"/>
  <c r="AH178" i="79"/>
  <c r="AG178" i="79"/>
  <c r="AF178" i="79"/>
  <c r="AE178" i="79"/>
  <c r="AD178" i="79"/>
  <c r="AC178" i="79"/>
  <c r="AB178" i="79"/>
  <c r="AA178" i="79"/>
  <c r="Z178" i="79"/>
  <c r="Y178" i="79"/>
  <c r="N178" i="79"/>
  <c r="AL175" i="79"/>
  <c r="AK175" i="79"/>
  <c r="AJ175" i="79"/>
  <c r="AI175" i="79"/>
  <c r="AH175" i="79"/>
  <c r="AG175" i="79"/>
  <c r="AF175" i="79"/>
  <c r="AE175" i="79"/>
  <c r="AD175" i="79"/>
  <c r="AC175" i="79"/>
  <c r="AB175" i="79"/>
  <c r="AA175" i="79"/>
  <c r="Z175" i="79"/>
  <c r="Y175" i="79"/>
  <c r="N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N169" i="79"/>
  <c r="AL166" i="79"/>
  <c r="AK166" i="79"/>
  <c r="AJ166" i="79"/>
  <c r="AI166" i="79"/>
  <c r="AH166" i="79"/>
  <c r="AG166" i="79"/>
  <c r="AF166" i="79"/>
  <c r="AE166" i="79"/>
  <c r="AD166" i="79"/>
  <c r="AC166" i="79"/>
  <c r="AB166" i="79"/>
  <c r="AA166" i="79"/>
  <c r="Z166" i="79"/>
  <c r="Y166" i="79"/>
  <c r="N166" i="79"/>
  <c r="AL163" i="79"/>
  <c r="AK163" i="79"/>
  <c r="AJ163" i="79"/>
  <c r="AI163" i="79"/>
  <c r="AH163" i="79"/>
  <c r="AG163" i="79"/>
  <c r="AF163" i="79"/>
  <c r="AE163" i="79"/>
  <c r="AD163" i="79"/>
  <c r="AC163" i="79"/>
  <c r="AB163" i="79"/>
  <c r="AA163" i="79"/>
  <c r="Z163" i="79"/>
  <c r="Y163" i="79"/>
  <c r="N163" i="79"/>
  <c r="AL160" i="79"/>
  <c r="AK160" i="79"/>
  <c r="AJ160" i="79"/>
  <c r="AI160" i="79"/>
  <c r="AH160" i="79"/>
  <c r="AG160" i="79"/>
  <c r="AF160" i="79"/>
  <c r="AE160" i="79"/>
  <c r="AD160" i="79"/>
  <c r="AC160" i="79"/>
  <c r="AB160" i="79"/>
  <c r="AA160" i="79"/>
  <c r="Z160" i="79"/>
  <c r="Y160" i="79"/>
  <c r="N160" i="79"/>
  <c r="AL157" i="79"/>
  <c r="AK157" i="79"/>
  <c r="AJ157" i="79"/>
  <c r="AI157" i="79"/>
  <c r="AH157" i="79"/>
  <c r="AG157" i="79"/>
  <c r="AF157" i="79"/>
  <c r="AE157" i="79"/>
  <c r="AD157" i="79"/>
  <c r="AC157" i="79"/>
  <c r="AB157" i="79"/>
  <c r="AA157" i="79"/>
  <c r="Z157" i="79"/>
  <c r="Y157" i="79"/>
  <c r="N157" i="79"/>
  <c r="AL154" i="79"/>
  <c r="AK154" i="79"/>
  <c r="AJ154" i="79"/>
  <c r="AI154" i="79"/>
  <c r="AH154" i="79"/>
  <c r="AG154" i="79"/>
  <c r="AF154" i="79"/>
  <c r="AE154" i="79"/>
  <c r="AD154" i="79"/>
  <c r="AC154" i="79"/>
  <c r="AB154" i="79"/>
  <c r="AA154" i="79"/>
  <c r="Z154" i="79"/>
  <c r="Y154" i="79"/>
  <c r="N154" i="79"/>
  <c r="AL150" i="79"/>
  <c r="AK150" i="79"/>
  <c r="AJ150" i="79"/>
  <c r="AI150" i="79"/>
  <c r="AH150" i="79"/>
  <c r="AG150" i="79"/>
  <c r="AF150" i="79"/>
  <c r="AE150" i="79"/>
  <c r="AD150" i="79"/>
  <c r="AC150" i="79"/>
  <c r="AB150" i="79"/>
  <c r="AA150" i="79"/>
  <c r="Z150" i="79"/>
  <c r="Y150" i="79"/>
  <c r="N150" i="79"/>
  <c r="AL147" i="79"/>
  <c r="AK147" i="79"/>
  <c r="AJ147" i="79"/>
  <c r="AI147" i="79"/>
  <c r="AH147" i="79"/>
  <c r="AG147" i="79"/>
  <c r="AF147" i="79"/>
  <c r="AE147" i="79"/>
  <c r="AD147" i="79"/>
  <c r="AC147" i="79"/>
  <c r="AB147" i="79"/>
  <c r="AA147" i="79"/>
  <c r="Z147" i="79"/>
  <c r="Y147" i="79"/>
  <c r="N147" i="79"/>
  <c r="AL144" i="79"/>
  <c r="AK144" i="79"/>
  <c r="AJ144" i="79"/>
  <c r="AI144" i="79"/>
  <c r="AH144" i="79"/>
  <c r="AG144" i="79"/>
  <c r="AF144" i="79"/>
  <c r="AE144" i="79"/>
  <c r="AD144" i="79"/>
  <c r="AC144" i="79"/>
  <c r="AB144" i="79"/>
  <c r="AA144" i="79"/>
  <c r="Z144" i="79"/>
  <c r="Y144" i="79"/>
  <c r="N144" i="79"/>
  <c r="AL140" i="79"/>
  <c r="AK140" i="79"/>
  <c r="AJ140" i="79"/>
  <c r="AI140" i="79"/>
  <c r="AH140" i="79"/>
  <c r="AG140" i="79"/>
  <c r="AF140" i="79"/>
  <c r="AE140" i="79"/>
  <c r="AD140" i="79"/>
  <c r="AC140" i="79"/>
  <c r="AB140" i="79"/>
  <c r="AA140" i="79"/>
  <c r="Z140" i="79"/>
  <c r="Y140" i="79"/>
  <c r="N140" i="79"/>
  <c r="AL137" i="79"/>
  <c r="AK137" i="79"/>
  <c r="AJ137" i="79"/>
  <c r="AI137" i="79"/>
  <c r="AH137" i="79"/>
  <c r="AG137" i="79"/>
  <c r="AF137" i="79"/>
  <c r="AE137" i="79"/>
  <c r="AD137" i="79"/>
  <c r="AC137" i="79"/>
  <c r="AB137" i="79"/>
  <c r="AA137" i="79"/>
  <c r="Z137" i="79"/>
  <c r="Y137" i="79"/>
  <c r="N137" i="79"/>
  <c r="AL134" i="79"/>
  <c r="AK134" i="79"/>
  <c r="AJ134" i="79"/>
  <c r="AI134" i="79"/>
  <c r="AH134" i="79"/>
  <c r="AG134" i="79"/>
  <c r="AF134" i="79"/>
  <c r="AE134" i="79"/>
  <c r="AD134" i="79"/>
  <c r="AC134" i="79"/>
  <c r="AB134" i="79"/>
  <c r="AA134" i="79"/>
  <c r="Z134" i="79"/>
  <c r="Y134" i="79"/>
  <c r="N134" i="79"/>
  <c r="AL131" i="79"/>
  <c r="AK131" i="79"/>
  <c r="AJ131" i="79"/>
  <c r="AI131" i="79"/>
  <c r="AH131" i="79"/>
  <c r="AG131" i="79"/>
  <c r="AF131" i="79"/>
  <c r="AE131" i="79"/>
  <c r="AD131" i="79"/>
  <c r="AC131" i="79"/>
  <c r="AB131" i="79"/>
  <c r="AA131" i="79"/>
  <c r="Z131" i="79"/>
  <c r="Y131" i="79"/>
  <c r="N131" i="79"/>
  <c r="AL128" i="79"/>
  <c r="AK128" i="79"/>
  <c r="AJ128" i="79"/>
  <c r="AI128" i="79"/>
  <c r="AH128" i="79"/>
  <c r="AG128" i="79"/>
  <c r="AF128" i="79"/>
  <c r="AE128" i="79"/>
  <c r="AD128" i="79"/>
  <c r="AC128" i="79"/>
  <c r="AB128" i="79"/>
  <c r="AA128" i="79"/>
  <c r="Z128" i="79"/>
  <c r="Y128" i="79"/>
  <c r="N128" i="79"/>
  <c r="AL125" i="79"/>
  <c r="AK125" i="79"/>
  <c r="AJ125" i="79"/>
  <c r="AI125" i="79"/>
  <c r="AH125" i="79"/>
  <c r="AG125" i="79"/>
  <c r="AF125" i="79"/>
  <c r="AE125" i="79"/>
  <c r="AD125" i="79"/>
  <c r="AC125" i="79"/>
  <c r="AB125" i="79"/>
  <c r="AA125" i="79"/>
  <c r="Z125" i="79"/>
  <c r="Y125" i="79"/>
  <c r="N125" i="79"/>
  <c r="AL122" i="79"/>
  <c r="AK122" i="79"/>
  <c r="AJ122" i="79"/>
  <c r="AI122" i="79"/>
  <c r="AH122" i="79"/>
  <c r="AG122" i="79"/>
  <c r="AF122" i="79"/>
  <c r="AE122" i="79"/>
  <c r="AD122" i="79"/>
  <c r="AC122" i="79"/>
  <c r="AB122" i="79"/>
  <c r="AA122" i="79"/>
  <c r="Z122" i="79"/>
  <c r="Y122" i="79"/>
  <c r="N122" i="79"/>
  <c r="AL119" i="79"/>
  <c r="AK119" i="79"/>
  <c r="AJ119" i="79"/>
  <c r="AI119" i="79"/>
  <c r="AH119" i="79"/>
  <c r="AG119" i="79"/>
  <c r="AF119" i="79"/>
  <c r="AE119" i="79"/>
  <c r="AD119" i="79"/>
  <c r="AC119" i="79"/>
  <c r="AB119" i="79"/>
  <c r="AA119" i="79"/>
  <c r="Z119" i="79"/>
  <c r="Y119" i="79"/>
  <c r="N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N101" i="79"/>
  <c r="AL98" i="79"/>
  <c r="AK98" i="79"/>
  <c r="AJ98" i="79"/>
  <c r="AI98" i="79"/>
  <c r="AH98" i="79"/>
  <c r="AG98" i="79"/>
  <c r="AF98" i="79"/>
  <c r="AE98" i="79"/>
  <c r="AD98" i="79"/>
  <c r="AC98" i="79"/>
  <c r="AB98" i="79"/>
  <c r="AA98" i="79"/>
  <c r="Z98" i="79"/>
  <c r="Y98" i="79"/>
  <c r="N98" i="79"/>
  <c r="AL95" i="79"/>
  <c r="AK95" i="79"/>
  <c r="AJ95" i="79"/>
  <c r="AI95" i="79"/>
  <c r="AH95" i="79"/>
  <c r="AG95" i="79"/>
  <c r="AF95" i="79"/>
  <c r="AE95" i="79"/>
  <c r="AD95" i="79"/>
  <c r="AC95" i="79"/>
  <c r="AB95" i="79"/>
  <c r="AA95" i="79"/>
  <c r="Z95" i="79"/>
  <c r="Y95" i="79"/>
  <c r="N95" i="79"/>
  <c r="AL92" i="79"/>
  <c r="AK92" i="79"/>
  <c r="AJ92" i="79"/>
  <c r="AI92" i="79"/>
  <c r="AH92" i="79"/>
  <c r="AG92" i="79"/>
  <c r="AF92" i="79"/>
  <c r="AE92" i="79"/>
  <c r="AD92" i="79"/>
  <c r="AC92" i="79"/>
  <c r="AB92" i="79"/>
  <c r="AA92" i="79"/>
  <c r="Z92" i="79"/>
  <c r="Y92" i="79"/>
  <c r="N92" i="79"/>
  <c r="AL88" i="79"/>
  <c r="AK88" i="79"/>
  <c r="AJ88" i="79"/>
  <c r="AI88" i="79"/>
  <c r="AH88" i="79"/>
  <c r="AG88" i="79"/>
  <c r="AF88" i="79"/>
  <c r="AE88" i="79"/>
  <c r="AD88" i="79"/>
  <c r="AC88" i="79"/>
  <c r="AB88" i="79"/>
  <c r="AA88" i="79"/>
  <c r="Z88" i="79"/>
  <c r="Y88" i="79"/>
  <c r="N88" i="79"/>
  <c r="AL85" i="79"/>
  <c r="AK85" i="79"/>
  <c r="AJ85" i="79"/>
  <c r="AI85" i="79"/>
  <c r="AH85" i="79"/>
  <c r="AG85" i="79"/>
  <c r="AF85" i="79"/>
  <c r="AE85" i="79"/>
  <c r="AD85" i="79"/>
  <c r="AC85" i="79"/>
  <c r="AB85" i="79"/>
  <c r="AA85" i="79"/>
  <c r="Z85" i="79"/>
  <c r="Y85" i="79"/>
  <c r="N85" i="79"/>
  <c r="AL81" i="79"/>
  <c r="AK81" i="79"/>
  <c r="AJ81" i="79"/>
  <c r="AI81" i="79"/>
  <c r="AH81" i="79"/>
  <c r="AG81" i="79"/>
  <c r="AF81" i="79"/>
  <c r="AE81" i="79"/>
  <c r="AD81" i="79"/>
  <c r="AC81" i="79"/>
  <c r="AB81" i="79"/>
  <c r="AA81" i="79"/>
  <c r="Z81" i="79"/>
  <c r="Y81" i="79"/>
  <c r="N81" i="79"/>
  <c r="AL77" i="79"/>
  <c r="AK77" i="79"/>
  <c r="AJ77" i="79"/>
  <c r="AI77" i="79"/>
  <c r="AH77" i="79"/>
  <c r="AG77" i="79"/>
  <c r="AF77" i="79"/>
  <c r="AE77" i="79"/>
  <c r="AD77" i="79"/>
  <c r="AC77" i="79"/>
  <c r="AB77" i="79"/>
  <c r="AA77" i="79"/>
  <c r="Z77" i="79"/>
  <c r="Y77" i="79"/>
  <c r="N77" i="79"/>
  <c r="AL74" i="79"/>
  <c r="AK74" i="79"/>
  <c r="AJ74" i="79"/>
  <c r="AI74" i="79"/>
  <c r="AH74" i="79"/>
  <c r="AG74" i="79"/>
  <c r="AF74" i="79"/>
  <c r="AE74" i="79"/>
  <c r="AD74" i="79"/>
  <c r="AC74" i="79"/>
  <c r="AB74" i="79"/>
  <c r="AA74" i="79"/>
  <c r="Z74" i="79"/>
  <c r="Y74" i="79"/>
  <c r="N74" i="79"/>
  <c r="AL71" i="79"/>
  <c r="AK71" i="79"/>
  <c r="AJ71" i="79"/>
  <c r="AI71" i="79"/>
  <c r="AH71" i="79"/>
  <c r="AG71" i="79"/>
  <c r="AF71" i="79"/>
  <c r="AE71" i="79"/>
  <c r="AD71" i="79"/>
  <c r="AC71" i="79"/>
  <c r="AB71" i="79"/>
  <c r="AA71" i="79"/>
  <c r="Z71" i="79"/>
  <c r="Y71" i="79"/>
  <c r="N71" i="79"/>
  <c r="AL67" i="79"/>
  <c r="AK67" i="79"/>
  <c r="AJ67" i="79"/>
  <c r="AI67" i="79"/>
  <c r="AH67" i="79"/>
  <c r="AG67" i="79"/>
  <c r="AF67" i="79"/>
  <c r="AE67" i="79"/>
  <c r="AD67" i="79"/>
  <c r="AC67" i="79"/>
  <c r="AB67" i="79"/>
  <c r="AA67" i="79"/>
  <c r="Z67" i="79"/>
  <c r="Y67" i="79"/>
  <c r="N67" i="79"/>
  <c r="AL64" i="79"/>
  <c r="AK64" i="79"/>
  <c r="AJ64" i="79"/>
  <c r="AI64" i="79"/>
  <c r="AH64" i="79"/>
  <c r="AG64" i="79"/>
  <c r="AF64" i="79"/>
  <c r="AE64" i="79"/>
  <c r="AD64" i="79"/>
  <c r="AC64" i="79"/>
  <c r="AB64" i="79"/>
  <c r="AA64" i="79"/>
  <c r="Z64" i="79"/>
  <c r="Y64" i="79"/>
  <c r="N64" i="79"/>
  <c r="AL61" i="79"/>
  <c r="AK61" i="79"/>
  <c r="AJ61" i="79"/>
  <c r="AI61" i="79"/>
  <c r="AH61" i="79"/>
  <c r="AG61" i="79"/>
  <c r="AF61" i="79"/>
  <c r="AE61" i="79"/>
  <c r="AD61" i="79"/>
  <c r="AC61" i="79"/>
  <c r="AB61" i="79"/>
  <c r="AA61" i="79"/>
  <c r="Z61" i="79"/>
  <c r="Y61" i="79"/>
  <c r="N61" i="79"/>
  <c r="AL58" i="79"/>
  <c r="AK58" i="79"/>
  <c r="AJ58" i="79"/>
  <c r="AI58" i="79"/>
  <c r="AH58" i="79"/>
  <c r="AG58" i="79"/>
  <c r="AF58" i="79"/>
  <c r="AE58" i="79"/>
  <c r="AD58" i="79"/>
  <c r="AC58" i="79"/>
  <c r="AB58" i="79"/>
  <c r="AA58" i="79"/>
  <c r="Z58" i="79"/>
  <c r="Y58" i="79"/>
  <c r="N58" i="79"/>
  <c r="AL55" i="79"/>
  <c r="AK55" i="79"/>
  <c r="AJ55" i="79"/>
  <c r="AI55" i="79"/>
  <c r="AH55" i="79"/>
  <c r="AG55" i="79"/>
  <c r="AF55" i="79"/>
  <c r="AE55" i="79"/>
  <c r="AD55" i="79"/>
  <c r="AC55" i="79"/>
  <c r="AB55" i="79"/>
  <c r="AA55" i="79"/>
  <c r="Z55" i="79"/>
  <c r="Y55" i="79"/>
  <c r="N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Y39" i="79"/>
  <c r="AX154" i="68"/>
  <c r="AY154" i="68" s="1"/>
  <c r="R154" i="68"/>
  <c r="AX153" i="68"/>
  <c r="AY153" i="68" s="1"/>
  <c r="AZ153" i="68" s="1"/>
  <c r="AY152" i="68"/>
  <c r="AZ152" i="68" s="1"/>
  <c r="U152" i="68" s="1"/>
  <c r="AX152" i="68"/>
  <c r="S152" i="68"/>
  <c r="R152" i="68"/>
  <c r="AX151" i="68"/>
  <c r="AY151" i="68" s="1"/>
  <c r="R151" i="68"/>
  <c r="AW150" i="68"/>
  <c r="R150" i="68" s="1"/>
  <c r="Q150" i="68"/>
  <c r="U149" i="68"/>
  <c r="S149" i="68"/>
  <c r="U148" i="68"/>
  <c r="S148" i="68"/>
  <c r="U147" i="68"/>
  <c r="S147" i="68"/>
  <c r="AZ146" i="68"/>
  <c r="U146" i="68" s="1"/>
  <c r="Q670" i="79" s="1"/>
  <c r="AX146" i="68"/>
  <c r="S146" i="68"/>
  <c r="O670" i="79" s="1"/>
  <c r="U144" i="68"/>
  <c r="S144" i="68"/>
  <c r="U143" i="68"/>
  <c r="S143" i="68"/>
  <c r="P89" i="86"/>
  <c r="O89" i="86"/>
  <c r="N89" i="86"/>
  <c r="M89" i="86"/>
  <c r="L89" i="86"/>
  <c r="K89" i="86"/>
  <c r="J89" i="86"/>
  <c r="G22" i="86" s="1"/>
  <c r="I89" i="86"/>
  <c r="G21" i="86" s="1"/>
  <c r="H89" i="86"/>
  <c r="G89" i="86"/>
  <c r="J22" i="86"/>
  <c r="I22" i="86"/>
  <c r="H22" i="86"/>
  <c r="J21" i="86"/>
  <c r="I21" i="86"/>
  <c r="H21" i="86"/>
  <c r="AZ151" i="68" l="1"/>
  <c r="U151" i="68" s="1"/>
  <c r="T151" i="68"/>
  <c r="AZ154" i="68"/>
  <c r="U154" i="68" s="1"/>
  <c r="T154" i="68"/>
  <c r="AX150" i="68"/>
  <c r="S151" i="68"/>
  <c r="T152" i="68"/>
  <c r="S154" i="68"/>
  <c r="P27" i="85"/>
  <c r="P49" i="85" s="1"/>
  <c r="C28" i="85" s="1"/>
  <c r="K27" i="85"/>
  <c r="K49" i="85" s="1"/>
  <c r="C27" i="85" s="1"/>
  <c r="AY150" i="68" l="1"/>
  <c r="S150" i="68"/>
  <c r="D28" i="85"/>
  <c r="F28" i="85" s="1"/>
  <c r="F39" i="85" s="1"/>
  <c r="AZ150" i="68" l="1"/>
  <c r="U150" i="68" s="1"/>
  <c r="T150" i="68"/>
  <c r="E50" i="44" l="1"/>
  <c r="D50" i="44"/>
  <c r="D22" i="45" l="1"/>
  <c r="O927" i="79" l="1"/>
  <c r="E44" i="44" l="1"/>
  <c r="AM139" i="79" l="1"/>
  <c r="Q46" i="44"/>
  <c r="P46" i="44"/>
  <c r="O46" i="44"/>
  <c r="N46" i="44"/>
  <c r="M46" i="44"/>
  <c r="L46" i="44"/>
  <c r="E46" i="44"/>
  <c r="D46" i="44"/>
  <c r="O1110" i="79" l="1"/>
  <c r="O744" i="79"/>
  <c r="O561" i="79"/>
  <c r="O378" i="79"/>
  <c r="O195" i="79"/>
  <c r="O513" i="46"/>
  <c r="O127" i="46"/>
  <c r="D195" i="79"/>
  <c r="F22" i="45" l="1"/>
  <c r="Q52" i="43" l="1"/>
  <c r="N253" i="46" l="1"/>
  <c r="N250" i="46"/>
  <c r="N247" i="46"/>
  <c r="N243" i="46"/>
  <c r="N240" i="46"/>
  <c r="N237" i="46"/>
  <c r="N207" i="46"/>
  <c r="N204" i="46"/>
  <c r="N191" i="46"/>
  <c r="N188" i="46"/>
  <c r="N185" i="46"/>
  <c r="N125" i="46"/>
  <c r="N122" i="46"/>
  <c r="N119" i="46"/>
  <c r="N115" i="46"/>
  <c r="N112" i="46"/>
  <c r="N63"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AM270" i="79"/>
  <c r="AM267" i="79"/>
  <c r="AM87" i="79"/>
  <c r="AM80"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485" i="46" l="1"/>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137" i="46" s="1"/>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K53" i="44" l="1"/>
  <c r="K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I46" i="44"/>
  <c r="AC578" i="79"/>
  <c r="AC577" i="79"/>
  <c r="AC576" i="79"/>
  <c r="G53" i="44"/>
  <c r="G50" i="44"/>
  <c r="G46" i="44"/>
  <c r="H53" i="44"/>
  <c r="H50" i="44"/>
  <c r="H46" i="44"/>
  <c r="F53" i="44"/>
  <c r="F50" i="44"/>
  <c r="F46" i="44"/>
  <c r="J53" i="44"/>
  <c r="J46" i="44"/>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N124" i="45" s="1"/>
  <c r="E72" i="45"/>
  <c r="E107" i="45"/>
  <c r="O124" i="45" s="1"/>
  <c r="E114" i="45"/>
  <c r="P124" i="45" s="1"/>
  <c r="E79" i="45"/>
  <c r="E93" i="45"/>
  <c r="M124" i="45" s="1"/>
  <c r="E65" i="45"/>
  <c r="G65"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Y747" i="79" s="1"/>
  <c r="Y755" i="79" s="1"/>
  <c r="L129" i="45"/>
  <c r="AF516" i="46"/>
  <c r="C133" i="45"/>
  <c r="Y1113" i="79" s="1"/>
  <c r="N130" i="45"/>
  <c r="K125" i="45"/>
  <c r="AG258" i="46" s="1"/>
  <c r="AG259" i="46" s="1"/>
  <c r="K128" i="45"/>
  <c r="AJ516" i="46"/>
  <c r="AJ520" i="46" s="1"/>
  <c r="N127" i="45"/>
  <c r="K126" i="45"/>
  <c r="AG387" i="46" s="1"/>
  <c r="AA381" i="79"/>
  <c r="AA382" i="79" s="1"/>
  <c r="AF258" i="46"/>
  <c r="Y258" i="46"/>
  <c r="Y259" i="46" s="1"/>
  <c r="AK564" i="79"/>
  <c r="L130" i="45"/>
  <c r="K127" i="45"/>
  <c r="AG516" i="46" s="1"/>
  <c r="AG520" i="46" s="1"/>
  <c r="AF130" i="46"/>
  <c r="AF131" i="46" s="1"/>
  <c r="K124" i="45"/>
  <c r="AG130" i="46" s="1"/>
  <c r="AG131" i="46" s="1"/>
  <c r="L54" i="43" s="1"/>
  <c r="AE198" i="79"/>
  <c r="AE202" i="79" s="1"/>
  <c r="C132" i="45"/>
  <c r="M130" i="45"/>
  <c r="L125" i="45"/>
  <c r="AH258" i="46" s="1"/>
  <c r="L128" i="45"/>
  <c r="AI516" i="46"/>
  <c r="M127" i="45"/>
  <c r="K129" i="45"/>
  <c r="K130" i="45"/>
  <c r="L127" i="45"/>
  <c r="AI387" i="46"/>
  <c r="AI389" i="46" s="1"/>
  <c r="AF387" i="46"/>
  <c r="L124" i="45"/>
  <c r="Y198" i="79"/>
  <c r="Y128" i="46"/>
  <c r="AK516" i="46"/>
  <c r="AK520" i="46" s="1"/>
  <c r="AL516" i="46"/>
  <c r="AL520"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387" i="46" l="1"/>
  <c r="AL389" i="46" s="1"/>
  <c r="AK130" i="46"/>
  <c r="AK131" i="46" s="1"/>
  <c r="P54" i="43" s="1"/>
  <c r="AJ130" i="46"/>
  <c r="AJ131" i="46" s="1"/>
  <c r="O54" i="43" s="1"/>
  <c r="AH130" i="46"/>
  <c r="AH131" i="46" s="1"/>
  <c r="M54" i="43" s="1"/>
  <c r="AJ258" i="46"/>
  <c r="AJ260" i="46" s="1"/>
  <c r="AI130" i="46"/>
  <c r="AI131" i="46" s="1"/>
  <c r="N54" i="43" s="1"/>
  <c r="AK258" i="46"/>
  <c r="AK260" i="46" s="1"/>
  <c r="AJ387" i="46"/>
  <c r="AJ389" i="46" s="1"/>
  <c r="AL130" i="46"/>
  <c r="AL131" i="46" s="1"/>
  <c r="Q54" i="43" s="1"/>
  <c r="AL258" i="46"/>
  <c r="AL259" i="46" s="1"/>
  <c r="AI258" i="46"/>
  <c r="AI260" i="46" s="1"/>
  <c r="AH516" i="46"/>
  <c r="AH517" i="46" s="1"/>
  <c r="AK573" i="79"/>
  <c r="P73" i="43" s="1"/>
  <c r="Y522" i="46"/>
  <c r="AD522" i="46"/>
  <c r="Y1117" i="79"/>
  <c r="Y1123" i="79"/>
  <c r="AI517" i="46"/>
  <c r="AI520" i="46"/>
  <c r="AF518" i="46"/>
  <c r="AF520" i="46"/>
  <c r="Y518" i="46"/>
  <c r="Y517" i="46"/>
  <c r="Y519" i="46"/>
  <c r="Y520" i="46"/>
  <c r="AA522"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G262" i="46"/>
  <c r="L58" i="43" s="1"/>
  <c r="AI518" i="46"/>
  <c r="AG260" i="46"/>
  <c r="AG261" i="46" s="1"/>
  <c r="L57" i="43" s="1"/>
  <c r="AI519" i="46"/>
  <c r="AI522" i="46"/>
  <c r="N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Y1125" i="79"/>
  <c r="AF517" i="46"/>
  <c r="AK387" i="46"/>
  <c r="AK389" i="46" s="1"/>
  <c r="AH262" i="46"/>
  <c r="M58" i="43" s="1"/>
  <c r="AH387" i="46"/>
  <c r="AH392" i="46" s="1"/>
  <c r="M61" i="43" s="1"/>
  <c r="AG132" i="46"/>
  <c r="L55" i="43" s="1"/>
  <c r="AA389" i="79"/>
  <c r="AF522" i="46"/>
  <c r="AF519" i="46"/>
  <c r="AI381" i="79"/>
  <c r="AI383" i="79" s="1"/>
  <c r="AG522" i="46"/>
  <c r="L64" i="43" s="1"/>
  <c r="Y757" i="79"/>
  <c r="AI390" i="46"/>
  <c r="Y202" i="79"/>
  <c r="Y200" i="79"/>
  <c r="Y201" i="79"/>
  <c r="Y205" i="79"/>
  <c r="AI388" i="46"/>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522" i="46"/>
  <c r="Q64" i="43" s="1"/>
  <c r="AK517" i="46"/>
  <c r="AL390" i="46"/>
  <c r="AL388" i="46"/>
  <c r="AK522" i="46"/>
  <c r="P64" i="43" s="1"/>
  <c r="AL517" i="46"/>
  <c r="AK568" i="79"/>
  <c r="AK566" i="79"/>
  <c r="AK567" i="79"/>
  <c r="AK570" i="79"/>
  <c r="AK569" i="79"/>
  <c r="AK571" i="79"/>
  <c r="AK565" i="79"/>
  <c r="Y260" i="46"/>
  <c r="AC262" i="46"/>
  <c r="AC390" i="46"/>
  <c r="AD390" i="46"/>
  <c r="Z517" i="46"/>
  <c r="Z522" i="46"/>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L61" i="43" s="1"/>
  <c r="AI392" i="46"/>
  <c r="N61" i="43" s="1"/>
  <c r="AL392" i="46"/>
  <c r="Q61" i="43" s="1"/>
  <c r="AD132" i="46"/>
  <c r="AA132" i="46"/>
  <c r="AB132" i="46"/>
  <c r="AC132" i="46"/>
  <c r="AE132" i="46"/>
  <c r="AE205" i="79"/>
  <c r="AE392" i="46"/>
  <c r="AE390" i="46"/>
  <c r="AE388" i="46"/>
  <c r="Y132" i="46"/>
  <c r="Y131" i="46"/>
  <c r="Y392" i="46"/>
  <c r="Y390" i="46"/>
  <c r="Y199" i="79"/>
  <c r="Y203" i="79"/>
  <c r="Z262" i="46"/>
  <c r="Z260" i="46"/>
  <c r="Z259" i="46"/>
  <c r="Z392" i="46"/>
  <c r="Z390" i="46"/>
  <c r="Z388" i="46"/>
  <c r="AC131" i="46"/>
  <c r="AA131" i="46"/>
  <c r="AB131" i="46"/>
  <c r="Z131" i="46"/>
  <c r="Z132" i="46"/>
  <c r="AK262" i="46" l="1"/>
  <c r="P58" i="43" s="1"/>
  <c r="AK132" i="46"/>
  <c r="P55" i="43" s="1"/>
  <c r="U16" i="47" s="1"/>
  <c r="AJ132" i="46"/>
  <c r="O55" i="43" s="1"/>
  <c r="AH132" i="46"/>
  <c r="M55" i="43" s="1"/>
  <c r="R18" i="47" s="1"/>
  <c r="AH520" i="46"/>
  <c r="AK259" i="46"/>
  <c r="AK261" i="46" s="1"/>
  <c r="P57" i="43" s="1"/>
  <c r="AJ259" i="46"/>
  <c r="AJ261" i="46" s="1"/>
  <c r="O57" i="43" s="1"/>
  <c r="T31" i="47" s="1"/>
  <c r="AJ392" i="46"/>
  <c r="O61" i="43" s="1"/>
  <c r="AJ262" i="46"/>
  <c r="O58" i="43" s="1"/>
  <c r="AJ388" i="46"/>
  <c r="AH519" i="46"/>
  <c r="AM519" i="46" s="1"/>
  <c r="AH518" i="46"/>
  <c r="AM518" i="46" s="1"/>
  <c r="AL132" i="46"/>
  <c r="Q55" i="43" s="1"/>
  <c r="V20" i="47" s="1"/>
  <c r="AJ390" i="46"/>
  <c r="AH522" i="46"/>
  <c r="M64" i="43" s="1"/>
  <c r="R64" i="43" s="1"/>
  <c r="AL260" i="46"/>
  <c r="AM260" i="46" s="1"/>
  <c r="AI132" i="46"/>
  <c r="N55" i="43" s="1"/>
  <c r="S17" i="47" s="1"/>
  <c r="AL262" i="46"/>
  <c r="Q58" i="43" s="1"/>
  <c r="AI262" i="46"/>
  <c r="N58" i="43" s="1"/>
  <c r="AI259" i="46"/>
  <c r="AI261" i="46" s="1"/>
  <c r="N57" i="43" s="1"/>
  <c r="Y756" i="79"/>
  <c r="D75" i="43" s="1"/>
  <c r="T18" i="47"/>
  <c r="P20" i="47"/>
  <c r="Q15" i="47"/>
  <c r="S23" i="47"/>
  <c r="U17" i="47"/>
  <c r="AB570" i="79"/>
  <c r="AB569" i="79"/>
  <c r="AB201" i="79"/>
  <c r="AB202" i="79"/>
  <c r="AA199" i="79"/>
  <c r="AA202" i="79"/>
  <c r="AA203" i="79"/>
  <c r="AD569" i="79"/>
  <c r="AD573" i="79"/>
  <c r="Z202" i="79"/>
  <c r="Z203" i="79"/>
  <c r="AJ570" i="79"/>
  <c r="AJ573" i="79"/>
  <c r="O73" i="43" s="1"/>
  <c r="Y567" i="79"/>
  <c r="Y570" i="79"/>
  <c r="Y571" i="79"/>
  <c r="Z568" i="79"/>
  <c r="Z570" i="79"/>
  <c r="Y521" i="46"/>
  <c r="Z1125" i="79"/>
  <c r="E82" i="43" s="1"/>
  <c r="AM131" i="46"/>
  <c r="C93" i="43" s="1"/>
  <c r="D76" i="43"/>
  <c r="AM520" i="46"/>
  <c r="AM517" i="46"/>
  <c r="AD568" i="79"/>
  <c r="AH569" i="79"/>
  <c r="AL569" i="79"/>
  <c r="AD565" i="79"/>
  <c r="AI569" i="79"/>
  <c r="R17" i="47"/>
  <c r="R21" i="47"/>
  <c r="AE389" i="79"/>
  <c r="AB200" i="79"/>
  <c r="AD383" i="79"/>
  <c r="AC202" i="79"/>
  <c r="AG570" i="79"/>
  <c r="AA566" i="79"/>
  <c r="AG569" i="79"/>
  <c r="AH565" i="79"/>
  <c r="AA568" i="79"/>
  <c r="AL566" i="79"/>
  <c r="AC205" i="79"/>
  <c r="Z386" i="79"/>
  <c r="AC200" i="79"/>
  <c r="AD382" i="79"/>
  <c r="AB203" i="79"/>
  <c r="AD384" i="79"/>
  <c r="AL573" i="79"/>
  <c r="Q73" i="43" s="1"/>
  <c r="AL565" i="79"/>
  <c r="AB205" i="79"/>
  <c r="AD389" i="79"/>
  <c r="Z383" i="79"/>
  <c r="AL567" i="79"/>
  <c r="Z387" i="79"/>
  <c r="AB199" i="79"/>
  <c r="AB385" i="79"/>
  <c r="AK203" i="79"/>
  <c r="AA200" i="79"/>
  <c r="AA205" i="79"/>
  <c r="AE385" i="79"/>
  <c r="AB387" i="79"/>
  <c r="AB386" i="79"/>
  <c r="AB389" i="79"/>
  <c r="AI567" i="79"/>
  <c r="AI570" i="79"/>
  <c r="AK202" i="79"/>
  <c r="AI566" i="79"/>
  <c r="R24" i="47"/>
  <c r="R23"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AG386" i="79"/>
  <c r="AL385" i="79"/>
  <c r="AJ383" i="79"/>
  <c r="AB573" i="79"/>
  <c r="AG199" i="79"/>
  <c r="AC568" i="79"/>
  <c r="AF386" i="79"/>
  <c r="Y941" i="79"/>
  <c r="Q19" i="47"/>
  <c r="AC566" i="79"/>
  <c r="Q24" i="47"/>
  <c r="AD205" i="79"/>
  <c r="AD203" i="79"/>
  <c r="AG203" i="79"/>
  <c r="Y937" i="79"/>
  <c r="AI521" i="46"/>
  <c r="N63" i="43" s="1"/>
  <c r="AG201" i="79"/>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Q17" i="47"/>
  <c r="AK200" i="79"/>
  <c r="AL571" i="79"/>
  <c r="Z389" i="79"/>
  <c r="Z385" i="79"/>
  <c r="AC565" i="79"/>
  <c r="AC199" i="79"/>
  <c r="AC387" i="79"/>
  <c r="AF382" i="79"/>
  <c r="AE570" i="79"/>
  <c r="AD566" i="79"/>
  <c r="AC389" i="79"/>
  <c r="AI571" i="79"/>
  <c r="AI568" i="79"/>
  <c r="AC386" i="79"/>
  <c r="Z205" i="79"/>
  <c r="Q21" i="47"/>
  <c r="AL570" i="79"/>
  <c r="AC573" i="79"/>
  <c r="Y565" i="79"/>
  <c r="Z382" i="79"/>
  <c r="AC203" i="79"/>
  <c r="AC382" i="79"/>
  <c r="AF385" i="79"/>
  <c r="AD567" i="79"/>
  <c r="Y939" i="79"/>
  <c r="AK199" i="79"/>
  <c r="AF389" i="79"/>
  <c r="AG521" i="46"/>
  <c r="L63" i="43" s="1"/>
  <c r="AF261" i="46"/>
  <c r="P39" i="47"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AJ521" i="46"/>
  <c r="O63" i="43" s="1"/>
  <c r="AF521" i="46"/>
  <c r="AH261" i="46"/>
  <c r="M57" i="43" s="1"/>
  <c r="R30" i="47" s="1"/>
  <c r="AA388" i="79"/>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AI391" i="46"/>
  <c r="N60" i="43" s="1"/>
  <c r="T24" i="47"/>
  <c r="T17" i="47"/>
  <c r="T19" i="47"/>
  <c r="T16" i="47"/>
  <c r="T22" i="47"/>
  <c r="S20" i="47"/>
  <c r="T21" i="47"/>
  <c r="T15" i="47"/>
  <c r="S24" i="47"/>
  <c r="T26" i="47"/>
  <c r="T20" i="47"/>
  <c r="T23" i="47"/>
  <c r="T25" i="47"/>
  <c r="S26" i="47"/>
  <c r="S18" i="47"/>
  <c r="S16" i="47"/>
  <c r="S22" i="47"/>
  <c r="Y204" i="79"/>
  <c r="V16" i="47"/>
  <c r="V25" i="47"/>
  <c r="V15" i="47"/>
  <c r="V24" i="47"/>
  <c r="V19" i="47"/>
  <c r="Y261" i="46"/>
  <c r="F93" i="43"/>
  <c r="U20" i="47"/>
  <c r="U23" i="47"/>
  <c r="U15" i="47"/>
  <c r="U25" i="47"/>
  <c r="U26" i="47"/>
  <c r="U21" i="47"/>
  <c r="Q34" i="47"/>
  <c r="Q40" i="47"/>
  <c r="Q41" i="47"/>
  <c r="Q36" i="47"/>
  <c r="Q30" i="47"/>
  <c r="Q35" i="47"/>
  <c r="Q37" i="47"/>
  <c r="Q38" i="47"/>
  <c r="Q39" i="47"/>
  <c r="Q33" i="47"/>
  <c r="Q32" i="47"/>
  <c r="AK521" i="46"/>
  <c r="P63" i="43" s="1"/>
  <c r="AL391" i="46"/>
  <c r="Q60" i="43" s="1"/>
  <c r="AK572" i="79"/>
  <c r="P72" i="43" s="1"/>
  <c r="AA391" i="46"/>
  <c r="K45" i="47" s="1"/>
  <c r="AL521" i="46"/>
  <c r="Q63" i="43" s="1"/>
  <c r="AC391" i="46"/>
  <c r="M45" i="47" s="1"/>
  <c r="AE521" i="46"/>
  <c r="AD391" i="46"/>
  <c r="N51" i="47" s="1"/>
  <c r="AB521" i="46"/>
  <c r="AD521" i="46"/>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Z391" i="46"/>
  <c r="Z261" i="46"/>
  <c r="Y391" i="46"/>
  <c r="AL261" i="46" l="1"/>
  <c r="Q57" i="43" s="1"/>
  <c r="F94" i="43"/>
  <c r="U19" i="47"/>
  <c r="U24" i="47"/>
  <c r="U22" i="47"/>
  <c r="D94" i="43"/>
  <c r="R15" i="47"/>
  <c r="R19" i="47"/>
  <c r="R22" i="47"/>
  <c r="R20" i="47"/>
  <c r="R26" i="47"/>
  <c r="T35" i="47"/>
  <c r="U18" i="47"/>
  <c r="D93" i="43"/>
  <c r="D103" i="43" s="1"/>
  <c r="R25" i="47"/>
  <c r="R16" i="47"/>
  <c r="T30" i="47"/>
  <c r="T40" i="47"/>
  <c r="AH521" i="46"/>
  <c r="M63" i="43" s="1"/>
  <c r="AJ391" i="46"/>
  <c r="O60" i="43" s="1"/>
  <c r="T66" i="47" s="1"/>
  <c r="T38" i="47"/>
  <c r="T36" i="47"/>
  <c r="AM522" i="46"/>
  <c r="F104" i="43" s="1"/>
  <c r="T33" i="47"/>
  <c r="S21" i="47"/>
  <c r="AM259" i="46"/>
  <c r="AM261" i="46" s="1"/>
  <c r="R58" i="43"/>
  <c r="T41" i="47"/>
  <c r="T32" i="47"/>
  <c r="T37" i="47"/>
  <c r="S40" i="47"/>
  <c r="V22" i="47"/>
  <c r="V26" i="47"/>
  <c r="V23" i="47"/>
  <c r="V18" i="47"/>
  <c r="S25" i="47"/>
  <c r="S19" i="47"/>
  <c r="V21" i="47"/>
  <c r="R54" i="43"/>
  <c r="T34" i="47"/>
  <c r="T39" i="47"/>
  <c r="V17" i="47"/>
  <c r="S15" i="47"/>
  <c r="AM132" i="46"/>
  <c r="C104" i="43" s="1"/>
  <c r="S32" i="47"/>
  <c r="V39" i="47"/>
  <c r="S37" i="47"/>
  <c r="S34" i="47"/>
  <c r="AM262" i="46"/>
  <c r="D104" i="43" s="1"/>
  <c r="S39" i="47"/>
  <c r="S33" i="47"/>
  <c r="S36" i="47"/>
  <c r="S56" i="47"/>
  <c r="S30" i="47"/>
  <c r="AM383" i="79"/>
  <c r="S35" i="47"/>
  <c r="S31" i="47"/>
  <c r="S41" i="47"/>
  <c r="S38" i="47"/>
  <c r="AM382" i="79"/>
  <c r="Z756" i="79"/>
  <c r="E75" i="43" s="1"/>
  <c r="Y572" i="79"/>
  <c r="AM384" i="79"/>
  <c r="AM205" i="79"/>
  <c r="G104" i="43" s="1"/>
  <c r="AD572" i="79"/>
  <c r="AJ572" i="79"/>
  <c r="O72" i="43" s="1"/>
  <c r="AM521" i="46"/>
  <c r="AM523" i="46"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C103" i="43"/>
  <c r="AB204" i="79"/>
  <c r="L81" i="47" s="1"/>
  <c r="AL572" i="79"/>
  <c r="Q72" i="43" s="1"/>
  <c r="E95" i="43"/>
  <c r="Z388" i="79"/>
  <c r="AA204" i="79"/>
  <c r="AG572" i="79"/>
  <c r="L72" i="43" s="1"/>
  <c r="AB388" i="79"/>
  <c r="AA572" i="79"/>
  <c r="P30" i="47"/>
  <c r="P37" i="47"/>
  <c r="P33" i="47"/>
  <c r="P56" i="47"/>
  <c r="P32" i="47"/>
  <c r="AG388" i="79"/>
  <c r="L69" i="43" s="1"/>
  <c r="AH388" i="79"/>
  <c r="M69" i="43" s="1"/>
  <c r="AB572" i="79"/>
  <c r="AI572" i="79"/>
  <c r="N72" i="43" s="1"/>
  <c r="AJ388" i="79"/>
  <c r="O69" i="43" s="1"/>
  <c r="AL388" i="79"/>
  <c r="Q69" i="43" s="1"/>
  <c r="H97" i="43"/>
  <c r="P48" i="47"/>
  <c r="AD204" i="79"/>
  <c r="K95" i="43"/>
  <c r="AF388" i="79"/>
  <c r="P54" i="47"/>
  <c r="AF572" i="79"/>
  <c r="AF204" i="79"/>
  <c r="AK388" i="79"/>
  <c r="P69" i="43" s="1"/>
  <c r="AG204" i="79"/>
  <c r="L66" i="43" s="1"/>
  <c r="P34" i="47"/>
  <c r="P40" i="47"/>
  <c r="AK204" i="79"/>
  <c r="P66" i="43" s="1"/>
  <c r="Z204" i="79"/>
  <c r="Y940" i="79"/>
  <c r="D78" i="43" s="1"/>
  <c r="H94" i="43"/>
  <c r="H96" i="43"/>
  <c r="AI204" i="79"/>
  <c r="N66" i="43" s="1"/>
  <c r="AE572" i="79"/>
  <c r="P51" i="47"/>
  <c r="K94" i="43"/>
  <c r="AH572" i="79"/>
  <c r="M72" i="43" s="1"/>
  <c r="AC388" i="79"/>
  <c r="I99" i="43"/>
  <c r="H93" i="43"/>
  <c r="H98" i="43"/>
  <c r="P55" i="47"/>
  <c r="AI1124" i="79"/>
  <c r="N81" i="43" s="1"/>
  <c r="AB1124" i="79"/>
  <c r="G81" i="43" s="1"/>
  <c r="J99" i="43"/>
  <c r="I95" i="43"/>
  <c r="P50" i="47"/>
  <c r="K101" i="43"/>
  <c r="R76" i="43"/>
  <c r="J98" i="43"/>
  <c r="R70" i="43"/>
  <c r="AC204" i="79"/>
  <c r="AC572" i="79"/>
  <c r="K97" i="43"/>
  <c r="L100" i="43"/>
  <c r="J97" i="43"/>
  <c r="P47" i="47"/>
  <c r="P35" i="47"/>
  <c r="P38" i="47"/>
  <c r="AD388" i="79"/>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O98" i="47" s="1"/>
  <c r="Z572" i="79"/>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S60" i="47"/>
  <c r="Q61" i="47"/>
  <c r="P62" i="47"/>
  <c r="P66" i="47"/>
  <c r="P69" i="47"/>
  <c r="P67" i="47"/>
  <c r="P61" i="47"/>
  <c r="R31" i="47"/>
  <c r="P71" i="47"/>
  <c r="P70" i="47"/>
  <c r="R34" i="47"/>
  <c r="P68" i="47"/>
  <c r="P64" i="47"/>
  <c r="R38"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S68" i="47"/>
  <c r="S46" i="47"/>
  <c r="S67" i="47"/>
  <c r="S66" i="47"/>
  <c r="S69" i="47"/>
  <c r="S45" i="47"/>
  <c r="S70" i="47"/>
  <c r="S64" i="47"/>
  <c r="S52" i="47"/>
  <c r="S65" i="47"/>
  <c r="S62" i="47"/>
  <c r="S61" i="47"/>
  <c r="S51" i="47"/>
  <c r="S54" i="47"/>
  <c r="S47" i="47"/>
  <c r="S53" i="47"/>
  <c r="T27" i="47"/>
  <c r="T29" i="47" s="1"/>
  <c r="F96" i="43"/>
  <c r="F95" i="43"/>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R57" i="43"/>
  <c r="K27" i="47"/>
  <c r="R27" i="47" l="1"/>
  <c r="R29" i="47" s="1"/>
  <c r="U27" i="47"/>
  <c r="U29" i="47" s="1"/>
  <c r="T61" i="47"/>
  <c r="T70" i="47"/>
  <c r="T67" i="47"/>
  <c r="T63" i="47"/>
  <c r="T53" i="47"/>
  <c r="T68" i="47"/>
  <c r="T52" i="47"/>
  <c r="R68" i="47"/>
  <c r="S27" i="47"/>
  <c r="S29" i="47" s="1"/>
  <c r="S42" i="47" s="1"/>
  <c r="S44" i="47" s="1"/>
  <c r="S57" i="47" s="1"/>
  <c r="S59" i="47" s="1"/>
  <c r="S72" i="47" s="1"/>
  <c r="S74" i="47" s="1"/>
  <c r="T65" i="47"/>
  <c r="T69" i="47"/>
  <c r="T54" i="47"/>
  <c r="T71" i="47"/>
  <c r="T47" i="47"/>
  <c r="T50" i="47"/>
  <c r="T51" i="47"/>
  <c r="T55" i="47"/>
  <c r="T62" i="47"/>
  <c r="T48" i="47"/>
  <c r="T60" i="47"/>
  <c r="V27" i="47"/>
  <c r="V29" i="47" s="1"/>
  <c r="V42" i="47" s="1"/>
  <c r="V44" i="47" s="1"/>
  <c r="V57" i="47" s="1"/>
  <c r="V59" i="47" s="1"/>
  <c r="V72" i="47" s="1"/>
  <c r="V74" i="47" s="1"/>
  <c r="R63" i="43"/>
  <c r="T49" i="47"/>
  <c r="T46" i="47"/>
  <c r="T64" i="47"/>
  <c r="T45" i="47"/>
  <c r="T56" i="47"/>
  <c r="T75" i="47"/>
  <c r="AM133" i="46"/>
  <c r="T42" i="47"/>
  <c r="T44" i="47" s="1"/>
  <c r="AM263" i="46"/>
  <c r="E42" i="43"/>
  <c r="U83" i="47"/>
  <c r="E31" i="43"/>
  <c r="AM204" i="79"/>
  <c r="AM206" i="79" s="1"/>
  <c r="E32" i="43"/>
  <c r="E30" i="43"/>
  <c r="J104" i="43"/>
  <c r="H20" i="43"/>
  <c r="I104" i="43"/>
  <c r="E29"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T57" i="47" l="1"/>
  <c r="T59" i="47" s="1"/>
  <c r="T72" i="47" s="1"/>
  <c r="T74" i="47" s="1"/>
  <c r="H19" i="43"/>
  <c r="M104" i="43"/>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<sst xmlns="http://schemas.openxmlformats.org/spreadsheetml/2006/main" count="4035" uniqueCount="794">
  <si>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</si>
  <si>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</si>
  <si>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</si>
  <si>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</si>
  <si>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</si>
  <si>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</si>
  <si>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</si>
  <si>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</si>
  <si>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</si>
  <si>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</si>
  <si>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</si>
  <si>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</si>
  <si>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</si>
  <si>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</si>
  <si>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</si>
  <si>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</si>
  <si>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</si>
  <si>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</si>
  <si>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</si>
  <si>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</si>
  <si>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</si>
  <si>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</si>
  <si>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</si>
  <si>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</si>
  <si>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</si>
  <si>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</si>
  <si>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</si>
  <si>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</si>
  <si>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</si>
  <si>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</si>
  <si>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</si>
  <si>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</si>
  <si>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</si>
  <si>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</si>
  <si>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</si>
  <si>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</si>
  <si>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</si>
  <si>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</si>
  <si>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</si>
  <si>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</si>
  <si>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</si>
  <si>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</si>
  <si>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</si>
  <si>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</si>
  <si>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</si>
  <si>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</si>
  <si>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</si>
  <si>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</si>
  <si>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</si>
  <si>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</si>
  <si>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</si>
  <si>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</si>
  <si>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</si>
  <si>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</si>
  <si>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</si>
  <si>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</si>
  <si>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</si>
  <si>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</si>
  <si>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</si>
  <si>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</si>
  <si>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</si>
  <si>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</si>
  <si>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</si>
  <si>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</si>
  <si>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</si>
  <si>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</si>
  <si>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</si>
  <si>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</si>
  <si>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</si>
  <si>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</si>
  <si>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</si>
  <si>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</si>
  <si>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</si>
  <si>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</si>
  <si>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</si>
  <si>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</si>
  <si>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</si>
  <si>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</si>
  <si>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</si>
  <si>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</si>
  <si>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</si>
  <si>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</si>
  <si>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</si>
  <si>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</si>
  <si>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</si>
  <si>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</si>
  <si>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</si>
  <si>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</si>
  <si>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</si>
  <si>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</si>
  <si>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</si>
  <si>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</si>
  <si>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</si>
  <si>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</si>
  <si>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</si>
  <si>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</si>
  <si>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</si>
  <si>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</si>
  <si>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</si>
  <si>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</si>
  <si>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</si>
  <si>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</si>
  <si>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</si>
  <si>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</si>
  <si>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</si>
  <si>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</si>
  <si>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</si>
  <si>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</si>
  <si>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</si>
  <si>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</si>
  <si>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</si>
  <si>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</si>
  <si>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</si>
  <si>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</si>
  <si>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</si>
  <si>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</si>
  <si>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</si>
  <si>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</si>
  <si>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</si>
  <si>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</si>
  <si>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</si>
  <si>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</si>
  <si>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</si>
  <si>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</si>
  <si>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</si>
  <si>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</si>
  <si>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</si>
  <si>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</si>
  <si>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</si>
  <si>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</si>
  <si>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</si>
  <si>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</si>
  <si>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</si>
  <si>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</si>
  <si>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</si>
  <si>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</si>
  <si>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</si>
  <si>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</si>
  <si>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</si>
  <si>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</si>
  <si>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</si>
  <si>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</si>
  <si>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</si>
  <si>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</si>
  <si>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</si>
  <si>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</si>
  <si>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</si>
  <si>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</si>
  <si>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</si>
  <si>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</si>
  <si>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</si>
  <si>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</si>
  <si>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</si>
  <si>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</si>
  <si>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</si>
  <si>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</si>
  <si>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</si>
  <si>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</si>
  <si>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</si>
  <si>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</si>
  <si>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</si>
  <si>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</si>
  <si>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</si>
  <si>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</si>
  <si>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</si>
  <si>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</si>
  <si>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</si>
  <si>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</si>
  <si>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</si>
  <si>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</si>
  <si>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</si>
  <si>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</si>
  <si>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</si>
  <si>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</si>
  <si>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</si>
  <si>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</si>
  <si>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</si>
  <si>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</si>
  <si>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</si>
  <si>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</si>
  <si>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</si>
  <si>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</si>
  <si>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</si>
  <si>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</si>
  <si>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</si>
  <si>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</si>
  <si>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</si>
  <si>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</si>
  <si>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</si>
  <si>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</si>
  <si>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</si>
  <si>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</si>
  <si>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</si>
  <si>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</si>
  <si>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</si>
  <si>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</si>
  <si>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</si>
  <si>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</si>
  <si>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</si>
  <si>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</si>
  <si>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</si>
  <si>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</si>
  <si>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</si>
  <si>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</si>
  <si>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</si>
  <si>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</si>
  <si>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</si>
  <si>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</si>
  <si>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</si>
  <si>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</si>
  <si>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</si>
  <si>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</si>
  <si>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</si>
  <si>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</si>
  <si>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</si>
  <si>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</si>
  <si>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</si>
  <si>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</si>
  <si>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</si>
  <si>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</si>
  <si>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</si>
  <si>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</si>
  <si>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</si>
  <si>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</si>
  <si>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</si>
  <si>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</si>
  <si>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</si>
  <si>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</si>
  <si>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</si>
  <si>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</si>
  <si>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</si>
  <si>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</si>
  <si>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</si>
  <si>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</si>
  <si>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</si>
  <si>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</si>
  <si>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</si>
  <si>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</si>
  <si>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</si>
  <si>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</si>
  <si>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</si>
  <si>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</si>
  <si>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</si>
  <si>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</si>
  <si>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</si>
  <si>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</si>
  <si>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</si>
  <si>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</si>
  <si>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</si>
  <si>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</si>
  <si>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</si>
  <si>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</si>
  <si>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</si>
  <si>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</si>
  <si>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</si>
  <si>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</si>
  <si>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</si>
  <si>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</si>
  <si>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</si>
  <si>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</si>
  <si>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</si>
  <si>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</si>
  <si>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</si>
  <si>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</si>
  <si>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</si>
  <si>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</si>
  <si>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</si>
  <si>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</si>
  <si>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</si>
  <si>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</si>
  <si>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</si>
  <si>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</si>
  <si>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</si>
  <si>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</si>
  <si>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</si>
  <si>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</si>
  <si>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</si>
  <si>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</si>
  <si>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</si>
  <si>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</si>
  <si>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</si>
  <si>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</si>
  <si>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</si>
  <si>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</si>
  <si>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</si>
  <si>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</si>
  <si>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</si>
  <si>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</si>
  <si>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</si>
  <si>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</si>
  <si>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</si>
  <si>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</si>
  <si>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</si>
  <si>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</si>
  <si>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</si>
  <si>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</si>
  <si>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</si>
  <si>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</si>
  <si>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</si>
  <si>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</si>
  <si>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</si>
  <si>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</si>
  <si>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</si>
  <si>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</si>
  <si>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</si>
  <si>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</si>
  <si>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</si>
  <si>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</si>
  <si>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</si>
  <si>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</si>
  <si>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</si>
  <si>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</si>
  <si>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</si>
  <si>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</si>
  <si>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</si>
  <si>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</si>
  <si>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</si>
  <si>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</si>
  <si>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</si>
  <si>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</si>
  <si>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</si>
  <si>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</si>
  <si>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</si>
  <si>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</si>
  <si>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</si>
  <si>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</si>
  <si>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</si>
  <si>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</si>
  <si>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</si>
  <si>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</si>
  <si>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</si>
  <si>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</si>
  <si>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</si>
  <si>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</si>
  <si>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</si>
  <si>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</si>
  <si>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</si>
  <si>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</si>
  <si>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</si>
  <si>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</si>
  <si>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</si>
  <si>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</si>
  <si>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</si>
  <si>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</si>
  <si>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</si>
  <si>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</si>
  <si>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</si>
  <si>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</si>
  <si>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</si>
  <si>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</si>
  <si>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</si>
  <si>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</si>
  <si>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</si>
  <si>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</si>
  <si>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</si>
  <si>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</si>
  <si>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</si>
  <si>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</si>
  <si>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</si>
  <si>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</si>
  <si>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</si>
  <si>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</si>
  <si>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</si>
  <si>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</si>
  <si>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</si>
  <si>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</si>
  <si>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</si>
  <si>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</si>
  <si>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</si>
  <si>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</si>
  <si>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</si>
  <si>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</si>
  <si>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</si>
  <si>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</si>
  <si>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</si>
  <si>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</si>
  <si>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</si>
  <si>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</si>
  <si>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</si>
  <si>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</si>
  <si>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</si>
  <si>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</si>
  <si>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</si>
  <si>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</si>
  <si>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</si>
  <si>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</si>
  <si>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</si>
  <si>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</si>
  <si>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</si>
  <si>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</si>
  <si>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</si>
  <si>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</si>
  <si>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</si>
  <si>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</si>
  <si>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</si>
  <si>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</si>
  <si>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</si>
  <si>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</si>
  <si>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</si>
  <si>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</si>
  <si>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</si>
  <si>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</si>
  <si>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</si>
  <si>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</si>
  <si>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</si>
  <si>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</si>
  <si>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</si>
  <si>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</si>
  <si>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</si>
  <si>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</si>
  <si>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</si>
  <si>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</si>
  <si>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</si>
  <si>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</si>
  <si>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</si>
  <si>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</si>
  <si>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</si>
  <si>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</si>
  <si>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</si>
  <si>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</si>
  <si>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</si>
  <si>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</si>
  <si>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</si>
  <si>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</si>
  <si>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</si>
  <si>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</si>
  <si>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</si>
  <si>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</si>
  <si>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</si>
  <si>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</si>
  <si>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</si>
  <si>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</si>
  <si>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</si>
  <si>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</si>
  <si>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</si>
  <si>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</si>
  <si>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</si>
  <si>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</si>
  <si>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</si>
  <si>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</si>
  <si>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</si>
  <si>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</si>
  <si>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</si>
  <si>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</si>
  <si>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</si>
  <si>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</si>
  <si>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</si>
  <si>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</si>
  <si>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</si>
  <si>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</si>
  <si>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</si>
  <si>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</si>
  <si>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</si>
  <si>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</si>
  <si>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</si>
  <si>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</si>
  <si>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</si>
  <si>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</si>
  <si>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</si>
  <si>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</si>
  <si>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</si>
  <si>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</si>
  <si>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</si>
  <si>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</si>
  <si>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</si>
  <si>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</si>
  <si>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</si>
  <si>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</si>
  <si>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</si>
  <si>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</si>
  <si>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</si>
  <si>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</si>
  <si>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</si>
  <si>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</si>
  <si>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</si>
  <si>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</si>
  <si>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</si>
  <si>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</si>
  <si>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</si>
  <si>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</si>
  <si>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</si>
  <si>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</si>
  <si>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</si>
  <si>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</si>
  <si>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</si>
  <si>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</si>
  <si>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</si>
  <si>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</si>
  <si>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</si>
  <si>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</si>
  <si>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</si>
  <si>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</si>
  <si>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</si>
  <si>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</si>
  <si>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</si>
  <si>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</si>
  <si>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</si>
  <si>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</si>
  <si>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</si>
  <si>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</si>
  <si>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</si>
  <si>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</si>
  <si>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</si>
  <si>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</si>
  <si>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</si>
  <si>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</si>
  <si>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</si>
  <si>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</si>
  <si>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</si>
  <si>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</si>
  <si>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</si>
  <si>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</si>
  <si>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</si>
  <si>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</si>
  <si>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</si>
  <si>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</si>
  <si>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</si>
  <si>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</si>
  <si>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</si>
  <si>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</si>
  <si>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</si>
  <si>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</si>
  <si>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</si>
  <si>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</si>
  <si>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</si>
  <si>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</si>
  <si>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</si>
  <si>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</si>
  <si>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</si>
  <si>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</si>
  <si>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</si>
  <si>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</si>
  <si>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</si>
  <si>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</si>
  <si>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</si>
  <si>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</si>
  <si>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</si>
  <si>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</si>
  <si>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</si>
  <si>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</si>
  <si>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</si>
  <si>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</si>
  <si>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</si>
  <si>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</si>
  <si>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</si>
  <si>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</si>
  <si>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</si>
  <si>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</si>
  <si>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</si>
  <si>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</si>
  <si>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</si>
  <si>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</si>
  <si>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</si>
  <si>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</si>
  <si>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</si>
  <si>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</si>
  <si>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</si>
  <si>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</si>
  <si>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</si>
  <si>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</si>
  <si>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</si>
  <si>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</si>
  <si>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</si>
  <si>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</si>
  <si>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</si>
  <si>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</si>
  <si>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</si>
  <si>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</si>
  <si>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</si>
  <si>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</si>
  <si>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</si>
  <si>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</si>
  <si>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</si>
  <si>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</si>
  <si>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</si>
  <si>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</si>
  <si>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</si>
  <si>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</si>
  <si>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</si>
  <si>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</si>
  <si>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</si>
  <si>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</si>
  <si>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</si>
  <si>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</si>
  <si>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</si>
  <si>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</si>
  <si>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</si>
  <si>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</si>
  <si>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</si>
  <si>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</si>
  <si>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</si>
  <si>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</si>
  <si>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</si>
  <si>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</si>
  <si>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</si>
  <si>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</si>
  <si>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</si>
  <si>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</si>
  <si>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</si>
  <si>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</si>
  <si>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</si>
  <si>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</si>
  <si>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</si>
  <si>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</si>
  <si>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</si>
  <si>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</si>
  <si>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</si>
  <si>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</si>
  <si>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</si>
  <si>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</si>
  <si>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</si>
  <si>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</si>
  <si>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</si>
  <si>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</si>
  <si>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</si>
  <si>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</si>
  <si>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</si>
  <si>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</si>
  <si>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</si>
  <si>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</si>
  <si>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</si>
  <si>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</si>
  <si>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</si>
  <si>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</si>
  <si>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</si>
  <si>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</si>
  <si>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</si>
  <si>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</si>
  <si>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</si>
  <si>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</si>
  <si>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</si>
  <si>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</si>
  <si>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</si>
  <si>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</si>
  <si>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</si>
  <si>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</si>
  <si>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</si>
  <si>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</si>
  <si>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</si>
  <si>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</si>
  <si>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</si>
  <si>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</si>
  <si>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</si>
  <si>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</si>
  <si>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</si>
  <si>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</si>
  <si>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</si>
  <si>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</si>
  <si>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</si>
  <si>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</si>
  <si>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</si>
  <si>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</si>
  <si>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</si>
  <si>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</si>
  <si>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</si>
  <si>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</si>
  <si>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</si>
  <si>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</si>
  <si>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</si>
  <si>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</si>
  <si>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</si>
  <si>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</si>
  <si>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</si>
  <si>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</si>
  <si>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</si>
  <si>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</si>
  <si>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</si>
  <si>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</si>
  <si>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</si>
  <si>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</si>
  <si>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</si>
  <si>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</si>
  <si>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</si>
  <si>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</si>
  <si>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</si>
  <si>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</si>
  <si>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</si>
  <si>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</si>
  <si>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</si>
  <si>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</si>
  <si>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</si>
  <si>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</si>
  <si>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</si>
  <si>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</si>
  <si>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</si>
  <si>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</si>
  <si>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</si>
  <si>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</si>
  <si>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</si>
  <si>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</si>
  <si>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</si>
  <si>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</si>
  <si>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</si>
  <si>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</si>
  <si>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</si>
  <si>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</si>
  <si>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</si>
  <si>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</si>
  <si>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</si>
  <si>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</si>
  <si>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</si>
  <si>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</si>
  <si>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</si>
  <si>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</si>
  <si>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</si>
  <si>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</si>
  <si>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</si>
  <si>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</si>
  <si>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</si>
  <si>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</si>
  <si>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</si>
  <si>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</si>
  <si>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</si>
  <si>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</si>
  <si>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</si>
  <si>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</si>
  <si>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</si>
  <si>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</si>
  <si>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</si>
  <si>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</si>
  <si>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</si>
  <si>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</si>
  <si>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Proportionate share of total load (weather normalized)</t>
  </si>
  <si>
    <t>EB-2012-0107 Settlement Agreement, p.25</t>
  </si>
  <si>
    <t>EB-2010-0065</t>
  </si>
  <si>
    <t>EB-2011-0153</t>
  </si>
  <si>
    <t>EB-2012-0107</t>
  </si>
  <si>
    <t>EB-2013-0112</t>
  </si>
  <si>
    <t>EB-2014-0057</t>
  </si>
  <si>
    <t>EB-2015-0053</t>
  </si>
  <si>
    <t>EB-2016-0057</t>
  </si>
  <si>
    <t>EB-2017-0027</t>
  </si>
  <si>
    <t>General Service 50 - 999 kW</t>
  </si>
  <si>
    <t>General Service 1,000 - 4,999 kW</t>
  </si>
  <si>
    <t>EB-2018-0019</t>
  </si>
  <si>
    <t>2019 IRM Application</t>
  </si>
  <si>
    <t>2016-2017</t>
  </si>
  <si>
    <t>EB-2019-0021</t>
  </si>
  <si>
    <t>2020 IRM Applcation</t>
  </si>
  <si>
    <t>GS&gt;50 kWh</t>
  </si>
  <si>
    <t>Intermediate</t>
  </si>
  <si>
    <t>Streetlight</t>
  </si>
  <si>
    <t>ERII kWh</t>
  </si>
  <si>
    <t>ERII kW</t>
  </si>
  <si>
    <t>ERII 2018</t>
  </si>
  <si>
    <t>TOTAL</t>
  </si>
  <si>
    <t>GS&lt;50</t>
  </si>
  <si>
    <t>GS&gt;50</t>
  </si>
  <si>
    <t>Streetlighting</t>
  </si>
  <si>
    <t>Customer</t>
  </si>
  <si>
    <t>kwh</t>
  </si>
  <si>
    <t>kw</t>
  </si>
  <si>
    <t>Tier 1</t>
  </si>
  <si>
    <t>Consumer</t>
  </si>
  <si>
    <t>Bluewater Power Distribution Corporation</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</si>
  <si>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</si>
  <si>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</si>
  <si>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</si>
  <si>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</si>
  <si>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</si>
  <si>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</si>
  <si>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</si>
  <si>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</si>
  <si>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</si>
  <si>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</si>
  <si>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</si>
  <si>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</si>
  <si>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</si>
  <si>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</si>
  <si>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</si>
  <si>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</si>
  <si>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</si>
  <si>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</si>
  <si>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</si>
  <si>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</si>
  <si>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</si>
  <si>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</si>
  <si>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</si>
  <si>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Loblaw P4P Conservation Fund Pilot Program</t>
  </si>
  <si>
    <t>Save on Energy Heating &amp; Cooling Program</t>
  </si>
  <si>
    <t>Home Depot Home Appliance Market Uplift Conservation Fund Pilot Program</t>
  </si>
  <si>
    <t>Save on Energy Instant Discount Program</t>
  </si>
  <si>
    <t>Instant Savings Local Program</t>
  </si>
  <si>
    <t>Whole Home Pilot Program</t>
  </si>
  <si>
    <t>Ontario Clean Water Agency P4P Conservation Fund Pilot Program</t>
  </si>
  <si>
    <t>Save on Energy Smart Thermostat Program</t>
  </si>
  <si>
    <t>Instant Savings Program</t>
  </si>
  <si>
    <t>2016 Adj</t>
  </si>
  <si>
    <t>2017 Adj.</t>
  </si>
  <si>
    <t>Instant Savings</t>
  </si>
  <si>
    <t>Save on Energy Smart Thermostat</t>
  </si>
  <si>
    <t>GEN&gt;50</t>
  </si>
  <si>
    <t xml:space="preserve">kW </t>
  </si>
  <si>
    <t>Small Business Lighting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</si>
</sst>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
    <numFmt numFmtId="286" formatCode="#,##0.000"/>
  </numFmts>
  <fonts count="25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u/>
      <sz val="11"/>
      <color theme="1"/>
      <name val="Calibri"/>
      <family val="2"/>
      <scheme val="minor"/>
    </font>
    <font>
      <sz val="11"/>
      <color rgb="FFBFBFBF"/>
      <name val="Arial"/>
      <family val="2"/>
    </font>
    <font>
      <sz val="11"/>
      <color rgb="FF808080"/>
      <name val="Arial"/>
      <family val="2"/>
    </font>
    <font>
      <b/>
      <sz val="11"/>
      <color rgb="FF000000"/>
      <name val="Arial"/>
      <family val="2"/>
    </font>
    <font>
      <sz val="10"/>
      <color rgb="FF000000"/>
      <name val="Arial"/>
      <family val="2"/>
    </font>
    <font>
      <sz val="10"/>
      <color rgb="FF808080"/>
      <name val="Arial"/>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FFFFFF"/>
        <bgColor rgb="FF000000"/>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9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0" borderId="110" xfId="0" applyFill="1" applyBorder="1"/>
    <xf numFmtId="10" fontId="0" fillId="0" borderId="110" xfId="0" applyNumberFormat="1" applyFill="1" applyBorder="1"/>
    <xf numFmtId="10" fontId="0" fillId="0" borderId="110" xfId="72" applyNumberFormat="1" applyFont="1" applyFill="1" applyBorder="1"/>
    <xf numFmtId="0" fontId="0" fillId="0" borderId="0" xfId="0" applyBorder="1"/>
    <xf numFmtId="9" fontId="0" fillId="0" borderId="0" xfId="0" applyNumberFormat="1" applyFill="1" applyBorder="1"/>
    <xf numFmtId="0" fontId="0" fillId="0" borderId="0" xfId="0" applyFill="1" applyBorder="1"/>
    <xf numFmtId="0" fontId="3" fillId="0" borderId="110" xfId="0" applyFont="1" applyBorder="1" applyAlignment="1">
      <alignment horizontal="centerContinuous"/>
    </xf>
    <xf numFmtId="0" fontId="246" fillId="0" borderId="110" xfId="0" applyFont="1" applyBorder="1"/>
    <xf numFmtId="0" fontId="0" fillId="0" borderId="110" xfId="0" applyBorder="1"/>
    <xf numFmtId="0" fontId="246" fillId="0" borderId="110" xfId="0" applyFont="1" applyFill="1" applyBorder="1"/>
    <xf numFmtId="0" fontId="246" fillId="0" borderId="110" xfId="0" applyFont="1" applyFill="1" applyBorder="1" applyAlignment="1">
      <alignment horizontal="center"/>
    </xf>
    <xf numFmtId="0" fontId="246" fillId="0" borderId="110" xfId="0" applyFont="1" applyBorder="1" applyAlignment="1">
      <alignment horizontal="center"/>
    </xf>
    <xf numFmtId="0" fontId="3" fillId="0" borderId="110" xfId="0" applyFont="1" applyBorder="1" applyAlignment="1">
      <alignment horizontal="center"/>
    </xf>
    <xf numFmtId="285" fontId="0" fillId="0" borderId="110" xfId="0" applyNumberFormat="1" applyBorder="1"/>
    <xf numFmtId="285" fontId="0" fillId="0" borderId="110" xfId="1440" applyNumberFormat="1" applyFont="1" applyBorder="1"/>
    <xf numFmtId="285" fontId="0" fillId="0" borderId="110" xfId="0" applyNumberFormat="1" applyFill="1" applyBorder="1"/>
    <xf numFmtId="285" fontId="0" fillId="0" borderId="110" xfId="1440" applyNumberFormat="1" applyFont="1" applyFill="1" applyBorder="1"/>
    <xf numFmtId="0" fontId="3" fillId="0" borderId="110" xfId="0" applyFont="1" applyFill="1" applyBorder="1"/>
    <xf numFmtId="285" fontId="3" fillId="0" borderId="110" xfId="1440" applyNumberFormat="1" applyFont="1" applyFill="1" applyBorder="1"/>
    <xf numFmtId="3" fontId="45" fillId="95" borderId="35" xfId="0" applyNumberFormat="1" applyFont="1" applyFill="1" applyBorder="1" applyAlignment="1" applyProtection="1">
      <alignment horizontal="center" vertical="center"/>
      <protection locked="0"/>
    </xf>
    <xf numFmtId="0" fontId="0" fillId="0" borderId="110" xfId="0" applyFont="1" applyFill="1" applyBorder="1" applyAlignment="1">
      <alignment vertical="top"/>
    </xf>
    <xf numFmtId="0" fontId="0" fillId="0" borderId="110" xfId="0" applyFont="1" applyBorder="1" applyAlignment="1">
      <alignment vertical="top"/>
    </xf>
    <xf numFmtId="0" fontId="7" fillId="2" borderId="110" xfId="0" applyFont="1" applyFill="1" applyBorder="1" applyAlignment="1">
      <alignment vertical="top"/>
    </xf>
    <xf numFmtId="0" fontId="0" fillId="2" borderId="110" xfId="0" applyFont="1" applyFill="1" applyBorder="1" applyAlignment="1">
      <alignment vertical="top"/>
    </xf>
    <xf numFmtId="286" fontId="7" fillId="2" borderId="110" xfId="0" applyNumberFormat="1" applyFont="1" applyFill="1" applyBorder="1" applyAlignment="1">
      <alignment vertical="top"/>
    </xf>
    <xf numFmtId="0" fontId="0" fillId="2" borderId="110" xfId="0" applyNumberFormat="1" applyFont="1" applyFill="1" applyBorder="1" applyAlignment="1">
      <alignment vertical="top"/>
    </xf>
    <xf numFmtId="0" fontId="7" fillId="0" borderId="110" xfId="0" applyFont="1" applyBorder="1" applyAlignment="1">
      <alignment vertical="top"/>
    </xf>
    <xf numFmtId="3" fontId="45" fillId="91" borderId="35" xfId="0" applyNumberFormat="1" applyFont="1" applyFill="1" applyBorder="1" applyAlignment="1" applyProtection="1">
      <alignment horizontal="center" vertical="center"/>
      <protection locked="0"/>
    </xf>
    <xf numFmtId="3" fontId="45" fillId="96" borderId="0" xfId="0" applyNumberFormat="1" applyFont="1" applyFill="1" applyBorder="1" applyAlignment="1" applyProtection="1">
      <alignment horizontal="center" vertical="center"/>
      <protection locked="0"/>
    </xf>
    <xf numFmtId="10" fontId="51" fillId="91" borderId="0" xfId="0" applyNumberFormat="1" applyFont="1" applyFill="1" applyBorder="1" applyAlignment="1" applyProtection="1">
      <alignment horizontal="center" vertical="center"/>
      <protection locked="0"/>
    </xf>
    <xf numFmtId="3" fontId="247" fillId="96" borderId="0" xfId="0" applyNumberFormat="1" applyFont="1" applyFill="1" applyBorder="1" applyAlignment="1" applyProtection="1">
      <alignment horizontal="center" vertical="center"/>
      <protection locked="0"/>
    </xf>
    <xf numFmtId="10" fontId="248" fillId="96" borderId="0" xfId="0" applyNumberFormat="1" applyFont="1" applyFill="1" applyBorder="1" applyAlignment="1" applyProtection="1">
      <alignment horizontal="center" vertical="center"/>
    </xf>
    <xf numFmtId="3" fontId="8" fillId="96" borderId="0" xfId="0" applyNumberFormat="1" applyFont="1" applyFill="1" applyBorder="1" applyAlignment="1" applyProtection="1">
      <alignment vertical="center" wrapText="1"/>
      <protection locked="0"/>
    </xf>
    <xf numFmtId="3" fontId="8" fillId="96" borderId="0" xfId="0" applyNumberFormat="1" applyFont="1" applyFill="1" applyBorder="1" applyAlignment="1" applyProtection="1">
      <alignment horizontal="center" vertical="center"/>
      <protection locked="0"/>
    </xf>
    <xf numFmtId="10" fontId="51" fillId="96" borderId="0" xfId="0" applyNumberFormat="1" applyFont="1" applyFill="1" applyBorder="1" applyAlignment="1" applyProtection="1">
      <alignment horizontal="center" vertical="center"/>
      <protection locked="0"/>
    </xf>
    <xf numFmtId="10" fontId="249" fillId="96" borderId="0" xfId="0" applyNumberFormat="1" applyFont="1" applyFill="1" applyBorder="1" applyAlignment="1" applyProtection="1">
      <alignment horizontal="center" vertical="center"/>
      <protection locked="0"/>
    </xf>
    <xf numFmtId="3" fontId="45" fillId="96" borderId="0" xfId="0" applyNumberFormat="1" applyFont="1" applyFill="1" applyBorder="1" applyAlignment="1" applyProtection="1">
      <alignment vertical="center"/>
      <protection locked="0"/>
    </xf>
    <xf numFmtId="10" fontId="45" fillId="96" borderId="0" xfId="0" applyNumberFormat="1" applyFont="1" applyFill="1" applyBorder="1" applyAlignment="1" applyProtection="1">
      <alignment horizontal="center" vertical="center"/>
      <protection locked="0"/>
    </xf>
    <xf numFmtId="10" fontId="250" fillId="96" borderId="0" xfId="0" applyNumberFormat="1" applyFont="1" applyFill="1" applyBorder="1" applyAlignment="1" applyProtection="1">
      <alignment horizontal="center" vertical="center"/>
      <protection locked="0"/>
    </xf>
    <xf numFmtId="3" fontId="49" fillId="96" borderId="0" xfId="0" applyNumberFormat="1" applyFont="1" applyFill="1" applyBorder="1" applyAlignment="1" applyProtection="1">
      <alignment vertical="center"/>
      <protection locked="0"/>
    </xf>
    <xf numFmtId="3" fontId="49" fillId="96" borderId="0" xfId="0" applyNumberFormat="1" applyFont="1" applyFill="1" applyBorder="1" applyAlignment="1" applyProtection="1">
      <alignment horizontal="center" vertical="center"/>
      <protection locked="0"/>
    </xf>
    <xf numFmtId="10" fontId="49" fillId="96" borderId="0" xfId="0" applyNumberFormat="1" applyFont="1" applyFill="1" applyBorder="1" applyAlignment="1" applyProtection="1">
      <alignment horizontal="center" vertical="center"/>
      <protection locked="0"/>
    </xf>
    <xf numFmtId="10" fontId="51" fillId="91" borderId="0" xfId="72" applyNumberFormat="1" applyFont="1" applyFill="1" applyBorder="1" applyAlignment="1" applyProtection="1">
      <alignment horizontal="center" vertical="center"/>
      <protection locked="0"/>
    </xf>
    <xf numFmtId="10" fontId="51" fillId="96" borderId="0" xfId="72" applyNumberFormat="1" applyFont="1" applyFill="1" applyBorder="1" applyAlignment="1" applyProtection="1">
      <alignment horizontal="center" vertical="center"/>
      <protection locked="0"/>
    </xf>
    <xf numFmtId="9" fontId="45" fillId="91" borderId="0" xfId="72" applyFont="1" applyFill="1" applyBorder="1" applyAlignment="1">
      <alignment vertical="top"/>
    </xf>
    <xf numFmtId="10" fontId="250" fillId="96" borderId="0" xfId="72" applyNumberFormat="1" applyFont="1" applyFill="1" applyBorder="1" applyAlignment="1" applyProtection="1">
      <alignment horizontal="center" vertical="center"/>
      <protection locked="0"/>
    </xf>
    <xf numFmtId="3" fontId="45" fillId="96" borderId="0" xfId="0" applyNumberFormat="1" applyFont="1" applyFill="1" applyBorder="1" applyAlignment="1" applyProtection="1">
      <alignment horizontal="left" vertical="center"/>
      <protection locked="0"/>
    </xf>
    <xf numFmtId="10" fontId="250" fillId="91" borderId="0" xfId="0" applyNumberFormat="1" applyFont="1" applyFill="1" applyBorder="1" applyAlignment="1" applyProtection="1">
      <alignment horizontal="center" vertical="center"/>
      <protection locked="0"/>
    </xf>
    <xf numFmtId="10" fontId="250" fillId="96" borderId="0" xfId="0" applyNumberFormat="1" applyFont="1" applyFill="1" applyBorder="1" applyAlignment="1" applyProtection="1">
      <alignment vertical="center"/>
      <protection locked="0"/>
    </xf>
    <xf numFmtId="10" fontId="248" fillId="96" borderId="0" xfId="0" applyNumberFormat="1" applyFont="1" applyFill="1" applyBorder="1" applyAlignment="1" applyProtection="1">
      <alignment horizontal="center" vertical="center"/>
      <protection locked="0"/>
    </xf>
    <xf numFmtId="10" fontId="251" fillId="96" borderId="0" xfId="0" applyNumberFormat="1" applyFont="1" applyFill="1" applyBorder="1" applyAlignment="1" applyProtection="1">
      <alignment horizontal="center" vertical="center"/>
      <protection locked="0"/>
    </xf>
    <xf numFmtId="3" fontId="45" fillId="0" borderId="0" xfId="0" applyNumberFormat="1" applyFont="1" applyFill="1" applyBorder="1" applyAlignment="1" applyProtection="1">
      <alignment horizontal="left" vertical="center"/>
      <protection locked="0"/>
    </xf>
    <xf numFmtId="3" fontId="45" fillId="0" borderId="0" xfId="0" applyNumberFormat="1" applyFont="1" applyFill="1" applyBorder="1" applyAlignment="1" applyProtection="1">
      <alignment horizontal="center" vertical="center"/>
      <protection locked="0"/>
    </xf>
    <xf numFmtId="0" fontId="91" fillId="94" borderId="0" xfId="0" applyFont="1" applyFill="1" applyBorder="1" applyAlignment="1" applyProtection="1">
      <alignment vertical="top" wrapText="1"/>
      <protection locked="0"/>
    </xf>
    <xf numFmtId="0" fontId="91" fillId="95" borderId="0" xfId="0" applyFont="1" applyFill="1" applyBorder="1" applyAlignment="1" applyProtection="1">
      <alignment vertical="top" wrapText="1"/>
      <protection locked="0"/>
    </xf>
    <xf numFmtId="0" fontId="3" fillId="0" borderId="110" xfId="0" applyFont="1" applyFill="1" applyBorder="1" applyAlignment="1"/>
    <xf numFmtId="9" fontId="0" fillId="95" borderId="110" xfId="72" applyFont="1" applyFill="1" applyBorder="1"/>
    <xf numFmtId="9" fontId="0" fillId="0" borderId="110" xfId="72" applyFont="1" applyBorder="1"/>
    <xf numFmtId="0" fontId="3" fillId="0" borderId="110" xfId="0" applyFont="1" applyBorder="1"/>
    <xf numFmtId="285" fontId="3" fillId="0" borderId="110" xfId="0" applyNumberFormat="1" applyFont="1" applyBorder="1"/>
    <xf numFmtId="0" fontId="3" fillId="0" borderId="110" xfId="0" applyFont="1" applyBorder="1" applyAlignment="1"/>
    <xf numFmtId="10" fontId="0" fillId="95" borderId="110" xfId="0" applyNumberFormat="1" applyFill="1" applyBorder="1"/>
    <xf numFmtId="0" fontId="246" fillId="2" borderId="0" xfId="0"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3" fillId="0" borderId="122" xfId="0" applyFont="1" applyFill="1" applyBorder="1" applyAlignment="1">
      <alignment horizontal="center"/>
    </xf>
    <xf numFmtId="0" fontId="3" fillId="0" borderId="134" xfId="0" applyFont="1" applyFill="1" applyBorder="1" applyAlignment="1">
      <alignment horizontal="center"/>
    </xf>
    <xf numFmtId="0" fontId="3" fillId="0" borderId="122" xfId="0" applyFont="1" applyBorder="1" applyAlignment="1">
      <alignment horizontal="center"/>
    </xf>
    <xf numFmtId="0" fontId="3" fillId="0" borderId="134" xfId="0" applyFont="1" applyBorder="1" applyAlignment="1">
      <alignment horizont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3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90605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215167"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87658"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74</xdr:row>
          <xdr:rowOff>142875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74</xdr:row>
          <xdr:rowOff>142875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74</xdr:row>
          <xdr:rowOff>142875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74</xdr:row>
          <xdr:rowOff>142875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74</xdr:row>
          <xdr:rowOff>142875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74</xdr:row>
          <xdr:rowOff>133350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74</xdr:row>
          <xdr:rowOff>133350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Bluewater\LRAMVA%202017\2017%20Bluewater%20LRAMVA%20W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9">
          <cell r="M49">
            <v>72.26702250000001</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18" t="s">
        <v>174</v>
      </c>
      <c r="C3" s="818"/>
    </row>
    <row r="4" spans="1:3" ht="11.25" customHeight="1"/>
    <row r="5" spans="1:3" s="30" customFormat="1" ht="25.5" customHeight="1">
      <c r="B5" s="60" t="s">
        <v>420</v>
      </c>
      <c r="C5" s="60" t="s">
        <v>173</v>
      </c>
    </row>
    <row r="6" spans="1:3" s="176" customFormat="1" ht="48" customHeight="1">
      <c r="A6" s="241"/>
      <c r="B6" s="617" t="s">
        <v>170</v>
      </c>
      <c r="C6" s="670" t="s">
        <v>600</v>
      </c>
    </row>
    <row r="7" spans="1:3" s="176" customFormat="1" ht="21" customHeight="1">
      <c r="A7" s="241"/>
      <c r="B7" s="611" t="s">
        <v>552</v>
      </c>
      <c r="C7" s="671" t="s">
        <v>613</v>
      </c>
    </row>
    <row r="8" spans="1:3" s="176" customFormat="1" ht="32.25" customHeight="1">
      <c r="B8" s="611" t="s">
        <v>367</v>
      </c>
      <c r="C8" s="672" t="s">
        <v>601</v>
      </c>
    </row>
    <row r="9" spans="1:3" s="176" customFormat="1" ht="27.75" customHeight="1">
      <c r="B9" s="611" t="s">
        <v>169</v>
      </c>
      <c r="C9" s="672" t="s">
        <v>602</v>
      </c>
    </row>
    <row r="10" spans="1:3" s="176" customFormat="1" ht="33" customHeight="1">
      <c r="B10" s="611" t="s">
        <v>598</v>
      </c>
      <c r="C10" s="671" t="s">
        <v>606</v>
      </c>
    </row>
    <row r="11" spans="1:3" s="176" customFormat="1" ht="26.25" customHeight="1">
      <c r="B11" s="626" t="s">
        <v>368</v>
      </c>
      <c r="C11" s="674" t="s">
        <v>603</v>
      </c>
    </row>
    <row r="12" spans="1:3" s="176" customFormat="1" ht="39.75" customHeight="1">
      <c r="B12" s="611" t="s">
        <v>369</v>
      </c>
      <c r="C12" s="672" t="s">
        <v>604</v>
      </c>
    </row>
    <row r="13" spans="1:3" s="176" customFormat="1" ht="18" customHeight="1">
      <c r="B13" s="611" t="s">
        <v>370</v>
      </c>
      <c r="C13" s="672" t="s">
        <v>605</v>
      </c>
    </row>
    <row r="14" spans="1:3" s="176" customFormat="1" ht="13.5" customHeight="1">
      <c r="B14" s="611"/>
      <c r="C14" s="673"/>
    </row>
    <row r="15" spans="1:3" s="176" customFormat="1" ht="18" customHeight="1">
      <c r="B15" s="611" t="s">
        <v>669</v>
      </c>
      <c r="C15" s="671" t="s">
        <v>667</v>
      </c>
    </row>
    <row r="16" spans="1:3" s="176" customFormat="1" ht="8.25" customHeight="1">
      <c r="B16" s="611"/>
      <c r="C16" s="673"/>
    </row>
    <row r="17" spans="2:3" s="176" customFormat="1" ht="33" customHeight="1">
      <c r="B17" s="675" t="s">
        <v>599</v>
      </c>
      <c r="C17" s="676" t="s">
        <v>668</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E1" zoomScale="90" zoomScaleNormal="90" zoomScaleSheetLayoutView="80" zoomScalePageLayoutView="85" workbookViewId="0">
      <selection activeCell="Y747" sqref="Y747"/>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72"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7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65" t="s">
        <v>551</v>
      </c>
      <c r="D5" s="86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72" t="s">
        <v>505</v>
      </c>
      <c r="C7" s="873" t="s">
        <v>632</v>
      </c>
      <c r="D7" s="873"/>
      <c r="E7" s="873"/>
      <c r="F7" s="873"/>
      <c r="G7" s="873"/>
      <c r="H7" s="873"/>
      <c r="I7" s="873"/>
      <c r="J7" s="873"/>
      <c r="K7" s="873"/>
      <c r="L7" s="873"/>
      <c r="M7" s="873"/>
      <c r="N7" s="873"/>
      <c r="O7" s="873"/>
      <c r="P7" s="873"/>
      <c r="Q7" s="873"/>
      <c r="R7" s="873"/>
      <c r="S7" s="873"/>
      <c r="T7" s="873"/>
      <c r="U7" s="873"/>
      <c r="V7" s="873"/>
      <c r="W7" s="873"/>
      <c r="X7" s="873"/>
      <c r="Y7" s="605"/>
      <c r="Z7" s="605"/>
      <c r="AA7" s="605"/>
      <c r="AB7" s="605"/>
      <c r="AC7" s="605"/>
      <c r="AD7" s="605"/>
      <c r="AE7" s="270"/>
      <c r="AF7" s="270"/>
      <c r="AG7" s="270"/>
      <c r="AH7" s="270"/>
      <c r="AI7" s="270"/>
      <c r="AJ7" s="270"/>
      <c r="AK7" s="270"/>
      <c r="AL7" s="270"/>
    </row>
    <row r="8" spans="1:39" s="271" customFormat="1" ht="58.5" customHeight="1">
      <c r="A8" s="509"/>
      <c r="B8" s="872"/>
      <c r="C8" s="873" t="s">
        <v>570</v>
      </c>
      <c r="D8" s="873"/>
      <c r="E8" s="873"/>
      <c r="F8" s="873"/>
      <c r="G8" s="873"/>
      <c r="H8" s="873"/>
      <c r="I8" s="873"/>
      <c r="J8" s="873"/>
      <c r="K8" s="873"/>
      <c r="L8" s="873"/>
      <c r="M8" s="873"/>
      <c r="N8" s="873"/>
      <c r="O8" s="873"/>
      <c r="P8" s="873"/>
      <c r="Q8" s="873"/>
      <c r="R8" s="873"/>
      <c r="S8" s="873"/>
      <c r="T8" s="873"/>
      <c r="U8" s="873"/>
      <c r="V8" s="873"/>
      <c r="W8" s="873"/>
      <c r="X8" s="873"/>
      <c r="Y8" s="605"/>
      <c r="Z8" s="605"/>
      <c r="AA8" s="605"/>
      <c r="AB8" s="605"/>
      <c r="AC8" s="605"/>
      <c r="AD8" s="605"/>
      <c r="AE8" s="272"/>
      <c r="AF8" s="255"/>
      <c r="AG8" s="255"/>
      <c r="AH8" s="255"/>
      <c r="AI8" s="255"/>
      <c r="AJ8" s="255"/>
      <c r="AK8" s="255"/>
      <c r="AL8" s="255"/>
      <c r="AM8" s="256"/>
    </row>
    <row r="9" spans="1:39" s="271" customFormat="1" ht="57.75" customHeight="1">
      <c r="A9" s="509"/>
      <c r="B9" s="273"/>
      <c r="C9" s="873" t="s">
        <v>569</v>
      </c>
      <c r="D9" s="873"/>
      <c r="E9" s="873"/>
      <c r="F9" s="873"/>
      <c r="G9" s="873"/>
      <c r="H9" s="873"/>
      <c r="I9" s="873"/>
      <c r="J9" s="873"/>
      <c r="K9" s="873"/>
      <c r="L9" s="873"/>
      <c r="M9" s="873"/>
      <c r="N9" s="873"/>
      <c r="O9" s="873"/>
      <c r="P9" s="873"/>
      <c r="Q9" s="873"/>
      <c r="R9" s="873"/>
      <c r="S9" s="873"/>
      <c r="T9" s="873"/>
      <c r="U9" s="873"/>
      <c r="V9" s="873"/>
      <c r="W9" s="873"/>
      <c r="X9" s="873"/>
      <c r="Y9" s="605"/>
      <c r="Z9" s="605"/>
      <c r="AA9" s="605"/>
      <c r="AB9" s="605"/>
      <c r="AC9" s="605"/>
      <c r="AD9" s="605"/>
      <c r="AE9" s="272"/>
      <c r="AF9" s="255"/>
      <c r="AG9" s="255"/>
      <c r="AH9" s="255"/>
      <c r="AI9" s="255"/>
      <c r="AJ9" s="255"/>
      <c r="AK9" s="255"/>
      <c r="AL9" s="255"/>
      <c r="AM9" s="256"/>
    </row>
    <row r="10" spans="1:39" ht="41.25" customHeight="1">
      <c r="B10" s="275"/>
      <c r="C10" s="873" t="s">
        <v>635</v>
      </c>
      <c r="D10" s="873"/>
      <c r="E10" s="873"/>
      <c r="F10" s="873"/>
      <c r="G10" s="873"/>
      <c r="H10" s="873"/>
      <c r="I10" s="873"/>
      <c r="J10" s="873"/>
      <c r="K10" s="873"/>
      <c r="L10" s="873"/>
      <c r="M10" s="873"/>
      <c r="N10" s="873"/>
      <c r="O10" s="873"/>
      <c r="P10" s="873"/>
      <c r="Q10" s="873"/>
      <c r="R10" s="873"/>
      <c r="S10" s="873"/>
      <c r="T10" s="873"/>
      <c r="U10" s="873"/>
      <c r="V10" s="873"/>
      <c r="W10" s="873"/>
      <c r="X10" s="873"/>
      <c r="Y10" s="605"/>
      <c r="Z10" s="605"/>
      <c r="AA10" s="605"/>
      <c r="AB10" s="605"/>
      <c r="AC10" s="605"/>
      <c r="AD10" s="605"/>
      <c r="AE10" s="272"/>
      <c r="AF10" s="276"/>
      <c r="AG10" s="276"/>
      <c r="AH10" s="276"/>
      <c r="AI10" s="276"/>
      <c r="AJ10" s="276"/>
      <c r="AK10" s="276"/>
      <c r="AL10" s="276"/>
    </row>
    <row r="11" spans="1:39" ht="53.25" customHeight="1">
      <c r="C11" s="873" t="s">
        <v>620</v>
      </c>
      <c r="D11" s="873"/>
      <c r="E11" s="873"/>
      <c r="F11" s="873"/>
      <c r="G11" s="873"/>
      <c r="H11" s="873"/>
      <c r="I11" s="873"/>
      <c r="J11" s="873"/>
      <c r="K11" s="873"/>
      <c r="L11" s="873"/>
      <c r="M11" s="873"/>
      <c r="N11" s="873"/>
      <c r="O11" s="873"/>
      <c r="P11" s="873"/>
      <c r="Q11" s="873"/>
      <c r="R11" s="873"/>
      <c r="S11" s="873"/>
      <c r="T11" s="873"/>
      <c r="U11" s="873"/>
      <c r="V11" s="873"/>
      <c r="W11" s="873"/>
      <c r="X11" s="873"/>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72"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72"/>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74" t="s">
        <v>211</v>
      </c>
      <c r="C19" s="876" t="s">
        <v>33</v>
      </c>
      <c r="D19" s="284" t="s">
        <v>422</v>
      </c>
      <c r="E19" s="878" t="s">
        <v>209</v>
      </c>
      <c r="F19" s="879"/>
      <c r="G19" s="879"/>
      <c r="H19" s="879"/>
      <c r="I19" s="879"/>
      <c r="J19" s="879"/>
      <c r="K19" s="879"/>
      <c r="L19" s="879"/>
      <c r="M19" s="880"/>
      <c r="N19" s="884" t="s">
        <v>213</v>
      </c>
      <c r="O19" s="284" t="s">
        <v>423</v>
      </c>
      <c r="P19" s="878" t="s">
        <v>212</v>
      </c>
      <c r="Q19" s="879"/>
      <c r="R19" s="879"/>
      <c r="S19" s="879"/>
      <c r="T19" s="879"/>
      <c r="U19" s="879"/>
      <c r="V19" s="879"/>
      <c r="W19" s="879"/>
      <c r="X19" s="880"/>
      <c r="Y19" s="881" t="s">
        <v>243</v>
      </c>
      <c r="Z19" s="882"/>
      <c r="AA19" s="882"/>
      <c r="AB19" s="882"/>
      <c r="AC19" s="882"/>
      <c r="AD19" s="882"/>
      <c r="AE19" s="882"/>
      <c r="AF19" s="882"/>
      <c r="AG19" s="882"/>
      <c r="AH19" s="882"/>
      <c r="AI19" s="882"/>
      <c r="AJ19" s="882"/>
      <c r="AK19" s="882"/>
      <c r="AL19" s="882"/>
      <c r="AM19" s="883"/>
    </row>
    <row r="20" spans="1:39" s="283" customFormat="1" ht="59.25" customHeight="1">
      <c r="A20" s="509"/>
      <c r="B20" s="875"/>
      <c r="C20" s="877"/>
      <c r="D20" s="285">
        <v>2011</v>
      </c>
      <c r="E20" s="285">
        <v>2012</v>
      </c>
      <c r="F20" s="285">
        <v>2013</v>
      </c>
      <c r="G20" s="285">
        <v>2014</v>
      </c>
      <c r="H20" s="285">
        <v>2015</v>
      </c>
      <c r="I20" s="285">
        <v>2016</v>
      </c>
      <c r="J20" s="285">
        <v>2017</v>
      </c>
      <c r="K20" s="285">
        <v>2018</v>
      </c>
      <c r="L20" s="285">
        <v>2019</v>
      </c>
      <c r="M20" s="285">
        <v>2020</v>
      </c>
      <c r="N20" s="88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General Service 50 - 999 kW</v>
      </c>
      <c r="AB20" s="286" t="str">
        <f>'1.  LRAMVA Summary'!G52</f>
        <v>General Service 1,000 - 4,999 kW</v>
      </c>
      <c r="AC20" s="286" t="str">
        <f>'1.  LRAMVA Summary'!H52</f>
        <v>Sentinel Lighting</v>
      </c>
      <c r="AD20" s="286" t="str">
        <f>'1.  LRAMVA Summary'!I52</f>
        <v>Street Lighting</v>
      </c>
      <c r="AE20" s="286" t="str">
        <f>'1.  LRAMVA Summary'!J52</f>
        <v>Unmetered Scattered Load</v>
      </c>
      <c r="AF20" s="286" t="str">
        <f>'1.  LRAMVA Summary'!K52</f>
        <v>Large Use</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288761.7718260308</v>
      </c>
      <c r="E22" s="295">
        <v>288761.7718260308</v>
      </c>
      <c r="F22" s="295">
        <v>288761.7718260308</v>
      </c>
      <c r="G22" s="295">
        <v>287549.91383499955</v>
      </c>
      <c r="H22" s="295">
        <v>200473.05071155936</v>
      </c>
      <c r="I22" s="295">
        <v>0</v>
      </c>
      <c r="J22" s="295">
        <v>0</v>
      </c>
      <c r="K22" s="295">
        <v>0</v>
      </c>
      <c r="L22" s="295">
        <v>0</v>
      </c>
      <c r="M22" s="295">
        <v>0</v>
      </c>
      <c r="N22" s="291"/>
      <c r="O22" s="295">
        <v>41.105799986752402</v>
      </c>
      <c r="P22" s="295">
        <v>41.105799986752402</v>
      </c>
      <c r="Q22" s="295">
        <v>41.105799986752402</v>
      </c>
      <c r="R22" s="295">
        <v>39.750639795766361</v>
      </c>
      <c r="S22" s="295">
        <v>26.358141246264015</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3825.890381550802</v>
      </c>
      <c r="E25" s="295">
        <v>3825.890381550802</v>
      </c>
      <c r="F25" s="295">
        <v>3825.890381550802</v>
      </c>
      <c r="G25" s="295">
        <v>1956.9842361982471</v>
      </c>
      <c r="H25" s="295">
        <v>0</v>
      </c>
      <c r="I25" s="295">
        <v>0</v>
      </c>
      <c r="J25" s="295">
        <v>0</v>
      </c>
      <c r="K25" s="295">
        <v>0</v>
      </c>
      <c r="L25" s="295">
        <v>0</v>
      </c>
      <c r="M25" s="295">
        <v>0</v>
      </c>
      <c r="N25" s="291"/>
      <c r="O25" s="295">
        <v>3.1874457525847388</v>
      </c>
      <c r="P25" s="295">
        <v>3.1874457525847388</v>
      </c>
      <c r="Q25" s="295">
        <v>3.1874457525847388</v>
      </c>
      <c r="R25" s="295">
        <v>1.097541467086852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748429.0923224577</v>
      </c>
      <c r="E28" s="295">
        <v>748429.0923224577</v>
      </c>
      <c r="F28" s="295">
        <v>748429.0923224577</v>
      </c>
      <c r="G28" s="295">
        <v>748429.0923224577</v>
      </c>
      <c r="H28" s="295">
        <v>748429.0923224577</v>
      </c>
      <c r="I28" s="295">
        <v>748429.0923224577</v>
      </c>
      <c r="J28" s="295">
        <v>748429.0923224577</v>
      </c>
      <c r="K28" s="295">
        <v>748429.0923224577</v>
      </c>
      <c r="L28" s="295">
        <v>748429.0923224577</v>
      </c>
      <c r="M28" s="295">
        <v>748429.0923224577</v>
      </c>
      <c r="N28" s="291"/>
      <c r="O28" s="295">
        <v>405.03198609872021</v>
      </c>
      <c r="P28" s="295">
        <v>405.03198609872021</v>
      </c>
      <c r="Q28" s="295">
        <v>405.03198609872021</v>
      </c>
      <c r="R28" s="295">
        <v>405.03198609872021</v>
      </c>
      <c r="S28" s="295">
        <v>405.03198609872021</v>
      </c>
      <c r="T28" s="295">
        <v>405.03198609872021</v>
      </c>
      <c r="U28" s="295">
        <v>405.03198609872021</v>
      </c>
      <c r="V28" s="295">
        <v>405.03198609872021</v>
      </c>
      <c r="W28" s="295">
        <v>405.03198609872021</v>
      </c>
      <c r="X28" s="295">
        <v>405.03198609872021</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-86282.849420085215</v>
      </c>
      <c r="E29" s="295">
        <v>-86282.849420085215</v>
      </c>
      <c r="F29" s="295">
        <v>-86282.849420085215</v>
      </c>
      <c r="G29" s="295">
        <v>-86282.849420085215</v>
      </c>
      <c r="H29" s="295">
        <v>-86282.849420085215</v>
      </c>
      <c r="I29" s="295">
        <v>-86282.849420085215</v>
      </c>
      <c r="J29" s="295">
        <v>-86282.849420085215</v>
      </c>
      <c r="K29" s="295">
        <v>-86282.849420085215</v>
      </c>
      <c r="L29" s="295">
        <v>-86282.849420085215</v>
      </c>
      <c r="M29" s="295">
        <v>-86282.849420085215</v>
      </c>
      <c r="N29" s="468"/>
      <c r="O29" s="295">
        <v>-46.401164268402482</v>
      </c>
      <c r="P29" s="295">
        <v>-46.401164268402482</v>
      </c>
      <c r="Q29" s="295">
        <v>-46.401164268402482</v>
      </c>
      <c r="R29" s="295">
        <v>-46.401164268402482</v>
      </c>
      <c r="S29" s="295">
        <v>-46.401164268402482</v>
      </c>
      <c r="T29" s="295">
        <v>-46.401164268402482</v>
      </c>
      <c r="U29" s="295">
        <v>-46.401164268402482</v>
      </c>
      <c r="V29" s="295">
        <v>-46.401164268402482</v>
      </c>
      <c r="W29" s="295">
        <v>-46.401164268402482</v>
      </c>
      <c r="X29" s="295">
        <v>-46.401164268402482</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121767.38778038583</v>
      </c>
      <c r="E31" s="295">
        <v>121767.38778038583</v>
      </c>
      <c r="F31" s="295">
        <v>121767.38778038583</v>
      </c>
      <c r="G31" s="295">
        <v>121767.38778038583</v>
      </c>
      <c r="H31" s="295">
        <v>111967.76570651082</v>
      </c>
      <c r="I31" s="295">
        <v>101262.09137976122</v>
      </c>
      <c r="J31" s="295">
        <v>79062.772201030486</v>
      </c>
      <c r="K31" s="295">
        <v>78555.822662129314</v>
      </c>
      <c r="L31" s="295">
        <v>99061.119062753918</v>
      </c>
      <c r="M31" s="295">
        <v>37516.399636366077</v>
      </c>
      <c r="N31" s="291"/>
      <c r="O31" s="295">
        <v>7.4855600043947499</v>
      </c>
      <c r="P31" s="295">
        <v>7.4855600043947499</v>
      </c>
      <c r="Q31" s="295">
        <v>7.4855600043947499</v>
      </c>
      <c r="R31" s="295">
        <v>7.4855600043947499</v>
      </c>
      <c r="S31" s="295">
        <v>7.0318085924800089</v>
      </c>
      <c r="T31" s="295">
        <v>6.5361042883097165</v>
      </c>
      <c r="U31" s="295">
        <v>5.5082103200567172</v>
      </c>
      <c r="V31" s="295">
        <v>5.4503393681273611</v>
      </c>
      <c r="W31" s="295">
        <v>6.3997950842123945</v>
      </c>
      <c r="X31" s="295">
        <v>3.5500930115101648</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1780.8514679804593</v>
      </c>
      <c r="E32" s="295">
        <v>1780.8514679804593</v>
      </c>
      <c r="F32" s="295">
        <v>1780.8514679804593</v>
      </c>
      <c r="G32" s="295">
        <v>1780.8514679804593</v>
      </c>
      <c r="H32" s="295">
        <v>1780.8514679804593</v>
      </c>
      <c r="I32" s="295">
        <v>1627.129756449393</v>
      </c>
      <c r="J32" s="295">
        <v>998.23003943949277</v>
      </c>
      <c r="K32" s="295">
        <v>996.87092539418131</v>
      </c>
      <c r="L32" s="295">
        <v>996.87092539418131</v>
      </c>
      <c r="M32" s="295">
        <v>353.10626791967195</v>
      </c>
      <c r="N32" s="468"/>
      <c r="O32" s="295">
        <v>0.10400645331379674</v>
      </c>
      <c r="P32" s="295">
        <v>0.10400645331379674</v>
      </c>
      <c r="Q32" s="295">
        <v>0.10400645331379674</v>
      </c>
      <c r="R32" s="295">
        <v>0.10400645331379674</v>
      </c>
      <c r="S32" s="295">
        <v>0.10400645331379674</v>
      </c>
      <c r="T32" s="295">
        <v>9.6888684575028333E-2</v>
      </c>
      <c r="U32" s="295">
        <v>6.7768772358537746E-2</v>
      </c>
      <c r="V32" s="295">
        <v>6.761362235336521E-2</v>
      </c>
      <c r="W32" s="295">
        <v>6.761362235336521E-2</v>
      </c>
      <c r="X32" s="295">
        <v>3.7805419540257935E-2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189855.7636330871</v>
      </c>
      <c r="E34" s="295">
        <v>189855.7636330871</v>
      </c>
      <c r="F34" s="295">
        <v>189855.7636330871</v>
      </c>
      <c r="G34" s="295">
        <v>189855.7636330871</v>
      </c>
      <c r="H34" s="295">
        <v>173514.18606827583</v>
      </c>
      <c r="I34" s="295">
        <v>155661.70093412115</v>
      </c>
      <c r="J34" s="295">
        <v>117358.99931858764</v>
      </c>
      <c r="K34" s="295">
        <v>116930.87839431454</v>
      </c>
      <c r="L34" s="295">
        <v>151124.94109328045</v>
      </c>
      <c r="M34" s="295">
        <v>48494.676514804552</v>
      </c>
      <c r="N34" s="291"/>
      <c r="O34" s="295">
        <v>10.86307615494947</v>
      </c>
      <c r="P34" s="295">
        <v>10.86307615494947</v>
      </c>
      <c r="Q34" s="295">
        <v>10.86307615494947</v>
      </c>
      <c r="R34" s="295">
        <v>10.86307615494947</v>
      </c>
      <c r="S34" s="295">
        <v>10.106412904361958</v>
      </c>
      <c r="T34" s="295">
        <v>9.2797901759809207</v>
      </c>
      <c r="U34" s="295">
        <v>7.5062620942673615</v>
      </c>
      <c r="V34" s="295">
        <v>7.4573898426380127</v>
      </c>
      <c r="W34" s="295">
        <v>9.040675821606559</v>
      </c>
      <c r="X34" s="295">
        <v>4.2885918017732747</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14105.649248274474</v>
      </c>
      <c r="E35" s="295">
        <v>14105.649248274474</v>
      </c>
      <c r="F35" s="295">
        <v>14105.649248274474</v>
      </c>
      <c r="G35" s="295">
        <v>14105.649248274474</v>
      </c>
      <c r="H35" s="295">
        <v>14105.649248274474</v>
      </c>
      <c r="I35" s="295">
        <v>12817.991979722543</v>
      </c>
      <c r="J35" s="295">
        <v>6920.2948640354389</v>
      </c>
      <c r="K35" s="295">
        <v>6918.8850288682224</v>
      </c>
      <c r="L35" s="295">
        <v>6918.8850288682224</v>
      </c>
      <c r="M35" s="295">
        <v>1526.3595867717136</v>
      </c>
      <c r="N35" s="468"/>
      <c r="O35" s="295">
        <v>0.6968485784181383</v>
      </c>
      <c r="P35" s="295">
        <v>0.6968485784181383</v>
      </c>
      <c r="Q35" s="295">
        <v>0.6968485784181383</v>
      </c>
      <c r="R35" s="295">
        <v>0.6968485784181383</v>
      </c>
      <c r="S35" s="295">
        <v>0.6968485784181383</v>
      </c>
      <c r="T35" s="295">
        <v>0.63722624816263262</v>
      </c>
      <c r="U35" s="295">
        <v>0.3641454728924558</v>
      </c>
      <c r="V35" s="295">
        <v>0.36398453280487403</v>
      </c>
      <c r="W35" s="295">
        <v>0.36398453280487403</v>
      </c>
      <c r="X35" s="295">
        <v>0.11429469633040391</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325703.34450750484</v>
      </c>
      <c r="E50" s="295">
        <v>325703.34450750484</v>
      </c>
      <c r="F50" s="295">
        <v>325703.34450750484</v>
      </c>
      <c r="G50" s="295">
        <v>325703.34450750484</v>
      </c>
      <c r="H50" s="295">
        <v>325703.34450750484</v>
      </c>
      <c r="I50" s="295">
        <v>325703.34450750484</v>
      </c>
      <c r="J50" s="295">
        <v>325703.34450750484</v>
      </c>
      <c r="K50" s="295">
        <v>325703.34450750484</v>
      </c>
      <c r="L50" s="295">
        <v>210010.64542834533</v>
      </c>
      <c r="M50" s="295">
        <v>210010.64542834533</v>
      </c>
      <c r="N50" s="295">
        <v>12</v>
      </c>
      <c r="O50" s="295">
        <v>57.479417571602184</v>
      </c>
      <c r="P50" s="295">
        <v>57.479417571602184</v>
      </c>
      <c r="Q50" s="295">
        <v>57.479417571602184</v>
      </c>
      <c r="R50" s="295">
        <v>57.479417571602184</v>
      </c>
      <c r="S50" s="295">
        <v>57.479417571602184</v>
      </c>
      <c r="T50" s="295">
        <v>57.479417571602184</v>
      </c>
      <c r="U50" s="295">
        <v>57.479417571602184</v>
      </c>
      <c r="V50" s="295">
        <v>57.479417571602184</v>
      </c>
      <c r="W50" s="295">
        <v>30.600382580159575</v>
      </c>
      <c r="X50" s="295">
        <v>30.600382580159575</v>
      </c>
      <c r="Y50" s="415"/>
      <c r="Z50" s="415">
        <v>0.11</v>
      </c>
      <c r="AA50" s="415">
        <v>0.89</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v>118887.24683836786</v>
      </c>
      <c r="E51" s="295">
        <v>118887.24683836786</v>
      </c>
      <c r="F51" s="295">
        <v>118887.24683836786</v>
      </c>
      <c r="G51" s="295">
        <v>118635.74740800269</v>
      </c>
      <c r="H51" s="295">
        <v>118635.74740800269</v>
      </c>
      <c r="I51" s="295">
        <v>118635.74740800269</v>
      </c>
      <c r="J51" s="295">
        <v>109578.97895815258</v>
      </c>
      <c r="K51" s="295">
        <v>726.68684963334351</v>
      </c>
      <c r="L51" s="295">
        <v>726.68684963334351</v>
      </c>
      <c r="M51" s="295">
        <v>726.68684963334351</v>
      </c>
      <c r="N51" s="295">
        <v>12</v>
      </c>
      <c r="O51" s="295">
        <v>13.877678215831628</v>
      </c>
      <c r="P51" s="295">
        <v>13.877678215831628</v>
      </c>
      <c r="Q51" s="295">
        <v>13.877678215831628</v>
      </c>
      <c r="R51" s="295">
        <v>13.812700405965318</v>
      </c>
      <c r="S51" s="295">
        <v>13.812700405965318</v>
      </c>
      <c r="T51" s="295">
        <v>13.812700405965318</v>
      </c>
      <c r="U51" s="295">
        <v>12.629349411748501</v>
      </c>
      <c r="V51" s="295">
        <v>0.10230548787461423</v>
      </c>
      <c r="W51" s="295">
        <v>0.10230548787461423</v>
      </c>
      <c r="X51" s="295">
        <v>0.10230548787461423</v>
      </c>
      <c r="Y51" s="411">
        <f>Y50</f>
        <v>0</v>
      </c>
      <c r="Z51" s="411">
        <f>Z50</f>
        <v>0.11</v>
      </c>
      <c r="AA51" s="411">
        <f t="shared" ref="AA51:AL51" si="9">AA50</f>
        <v>0.89</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238083.68999104682</v>
      </c>
      <c r="E53" s="295">
        <v>237600.97397918478</v>
      </c>
      <c r="F53" s="295">
        <v>237600.97397918478</v>
      </c>
      <c r="G53" s="295">
        <v>205599.2253797559</v>
      </c>
      <c r="H53" s="295">
        <v>205004.7379521339</v>
      </c>
      <c r="I53" s="295">
        <v>204888.27053398266</v>
      </c>
      <c r="J53" s="295">
        <v>30464.544630472614</v>
      </c>
      <c r="K53" s="295">
        <v>30464.544630472614</v>
      </c>
      <c r="L53" s="295">
        <v>30464.544630472614</v>
      </c>
      <c r="M53" s="295">
        <v>30464.544630472614</v>
      </c>
      <c r="N53" s="295">
        <v>12</v>
      </c>
      <c r="O53" s="295">
        <v>91.55723199671263</v>
      </c>
      <c r="P53" s="295">
        <v>91.384408590482195</v>
      </c>
      <c r="Q53" s="295">
        <v>91.384408590482195</v>
      </c>
      <c r="R53" s="295">
        <v>80.420491699224044</v>
      </c>
      <c r="S53" s="295">
        <v>80.207651562004486</v>
      </c>
      <c r="T53" s="295">
        <v>80.165953554428313</v>
      </c>
      <c r="U53" s="295">
        <v>10.919071146021968</v>
      </c>
      <c r="V53" s="295">
        <v>10.919071146021968</v>
      </c>
      <c r="W53" s="295">
        <v>10.919071146021968</v>
      </c>
      <c r="X53" s="295">
        <v>10.919071146021968</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v>25699.848038283773</v>
      </c>
      <c r="E54" s="295">
        <v>25699.848038283773</v>
      </c>
      <c r="F54" s="295">
        <v>25699.848038283773</v>
      </c>
      <c r="G54" s="295">
        <v>23686.984970442008</v>
      </c>
      <c r="H54" s="295">
        <v>23686.984970442008</v>
      </c>
      <c r="I54" s="295">
        <v>23570.517552290756</v>
      </c>
      <c r="J54" s="295">
        <v>3336.0231833526741</v>
      </c>
      <c r="K54" s="295">
        <v>3336.0231833526741</v>
      </c>
      <c r="L54" s="295">
        <v>3336.0231833526741</v>
      </c>
      <c r="M54" s="295">
        <v>3336.0231833526741</v>
      </c>
      <c r="N54" s="295">
        <v>12</v>
      </c>
      <c r="O54" s="295">
        <v>10.837179726689152</v>
      </c>
      <c r="P54" s="295">
        <v>10.837179726689152</v>
      </c>
      <c r="Q54" s="295">
        <v>10.837179726689152</v>
      </c>
      <c r="R54" s="295">
        <v>10.037583433863055</v>
      </c>
      <c r="S54" s="295">
        <v>10.037583433863055</v>
      </c>
      <c r="T54" s="295">
        <v>9.9958854262868844</v>
      </c>
      <c r="U54" s="295">
        <v>1.320150433519574</v>
      </c>
      <c r="V54" s="295">
        <v>1.320150433519574</v>
      </c>
      <c r="W54" s="295">
        <v>1.320150433519574</v>
      </c>
      <c r="X54" s="295">
        <v>1.320150433519574</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v>15694.85</v>
      </c>
      <c r="E71" s="295">
        <v>0</v>
      </c>
      <c r="F71" s="295">
        <v>0</v>
      </c>
      <c r="G71" s="295">
        <v>0</v>
      </c>
      <c r="H71" s="295">
        <v>0</v>
      </c>
      <c r="I71" s="295">
        <v>0</v>
      </c>
      <c r="J71" s="295">
        <v>0</v>
      </c>
      <c r="K71" s="295">
        <v>0</v>
      </c>
      <c r="L71" s="295">
        <v>0</v>
      </c>
      <c r="M71" s="295">
        <v>0</v>
      </c>
      <c r="N71" s="291"/>
      <c r="O71" s="295">
        <v>401.98910000000001</v>
      </c>
      <c r="P71" s="295"/>
      <c r="Q71" s="295"/>
      <c r="R71" s="295"/>
      <c r="S71" s="295"/>
      <c r="T71" s="295"/>
      <c r="U71" s="295"/>
      <c r="V71" s="295"/>
      <c r="W71" s="295"/>
      <c r="X71" s="295"/>
      <c r="Y71" s="415"/>
      <c r="Z71" s="415"/>
      <c r="AA71" s="415">
        <v>1</v>
      </c>
      <c r="AB71" s="415"/>
      <c r="AC71" s="415"/>
      <c r="AD71" s="415"/>
      <c r="AE71" s="415"/>
      <c r="AF71" s="415"/>
      <c r="AG71" s="415"/>
      <c r="AH71" s="415"/>
      <c r="AI71" s="415"/>
      <c r="AJ71" s="415"/>
      <c r="AK71" s="415"/>
      <c r="AL71" s="415"/>
      <c r="AM71" s="296">
        <f>SUM(Y71:AL71)</f>
        <v>1</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1</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v>156003.14493512208</v>
      </c>
      <c r="E84" s="295">
        <v>156003.14493512208</v>
      </c>
      <c r="F84" s="295">
        <v>156003.14493512208</v>
      </c>
      <c r="G84" s="295">
        <v>156003.14493512208</v>
      </c>
      <c r="H84" s="295">
        <v>156003.14493512208</v>
      </c>
      <c r="I84" s="295">
        <v>156003.14493512208</v>
      </c>
      <c r="J84" s="295">
        <v>156003.14493512208</v>
      </c>
      <c r="K84" s="295">
        <v>156003.14493512208</v>
      </c>
      <c r="L84" s="295">
        <v>156003.14493512208</v>
      </c>
      <c r="M84" s="295">
        <v>156003.14493512208</v>
      </c>
      <c r="N84" s="295">
        <v>12</v>
      </c>
      <c r="O84" s="295">
        <v>23.221902144887835</v>
      </c>
      <c r="P84" s="295">
        <v>23.221902144887835</v>
      </c>
      <c r="Q84" s="295">
        <v>23.221902144887835</v>
      </c>
      <c r="R84" s="295">
        <v>23.221902144887835</v>
      </c>
      <c r="S84" s="295">
        <v>23.221902144887835</v>
      </c>
      <c r="T84" s="295">
        <v>23.221902144887835</v>
      </c>
      <c r="U84" s="295">
        <v>23.221902144887835</v>
      </c>
      <c r="V84" s="295">
        <v>23.221902144887835</v>
      </c>
      <c r="W84" s="295">
        <v>23.221902144887835</v>
      </c>
      <c r="X84" s="295">
        <v>23.221902144887835</v>
      </c>
      <c r="Y84" s="410"/>
      <c r="Z84" s="415"/>
      <c r="AA84" s="415">
        <v>1</v>
      </c>
      <c r="AB84" s="415"/>
      <c r="AC84" s="415"/>
      <c r="AD84" s="415"/>
      <c r="AE84" s="415"/>
      <c r="AF84" s="415"/>
      <c r="AG84" s="415"/>
      <c r="AH84" s="415"/>
      <c r="AI84" s="415"/>
      <c r="AJ84" s="415"/>
      <c r="AK84" s="415"/>
      <c r="AL84" s="415"/>
      <c r="AM84" s="296">
        <f>SUM(Y84:AL84)</f>
        <v>1</v>
      </c>
    </row>
    <row r="85" spans="1:39" s="283" customFormat="1" ht="15" outlineLevel="1">
      <c r="A85" s="509"/>
      <c r="B85" s="315" t="s">
        <v>214</v>
      </c>
      <c r="C85" s="291" t="s">
        <v>163</v>
      </c>
      <c r="D85" s="295"/>
      <c r="E85" s="295"/>
      <c r="F85" s="295"/>
      <c r="G85" s="295"/>
      <c r="H85" s="295"/>
      <c r="I85" s="295"/>
      <c r="J85" s="295"/>
      <c r="K85" s="295"/>
      <c r="L85" s="295"/>
      <c r="M85" s="295"/>
      <c r="N85" s="295">
        <v>12</v>
      </c>
      <c r="O85" s="295"/>
      <c r="P85" s="295"/>
      <c r="Q85" s="295"/>
      <c r="R85" s="295"/>
      <c r="S85" s="295"/>
      <c r="T85" s="295"/>
      <c r="U85" s="295"/>
      <c r="V85" s="295"/>
      <c r="W85" s="295"/>
      <c r="X85" s="295"/>
      <c r="Y85" s="411">
        <f>Y84</f>
        <v>0</v>
      </c>
      <c r="Z85" s="411">
        <f>Z84</f>
        <v>0</v>
      </c>
      <c r="AA85" s="411">
        <f t="shared" ref="AA85:AL85" si="20">AA84</f>
        <v>1</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v>98938.19</v>
      </c>
      <c r="E87" s="295">
        <v>0</v>
      </c>
      <c r="F87" s="295">
        <v>0</v>
      </c>
      <c r="G87" s="295">
        <v>0</v>
      </c>
      <c r="H87" s="295">
        <v>0</v>
      </c>
      <c r="I87" s="295">
        <v>0</v>
      </c>
      <c r="J87" s="295">
        <v>0</v>
      </c>
      <c r="K87" s="295">
        <v>0</v>
      </c>
      <c r="L87" s="295">
        <v>0</v>
      </c>
      <c r="M87" s="295">
        <v>0</v>
      </c>
      <c r="N87" s="291"/>
      <c r="O87" s="295">
        <v>1685.52</v>
      </c>
      <c r="P87" s="295">
        <v>0</v>
      </c>
      <c r="Q87" s="295">
        <v>0</v>
      </c>
      <c r="R87" s="295">
        <v>0</v>
      </c>
      <c r="S87" s="295">
        <v>0</v>
      </c>
      <c r="T87" s="295">
        <v>0</v>
      </c>
      <c r="U87" s="295">
        <v>0</v>
      </c>
      <c r="V87" s="295">
        <v>0</v>
      </c>
      <c r="W87" s="295">
        <v>0</v>
      </c>
      <c r="X87" s="295">
        <v>0</v>
      </c>
      <c r="Y87" s="410"/>
      <c r="Z87" s="415"/>
      <c r="AA87" s="415">
        <v>1</v>
      </c>
      <c r="AB87" s="415"/>
      <c r="AC87" s="415"/>
      <c r="AD87" s="415"/>
      <c r="AE87" s="415"/>
      <c r="AF87" s="415"/>
      <c r="AG87" s="415"/>
      <c r="AH87" s="415"/>
      <c r="AI87" s="415"/>
      <c r="AJ87" s="415"/>
      <c r="AK87" s="415"/>
      <c r="AL87" s="415"/>
      <c r="AM87" s="296">
        <f>SUM(Y87:AL87)</f>
        <v>1</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1</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3122745.3173320801</v>
      </c>
      <c r="E102" s="295">
        <v>3122745.3173320801</v>
      </c>
      <c r="F102" s="295">
        <v>3122745.3173320801</v>
      </c>
      <c r="G102" s="295">
        <v>3122745.3173320801</v>
      </c>
      <c r="H102" s="295">
        <v>3122745.3173320801</v>
      </c>
      <c r="I102" s="295">
        <v>3122745.3173320801</v>
      </c>
      <c r="J102" s="295">
        <v>3122745.3173320801</v>
      </c>
      <c r="K102" s="295">
        <v>3122745.3173320801</v>
      </c>
      <c r="L102" s="295">
        <v>3122745.3173320801</v>
      </c>
      <c r="M102" s="295">
        <v>3122745.3173320801</v>
      </c>
      <c r="N102" s="295">
        <v>12</v>
      </c>
      <c r="O102" s="295">
        <v>432.21097039999995</v>
      </c>
      <c r="P102" s="295">
        <v>432.21097039999995</v>
      </c>
      <c r="Q102" s="295">
        <v>432.21097039999995</v>
      </c>
      <c r="R102" s="295">
        <v>432.21097039999995</v>
      </c>
      <c r="S102" s="295">
        <v>432.21097039999995</v>
      </c>
      <c r="T102" s="295">
        <v>432.21097039999995</v>
      </c>
      <c r="U102" s="295">
        <v>432.21097039999995</v>
      </c>
      <c r="V102" s="295">
        <v>432.21097039999995</v>
      </c>
      <c r="W102" s="295">
        <v>432.21097039999995</v>
      </c>
      <c r="X102" s="295">
        <v>432.21097039999995</v>
      </c>
      <c r="Y102" s="410"/>
      <c r="Z102" s="410"/>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v>12</v>
      </c>
      <c r="O103" s="295"/>
      <c r="P103" s="295"/>
      <c r="Q103" s="295"/>
      <c r="R103" s="295"/>
      <c r="S103" s="295"/>
      <c r="T103" s="295"/>
      <c r="U103" s="295"/>
      <c r="V103" s="295"/>
      <c r="W103" s="295"/>
      <c r="X103" s="295"/>
      <c r="Y103" s="411">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3378.8184237082132</v>
      </c>
      <c r="E105" s="295">
        <v>3378.8184237082132</v>
      </c>
      <c r="F105" s="295">
        <v>3378.8184237082132</v>
      </c>
      <c r="G105" s="295">
        <v>3378.8184237082132</v>
      </c>
      <c r="H105" s="295">
        <v>3378.8184237082132</v>
      </c>
      <c r="I105" s="295">
        <v>3378.8184237082132</v>
      </c>
      <c r="J105" s="295">
        <v>3378.8184237082132</v>
      </c>
      <c r="K105" s="295">
        <v>3378.8184237082132</v>
      </c>
      <c r="L105" s="295">
        <v>3378.8184237082132</v>
      </c>
      <c r="M105" s="295">
        <v>3378.8184237082132</v>
      </c>
      <c r="N105" s="295">
        <v>12</v>
      </c>
      <c r="O105" s="295">
        <v>0.65786963078430938</v>
      </c>
      <c r="P105" s="295">
        <v>0.65786963078430938</v>
      </c>
      <c r="Q105" s="295">
        <v>0.65786963078430938</v>
      </c>
      <c r="R105" s="295">
        <v>0.65786963078430938</v>
      </c>
      <c r="S105" s="295">
        <v>0.65786963078430938</v>
      </c>
      <c r="T105" s="295">
        <v>0.65786963078430938</v>
      </c>
      <c r="U105" s="295">
        <v>0.65786963078430938</v>
      </c>
      <c r="V105" s="295">
        <v>0.65786963078430938</v>
      </c>
      <c r="W105" s="295">
        <v>0.65786963078430938</v>
      </c>
      <c r="X105" s="295">
        <v>0.65786963078430938</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c r="E106" s="295"/>
      <c r="F106" s="295"/>
      <c r="G106" s="295"/>
      <c r="H106" s="295"/>
      <c r="I106" s="295"/>
      <c r="J106" s="295"/>
      <c r="K106" s="295"/>
      <c r="L106" s="295"/>
      <c r="M106" s="295"/>
      <c r="N106" s="295">
        <v>12</v>
      </c>
      <c r="O106" s="295"/>
      <c r="P106" s="295"/>
      <c r="Q106" s="295"/>
      <c r="R106" s="295"/>
      <c r="S106" s="295"/>
      <c r="T106" s="295"/>
      <c r="U106" s="295"/>
      <c r="V106" s="295"/>
      <c r="W106" s="295"/>
      <c r="X106" s="295"/>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5387378.0073057963</v>
      </c>
      <c r="E127" s="328"/>
      <c r="F127" s="328"/>
      <c r="G127" s="328"/>
      <c r="H127" s="328"/>
      <c r="I127" s="328"/>
      <c r="J127" s="328"/>
      <c r="K127" s="328"/>
      <c r="L127" s="328"/>
      <c r="M127" s="328"/>
      <c r="N127" s="328"/>
      <c r="O127" s="328">
        <f>SUM(O22:O125)</f>
        <v>3139.4249084472385</v>
      </c>
      <c r="P127" s="328"/>
      <c r="Q127" s="328"/>
      <c r="R127" s="328"/>
      <c r="S127" s="328"/>
      <c r="T127" s="328"/>
      <c r="U127" s="328"/>
      <c r="V127" s="328"/>
      <c r="W127" s="328"/>
      <c r="X127" s="328"/>
      <c r="Y127" s="329">
        <f>IF(Y21="kWh",SUMPRODUCT(D22:D125,Y22:Y125))</f>
        <v>1282243.5572396822</v>
      </c>
      <c r="Z127" s="329">
        <f>IF(Z21="kWh",SUMPRODUCT(D22:D125,Z22:Z125))</f>
        <v>312688.50307737658</v>
      </c>
      <c r="AA127" s="329">
        <f>IF(AA21="kW",SUMPRODUCT(N22:N125,O22:O125,AA22:AA125),SUMPRODUCT(D22:D125,AA22:AA125))</f>
        <v>6235.182689117858</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1282243.5572396822</v>
      </c>
      <c r="Z135" s="291">
        <f>SUMPRODUCT(E22:E125,Z22:Z125)</f>
        <v>312205.78706551454</v>
      </c>
      <c r="AA135" s="291">
        <f>IF(AA21="kW",SUMPRODUCT(N22:N125,P22:P125,AA22:AA125),SUMPRODUCT(E22:E125,AA22:AA125))</f>
        <v>6235.182689117858</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1282243.5572396822</v>
      </c>
      <c r="Z136" s="291">
        <f>SUMPRODUCT(F22:F125,Z22:Z125)</f>
        <v>312205.78706551454</v>
      </c>
      <c r="AA136" s="291">
        <f>IF(AA21="kW",SUMPRODUCT(N22:N125,Q22:Q125,AA22:AA125),SUMPRODUCT(F22:F125,AA22:AA125))</f>
        <v>6235.182689117858</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1279162.7931032982</v>
      </c>
      <c r="Z137" s="291">
        <f>SUMPRODUCT(G22:G125,Z22:Z125)</f>
        <v>278163.51046090375</v>
      </c>
      <c r="AA137" s="291">
        <f>IF(AA21="kW",SUMPRODUCT(N22:N125,R22:R125,AA22:AA125),SUMPRODUCT(G22:G125,AA22:AA125))</f>
        <v>6234.4887261084868</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1163987.7461049734</v>
      </c>
      <c r="Z138" s="291">
        <f>SUMPRODUCT(H22:H125,Z22:Z125)</f>
        <v>277569.02303328173</v>
      </c>
      <c r="AA138" s="291">
        <f>IF(AA21="kW",SUMPRODUCT(N22:N125,S22:S125,AA22:AA125),SUMPRODUCT(H22:H125,AA22:AA125))</f>
        <v>6234.4887261084868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933515.15695242677</v>
      </c>
      <c r="Z139" s="291">
        <f>SUMPRODUCT(I22:I125,Z22:Z125)</f>
        <v>277336.08819697925</v>
      </c>
      <c r="AA139" s="291">
        <f>IF(AA21="kW",SUMPRODUCT(N22:N125,T22:T125,AA22:AA125),SUMPRODUCT(I22:I125,AA22:AA125))</f>
        <v>6234.4887261084868</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866486.53932546556</v>
      </c>
      <c r="Z140" s="291">
        <f>SUMPRODUCT(J22:J125,Z22:Z125)</f>
        <v>81681.623395047602</v>
      </c>
      <c r="AA140" s="291">
        <f>IF(AA21="kW",SUMPRODUCT(N22:N125,U22:U125,AA22:AA125),SUMPRODUCT(J22:J125,AA22:AA125))</f>
        <v>6221.8505374902506</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865548.6999130788</v>
      </c>
      <c r="Z141" s="291">
        <f>SUMPRODUCT(K22:K125,Z22:Z125)</f>
        <v>69707.871263110501</v>
      </c>
      <c r="AA141" s="291">
        <f>IF(AA21="kW",SUMPRODUCT(N22:N125,V22:V125,AA22:AA125),SUMPRODUCT(K22:K125,AA22:AA125))</f>
        <v>6088.0617083832776</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920248.05901266926</v>
      </c>
      <c r="Z142" s="291">
        <f>SUMPRODUCT(L22:L125,Z22:Z125)</f>
        <v>56981.674364402948</v>
      </c>
      <c r="AA142" s="291">
        <f>IF(AA21="kW",SUMPRODUCT(N22:N125,W22:W125,AA22:AA125),SUMPRODUCT(L22:L125,AA22:AA125))</f>
        <v>5800.9936146746704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750036.78490823449</v>
      </c>
      <c r="Z143" s="326">
        <f>SUMPRODUCT(M22:M125,Z22:Z125)</f>
        <v>56981.674364402948</v>
      </c>
      <c r="AA143" s="326">
        <f>IF(AA21="kW",SUMPRODUCT(N22:N125,X22:X125,AA22:AA125),SUMPRODUCT(M22:M125,AA22:AA125))</f>
        <v>5800.9936146746704</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526</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74" t="s">
        <v>211</v>
      </c>
      <c r="C147" s="876" t="s">
        <v>33</v>
      </c>
      <c r="D147" s="284" t="s">
        <v>422</v>
      </c>
      <c r="E147" s="878" t="s">
        <v>209</v>
      </c>
      <c r="F147" s="879"/>
      <c r="G147" s="879"/>
      <c r="H147" s="879"/>
      <c r="I147" s="879"/>
      <c r="J147" s="879"/>
      <c r="K147" s="879"/>
      <c r="L147" s="879"/>
      <c r="M147" s="880"/>
      <c r="N147" s="884" t="s">
        <v>213</v>
      </c>
      <c r="O147" s="284" t="s">
        <v>423</v>
      </c>
      <c r="P147" s="878" t="s">
        <v>212</v>
      </c>
      <c r="Q147" s="879"/>
      <c r="R147" s="879"/>
      <c r="S147" s="879"/>
      <c r="T147" s="879"/>
      <c r="U147" s="879"/>
      <c r="V147" s="879"/>
      <c r="W147" s="879"/>
      <c r="X147" s="880"/>
      <c r="Y147" s="881" t="s">
        <v>243</v>
      </c>
      <c r="Z147" s="882"/>
      <c r="AA147" s="882"/>
      <c r="AB147" s="882"/>
      <c r="AC147" s="882"/>
      <c r="AD147" s="882"/>
      <c r="AE147" s="882"/>
      <c r="AF147" s="882"/>
      <c r="AG147" s="882"/>
      <c r="AH147" s="882"/>
      <c r="AI147" s="882"/>
      <c r="AJ147" s="882"/>
      <c r="AK147" s="882"/>
      <c r="AL147" s="882"/>
      <c r="AM147" s="883"/>
    </row>
    <row r="148" spans="1:39" ht="60.75" customHeight="1">
      <c r="B148" s="875"/>
      <c r="C148" s="877"/>
      <c r="D148" s="285">
        <v>2012</v>
      </c>
      <c r="E148" s="285">
        <v>2013</v>
      </c>
      <c r="F148" s="285">
        <v>2014</v>
      </c>
      <c r="G148" s="285">
        <v>2015</v>
      </c>
      <c r="H148" s="285">
        <v>2016</v>
      </c>
      <c r="I148" s="285">
        <v>2017</v>
      </c>
      <c r="J148" s="285">
        <v>2018</v>
      </c>
      <c r="K148" s="285">
        <v>2019</v>
      </c>
      <c r="L148" s="285">
        <v>2020</v>
      </c>
      <c r="M148" s="285">
        <v>2021</v>
      </c>
      <c r="N148" s="88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General Service 50 - 999 kW</v>
      </c>
      <c r="AB148" s="285" t="str">
        <f>'1.  LRAMVA Summary'!G52</f>
        <v>General Service 1,000 - 4,999 kW</v>
      </c>
      <c r="AC148" s="285" t="str">
        <f>'1.  LRAMVA Summary'!H52</f>
        <v>Sentinel Lighting</v>
      </c>
      <c r="AD148" s="285" t="str">
        <f>'1.  LRAMVA Summary'!I52</f>
        <v>Street Lighting</v>
      </c>
      <c r="AE148" s="285" t="str">
        <f>'1.  LRAMVA Summary'!J52</f>
        <v>Unmetered Scattered Load</v>
      </c>
      <c r="AF148" s="285" t="str">
        <f>'1.  LRAMVA Summary'!K52</f>
        <v>Large Use</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160469.63859888</v>
      </c>
      <c r="E150" s="295">
        <v>160469.63859888</v>
      </c>
      <c r="F150" s="295">
        <v>160469.63859888</v>
      </c>
      <c r="G150" s="295">
        <v>158727.39266388022</v>
      </c>
      <c r="H150" s="295">
        <v>94922.156593140957</v>
      </c>
      <c r="I150" s="295">
        <v>0</v>
      </c>
      <c r="J150" s="295">
        <v>0</v>
      </c>
      <c r="K150" s="295">
        <v>0</v>
      </c>
      <c r="L150" s="295">
        <v>0</v>
      </c>
      <c r="M150" s="295">
        <v>0</v>
      </c>
      <c r="N150" s="291"/>
      <c r="O150" s="295">
        <v>23.843678473851099</v>
      </c>
      <c r="P150" s="295">
        <v>23.843678473851099</v>
      </c>
      <c r="Q150" s="295">
        <v>23.843678473851099</v>
      </c>
      <c r="R150" s="295">
        <v>21.895411967797671</v>
      </c>
      <c r="S150" s="295">
        <v>12.4803388884516</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5205.0656750035323</v>
      </c>
      <c r="E153" s="295">
        <v>5205.0656750035323</v>
      </c>
      <c r="F153" s="295">
        <v>5205.0656750035323</v>
      </c>
      <c r="G153" s="295">
        <v>5116.7400294448853</v>
      </c>
      <c r="H153" s="295">
        <v>0</v>
      </c>
      <c r="I153" s="295">
        <v>0</v>
      </c>
      <c r="J153" s="295">
        <v>0</v>
      </c>
      <c r="K153" s="295">
        <v>0</v>
      </c>
      <c r="L153" s="295">
        <v>0</v>
      </c>
      <c r="M153" s="295">
        <v>0</v>
      </c>
      <c r="N153" s="291"/>
      <c r="O153" s="295">
        <v>2.9684071454505352</v>
      </c>
      <c r="P153" s="295">
        <v>2.9684071454505352</v>
      </c>
      <c r="Q153" s="295">
        <v>2.9684071454505352</v>
      </c>
      <c r="R153" s="295">
        <v>2.8696369928500891</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351058.19430004642</v>
      </c>
      <c r="E156" s="295">
        <v>351058.19430004642</v>
      </c>
      <c r="F156" s="295">
        <v>351058.19430004642</v>
      </c>
      <c r="G156" s="295">
        <v>351058.19430004642</v>
      </c>
      <c r="H156" s="295">
        <v>351058.19430004642</v>
      </c>
      <c r="I156" s="295">
        <v>351058.19430004642</v>
      </c>
      <c r="J156" s="295">
        <v>351058.19430004642</v>
      </c>
      <c r="K156" s="295">
        <v>351058.19430004642</v>
      </c>
      <c r="L156" s="295">
        <v>351058.19430004642</v>
      </c>
      <c r="M156" s="295">
        <v>351058.19430004642</v>
      </c>
      <c r="N156" s="291"/>
      <c r="O156" s="295">
        <v>208.03691786154005</v>
      </c>
      <c r="P156" s="295">
        <v>208.03691786154005</v>
      </c>
      <c r="Q156" s="295">
        <v>208.03691786154005</v>
      </c>
      <c r="R156" s="295">
        <v>208.03691786154005</v>
      </c>
      <c r="S156" s="295">
        <v>208.03691786154005</v>
      </c>
      <c r="T156" s="295">
        <v>208.03691786154005</v>
      </c>
      <c r="U156" s="295">
        <v>208.03691786154005</v>
      </c>
      <c r="V156" s="295">
        <v>208.03691786154005</v>
      </c>
      <c r="W156" s="295">
        <v>208.03691786154005</v>
      </c>
      <c r="X156" s="295">
        <v>208.03691786154005</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2020.8654628632223</v>
      </c>
      <c r="E157" s="295">
        <v>2020.8654628632221</v>
      </c>
      <c r="F157" s="295">
        <v>2020.8654628632221</v>
      </c>
      <c r="G157" s="295">
        <v>2020.8654628632221</v>
      </c>
      <c r="H157" s="295">
        <v>2020.8654628632221</v>
      </c>
      <c r="I157" s="295">
        <v>2020.8654628632221</v>
      </c>
      <c r="J157" s="295">
        <v>2020.8654628632221</v>
      </c>
      <c r="K157" s="295">
        <v>2020.8654628632221</v>
      </c>
      <c r="L157" s="295">
        <v>2020.8654628632221</v>
      </c>
      <c r="M157" s="295">
        <v>2020.8654628632221</v>
      </c>
      <c r="N157" s="468"/>
      <c r="O157" s="295">
        <v>1.0903588484798925</v>
      </c>
      <c r="P157" s="295">
        <v>1.0903588484798925</v>
      </c>
      <c r="Q157" s="295">
        <v>1.0903588484798925</v>
      </c>
      <c r="R157" s="295">
        <v>1.0903588484798925</v>
      </c>
      <c r="S157" s="295">
        <v>1.0903588484798925</v>
      </c>
      <c r="T157" s="295">
        <v>1.0903588484798925</v>
      </c>
      <c r="U157" s="295">
        <v>1.0903588484798925</v>
      </c>
      <c r="V157" s="295">
        <v>1.0903588484798925</v>
      </c>
      <c r="W157" s="295">
        <v>1.0903588484798925</v>
      </c>
      <c r="X157" s="295">
        <v>1.0903588484798925</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9032.9890440363724</v>
      </c>
      <c r="E159" s="295">
        <v>9032.9890440363724</v>
      </c>
      <c r="F159" s="295">
        <v>9032.9890440363724</v>
      </c>
      <c r="G159" s="295">
        <v>9032.9890440363724</v>
      </c>
      <c r="H159" s="295">
        <v>8897.282028607724</v>
      </c>
      <c r="I159" s="295">
        <v>8897.282028607724</v>
      </c>
      <c r="J159" s="295">
        <v>4189.6998616871042</v>
      </c>
      <c r="K159" s="295">
        <v>4166.5767811437618</v>
      </c>
      <c r="L159" s="295">
        <v>4166.5767811437618</v>
      </c>
      <c r="M159" s="295">
        <v>4166.5767811437618</v>
      </c>
      <c r="N159" s="291"/>
      <c r="O159" s="295">
        <v>1.4885842663298177</v>
      </c>
      <c r="P159" s="295">
        <v>1.4885842663298177</v>
      </c>
      <c r="Q159" s="295">
        <v>1.4885842663298177</v>
      </c>
      <c r="R159" s="295">
        <v>1.4885842663298177</v>
      </c>
      <c r="S159" s="295">
        <v>1.4823006311658</v>
      </c>
      <c r="T159" s="295">
        <v>1.4823006311658</v>
      </c>
      <c r="U159" s="295">
        <v>1.2643256889851742</v>
      </c>
      <c r="V159" s="295">
        <v>1.2616860679185828</v>
      </c>
      <c r="W159" s="295">
        <v>1.2616860679185828</v>
      </c>
      <c r="X159" s="295">
        <v>1.2616860679185828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173021.20549496633</v>
      </c>
      <c r="E162" s="295">
        <v>173021.20549496633</v>
      </c>
      <c r="F162" s="295">
        <v>173021.20549496633</v>
      </c>
      <c r="G162" s="295">
        <v>173021.20549496633</v>
      </c>
      <c r="H162" s="295">
        <v>155535.05690021624</v>
      </c>
      <c r="I162" s="295">
        <v>126472.21697908115</v>
      </c>
      <c r="J162" s="295">
        <v>86267.023411564107</v>
      </c>
      <c r="K162" s="295">
        <v>86087.701562452479</v>
      </c>
      <c r="L162" s="295">
        <v>86087.701562452479</v>
      </c>
      <c r="M162" s="295">
        <v>43726.001384103722</v>
      </c>
      <c r="N162" s="291"/>
      <c r="O162" s="295">
        <v>9.5613330592791304</v>
      </c>
      <c r="P162" s="295">
        <v>9.5613330592791304</v>
      </c>
      <c r="Q162" s="295">
        <v>9.5613330592791304</v>
      </c>
      <c r="R162" s="295">
        <v>9.5613330592791304</v>
      </c>
      <c r="S162" s="295">
        <v>8.751672793403042</v>
      </c>
      <c r="T162" s="295">
        <v>7.4059775666836893</v>
      </c>
      <c r="U162" s="295">
        <v>5.5443584950461045</v>
      </c>
      <c r="V162" s="295">
        <v>5.5238879643255983</v>
      </c>
      <c r="W162" s="295">
        <v>5.5238879643255983</v>
      </c>
      <c r="X162" s="295">
        <v>3.5624162746899199</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v>362.39806742413344</v>
      </c>
      <c r="E174" s="295">
        <v>362.39806742413344</v>
      </c>
      <c r="F174" s="295">
        <v>362.39806742413344</v>
      </c>
      <c r="G174" s="295">
        <v>362.39806742413344</v>
      </c>
      <c r="H174" s="295">
        <v>362.39806742413344</v>
      </c>
      <c r="I174" s="295">
        <v>362.39806742413344</v>
      </c>
      <c r="J174" s="295">
        <v>362.39806742413344</v>
      </c>
      <c r="K174" s="295">
        <v>362.39806742413344</v>
      </c>
      <c r="L174" s="295">
        <v>362.39806742413344</v>
      </c>
      <c r="M174" s="295">
        <v>362.39806742413344</v>
      </c>
      <c r="N174" s="291"/>
      <c r="O174" s="295">
        <v>0.20494147892891862</v>
      </c>
      <c r="P174" s="295">
        <v>0.20494147892891862</v>
      </c>
      <c r="Q174" s="295">
        <v>0.20494147892891862</v>
      </c>
      <c r="R174" s="295">
        <v>0.20494147892891862</v>
      </c>
      <c r="S174" s="295">
        <v>0.20494147892891862</v>
      </c>
      <c r="T174" s="295">
        <v>0.20494147892891862</v>
      </c>
      <c r="U174" s="295">
        <v>0.20494147892891862</v>
      </c>
      <c r="V174" s="295">
        <v>0.20494147892891862</v>
      </c>
      <c r="W174" s="295">
        <v>0.20494147892891862</v>
      </c>
      <c r="X174" s="295">
        <v>0.20494147892891862</v>
      </c>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v>984.54719999999998</v>
      </c>
      <c r="E175" s="295">
        <v>984.54719999999998</v>
      </c>
      <c r="F175" s="295">
        <v>984.54719999999998</v>
      </c>
      <c r="G175" s="295">
        <v>984.54719999999998</v>
      </c>
      <c r="H175" s="295">
        <v>984.54719999999998</v>
      </c>
      <c r="I175" s="295">
        <v>984.54719999999998</v>
      </c>
      <c r="J175" s="295">
        <v>984.54719999999998</v>
      </c>
      <c r="K175" s="295">
        <v>984.54719999999998</v>
      </c>
      <c r="L175" s="295">
        <v>984.54719999999998</v>
      </c>
      <c r="M175" s="295">
        <v>984.54719999999998</v>
      </c>
      <c r="N175" s="291"/>
      <c r="O175" s="295">
        <v>0.58694159999999995</v>
      </c>
      <c r="P175" s="295">
        <v>0.58694159999999995</v>
      </c>
      <c r="Q175" s="295">
        <v>0.58694159999999995</v>
      </c>
      <c r="R175" s="295">
        <v>0.58694159999999995</v>
      </c>
      <c r="S175" s="295">
        <v>0.58694159999999995</v>
      </c>
      <c r="T175" s="295">
        <v>0.58694159999999995</v>
      </c>
      <c r="U175" s="295">
        <v>0.58694159999999995</v>
      </c>
      <c r="V175" s="295">
        <v>0.58694159999999995</v>
      </c>
      <c r="W175" s="295">
        <v>0.58694159999999995</v>
      </c>
      <c r="X175" s="295">
        <v>0.58694159999999995</v>
      </c>
      <c r="Y175" s="411">
        <f>Y174</f>
        <v>1</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1431943.4882602654</v>
      </c>
      <c r="E178" s="295">
        <v>1419829.6992896409</v>
      </c>
      <c r="F178" s="295">
        <v>1419829.6992896409</v>
      </c>
      <c r="G178" s="295">
        <v>1414204.469979381</v>
      </c>
      <c r="H178" s="295">
        <v>1414204.469979381</v>
      </c>
      <c r="I178" s="295">
        <v>1323944.1365599968</v>
      </c>
      <c r="J178" s="295">
        <v>1319985.2452982899</v>
      </c>
      <c r="K178" s="295">
        <v>1319985.2452982899</v>
      </c>
      <c r="L178" s="295">
        <v>1299288.1994775939</v>
      </c>
      <c r="M178" s="295">
        <v>1245903.034822101</v>
      </c>
      <c r="N178" s="295">
        <v>12</v>
      </c>
      <c r="O178" s="295">
        <v>294.23574479229995</v>
      </c>
      <c r="P178" s="295">
        <v>292.24193477116387</v>
      </c>
      <c r="Q178" s="295">
        <v>292.24193477116387</v>
      </c>
      <c r="R178" s="295">
        <v>290.54135406967612</v>
      </c>
      <c r="S178" s="295">
        <v>290.54135406967612</v>
      </c>
      <c r="T178" s="295">
        <v>263.25446981006297</v>
      </c>
      <c r="U178" s="295">
        <v>262.47138461090094</v>
      </c>
      <c r="V178" s="295">
        <v>262.47138461090094</v>
      </c>
      <c r="W178" s="295">
        <v>257.75177330253041</v>
      </c>
      <c r="X178" s="295">
        <v>247.191965130753</v>
      </c>
      <c r="Y178" s="467"/>
      <c r="Z178" s="469">
        <v>0.11</v>
      </c>
      <c r="AA178" s="469">
        <v>0.89</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331671.90247018001</v>
      </c>
      <c r="E179" s="295">
        <v>331671.90247018001</v>
      </c>
      <c r="F179" s="295">
        <v>330722.90247018001</v>
      </c>
      <c r="G179" s="295">
        <v>315781.90247018001</v>
      </c>
      <c r="H179" s="295">
        <v>315781.90247018001</v>
      </c>
      <c r="I179" s="295">
        <v>279577.63941718102</v>
      </c>
      <c r="J179" s="295">
        <v>277822.16259916103</v>
      </c>
      <c r="K179" s="295">
        <v>277822.16259916103</v>
      </c>
      <c r="L179" s="295">
        <v>259480.93599871101</v>
      </c>
      <c r="M179" s="295">
        <v>248986.02876900401</v>
      </c>
      <c r="N179" s="295">
        <v>12</v>
      </c>
      <c r="O179" s="295">
        <v>68.661324354000001</v>
      </c>
      <c r="P179" s="295">
        <v>68.661324354000001</v>
      </c>
      <c r="Q179" s="295">
        <v>68.361324354000004</v>
      </c>
      <c r="R179" s="295">
        <v>63.491324354</v>
      </c>
      <c r="S179" s="295">
        <v>63.491324354</v>
      </c>
      <c r="T179" s="295">
        <v>51.834176667999998</v>
      </c>
      <c r="U179" s="295">
        <v>51.602187374000003</v>
      </c>
      <c r="V179" s="295">
        <v>51.602187374000003</v>
      </c>
      <c r="W179" s="295">
        <v>45.638877605000005</v>
      </c>
      <c r="X179" s="295">
        <v>44.252598114999998</v>
      </c>
      <c r="Y179" s="411">
        <f>Y178</f>
        <v>0</v>
      </c>
      <c r="Z179" s="411">
        <f>Z178</f>
        <v>0.11</v>
      </c>
      <c r="AA179" s="411">
        <f t="shared" ref="AA179:AL179" si="46">AA178</f>
        <v>0.89</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886133.33233360201</v>
      </c>
      <c r="E181" s="295">
        <v>885883.36699243612</v>
      </c>
      <c r="F181" s="295">
        <v>885737.19074696722</v>
      </c>
      <c r="G181" s="295">
        <v>692098.29269356932</v>
      </c>
      <c r="H181" s="295">
        <v>692098.29269356932</v>
      </c>
      <c r="I181" s="295">
        <v>140460.76373865534</v>
      </c>
      <c r="J181" s="295">
        <v>140460.76373865534</v>
      </c>
      <c r="K181" s="295">
        <v>136748.18869330673</v>
      </c>
      <c r="L181" s="295">
        <v>136748.18869330673</v>
      </c>
      <c r="M181" s="295">
        <v>136748.18869330673</v>
      </c>
      <c r="N181" s="295">
        <v>12</v>
      </c>
      <c r="O181" s="295">
        <v>246.34013906338089</v>
      </c>
      <c r="P181" s="295">
        <v>246.22840220508417</v>
      </c>
      <c r="Q181" s="295">
        <v>246.22840220508417</v>
      </c>
      <c r="R181" s="295">
        <v>196.84932202514182</v>
      </c>
      <c r="S181" s="295">
        <v>196.84932202514182</v>
      </c>
      <c r="T181" s="295">
        <v>40.428779379040087</v>
      </c>
      <c r="U181" s="295">
        <v>40.428779379040087</v>
      </c>
      <c r="V181" s="295">
        <v>36.711074771626485</v>
      </c>
      <c r="W181" s="295">
        <v>36.711074771626485</v>
      </c>
      <c r="X181" s="295">
        <v>36.711074771626485</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v>24296.490111444</v>
      </c>
      <c r="E182" s="295">
        <v>24296.490111444</v>
      </c>
      <c r="F182" s="295">
        <v>24296.490111444</v>
      </c>
      <c r="G182" s="295">
        <v>17377.537406201998</v>
      </c>
      <c r="H182" s="295">
        <v>17377.537406201998</v>
      </c>
      <c r="I182" s="295">
        <v>2815.9263527640001</v>
      </c>
      <c r="J182" s="295">
        <v>2815.9263527640001</v>
      </c>
      <c r="K182" s="295">
        <v>2815.9263527640001</v>
      </c>
      <c r="L182" s="295">
        <v>2815.9263527640001</v>
      </c>
      <c r="M182" s="295">
        <v>2815.9263527640001</v>
      </c>
      <c r="N182" s="295">
        <v>12</v>
      </c>
      <c r="O182" s="295">
        <v>6.6610065790000004</v>
      </c>
      <c r="P182" s="295">
        <v>6.6610065790000004</v>
      </c>
      <c r="Q182" s="295">
        <v>6.6610065790000004</v>
      </c>
      <c r="R182" s="295">
        <v>4.8761964960000004</v>
      </c>
      <c r="S182" s="295">
        <v>4.8761964960000004</v>
      </c>
      <c r="T182" s="295">
        <v>0.76762327799999996</v>
      </c>
      <c r="U182" s="295">
        <v>0.76762327799999996</v>
      </c>
      <c r="V182" s="295">
        <v>0.76762327799999996</v>
      </c>
      <c r="W182" s="295">
        <v>0.76762327799999996</v>
      </c>
      <c r="X182" s="295">
        <v>0.76762327799999996</v>
      </c>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v>2211</v>
      </c>
      <c r="E199" s="295"/>
      <c r="F199" s="295"/>
      <c r="G199" s="295"/>
      <c r="H199" s="295"/>
      <c r="I199" s="295"/>
      <c r="J199" s="295"/>
      <c r="K199" s="295"/>
      <c r="L199" s="295"/>
      <c r="M199" s="295"/>
      <c r="N199" s="291"/>
      <c r="O199" s="295">
        <v>152</v>
      </c>
      <c r="P199" s="295"/>
      <c r="Q199" s="295"/>
      <c r="R199" s="295"/>
      <c r="S199" s="295"/>
      <c r="T199" s="295"/>
      <c r="U199" s="295"/>
      <c r="V199" s="295"/>
      <c r="W199" s="295"/>
      <c r="X199" s="295"/>
      <c r="Y199" s="415"/>
      <c r="Z199" s="415"/>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1</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v>1</v>
      </c>
      <c r="AC209" s="415"/>
      <c r="AD209" s="415"/>
      <c r="AE209" s="415"/>
      <c r="AF209" s="415"/>
      <c r="AG209" s="415"/>
      <c r="AH209" s="415"/>
      <c r="AI209" s="415"/>
      <c r="AJ209" s="415"/>
      <c r="AK209" s="415"/>
      <c r="AL209" s="415"/>
      <c r="AM209" s="296">
        <f>SUM(Y209:AL209)</f>
        <v>1</v>
      </c>
    </row>
    <row r="210" spans="1:39" ht="15" outlineLevel="1">
      <c r="B210" s="294" t="s">
        <v>244</v>
      </c>
      <c r="C210" s="291" t="s">
        <v>163</v>
      </c>
      <c r="D210" s="295">
        <v>8280</v>
      </c>
      <c r="E210" s="295">
        <v>8280</v>
      </c>
      <c r="F210" s="295">
        <v>8280</v>
      </c>
      <c r="G210" s="295">
        <v>8280</v>
      </c>
      <c r="H210" s="295">
        <v>8280</v>
      </c>
      <c r="I210" s="295">
        <v>8280</v>
      </c>
      <c r="J210" s="295">
        <v>8280</v>
      </c>
      <c r="K210" s="295">
        <v>8280</v>
      </c>
      <c r="L210" s="295">
        <v>8280</v>
      </c>
      <c r="M210" s="295">
        <v>8280</v>
      </c>
      <c r="N210" s="295">
        <v>12</v>
      </c>
      <c r="O210" s="295">
        <v>9.8324999999999996</v>
      </c>
      <c r="P210" s="295">
        <v>9.8324999999999996</v>
      </c>
      <c r="Q210" s="295">
        <v>9.8324999999999996</v>
      </c>
      <c r="R210" s="295">
        <v>9.8324999999999996</v>
      </c>
      <c r="S210" s="295">
        <v>9.8324999999999996</v>
      </c>
      <c r="T210" s="295">
        <v>9.8324999999999996</v>
      </c>
      <c r="U210" s="295">
        <v>9.8324999999999996</v>
      </c>
      <c r="V210" s="295">
        <v>9.8324999999999996</v>
      </c>
      <c r="W210" s="295">
        <v>9.8324999999999996</v>
      </c>
      <c r="X210" s="295">
        <v>9.8324999999999996</v>
      </c>
      <c r="Y210" s="411">
        <f>Y209</f>
        <v>0</v>
      </c>
      <c r="Z210" s="411">
        <f>Z209</f>
        <v>0</v>
      </c>
      <c r="AA210" s="411">
        <f t="shared" ref="AA210:AL210" si="56">AA209</f>
        <v>0</v>
      </c>
      <c r="AB210" s="411">
        <f t="shared" si="56"/>
        <v>1</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45884.914999999994</v>
      </c>
      <c r="E215" s="295">
        <v>0</v>
      </c>
      <c r="F215" s="295">
        <v>0</v>
      </c>
      <c r="G215" s="295">
        <v>0</v>
      </c>
      <c r="H215" s="295">
        <v>0</v>
      </c>
      <c r="I215" s="295">
        <v>0</v>
      </c>
      <c r="J215" s="295">
        <v>0</v>
      </c>
      <c r="K215" s="295">
        <v>0</v>
      </c>
      <c r="L215" s="295">
        <v>0</v>
      </c>
      <c r="M215" s="295">
        <v>0</v>
      </c>
      <c r="N215" s="291"/>
      <c r="O215" s="295">
        <v>1932.6532503999999</v>
      </c>
      <c r="P215" s="295">
        <v>0</v>
      </c>
      <c r="Q215" s="295">
        <v>0</v>
      </c>
      <c r="R215" s="295">
        <v>0</v>
      </c>
      <c r="S215" s="295">
        <v>0</v>
      </c>
      <c r="T215" s="295">
        <v>0</v>
      </c>
      <c r="U215" s="295">
        <v>0</v>
      </c>
      <c r="V215" s="295">
        <v>0</v>
      </c>
      <c r="W215" s="295">
        <v>0</v>
      </c>
      <c r="X215" s="295">
        <v>0</v>
      </c>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1</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28760.740005493164</v>
      </c>
      <c r="E219" s="295">
        <v>28760.739990234375</v>
      </c>
      <c r="F219" s="295">
        <v>28760.739990234375</v>
      </c>
      <c r="G219" s="295">
        <v>28760.740005493164</v>
      </c>
      <c r="H219" s="295">
        <v>28760.740005493164</v>
      </c>
      <c r="I219" s="295">
        <v>28760.740005493164</v>
      </c>
      <c r="J219" s="295">
        <v>28760.740005493164</v>
      </c>
      <c r="K219" s="295">
        <v>28760.740005493164</v>
      </c>
      <c r="L219" s="295">
        <v>12922.740005493162</v>
      </c>
      <c r="M219" s="295">
        <v>12922.740005493162</v>
      </c>
      <c r="N219" s="291"/>
      <c r="O219" s="295">
        <v>2.4492036057636151</v>
      </c>
      <c r="P219" s="295">
        <v>2.4492036057636151</v>
      </c>
      <c r="Q219" s="295">
        <v>2.4492036057636151</v>
      </c>
      <c r="R219" s="295">
        <v>2.4492036057636151</v>
      </c>
      <c r="S219" s="295">
        <v>2.4492036057636151</v>
      </c>
      <c r="T219" s="295">
        <v>2.4492036057636151</v>
      </c>
      <c r="U219" s="295">
        <v>2.4492036057636151</v>
      </c>
      <c r="V219" s="295">
        <v>2.4492036057636151</v>
      </c>
      <c r="W219" s="295">
        <v>1.626478309277446</v>
      </c>
      <c r="X219" s="295">
        <v>1.626478309277446</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2008</v>
      </c>
      <c r="E220" s="295">
        <v>2008</v>
      </c>
      <c r="F220" s="295">
        <v>1946.3999940000001</v>
      </c>
      <c r="G220" s="295">
        <v>1940.8000030000001</v>
      </c>
      <c r="H220" s="295">
        <v>1638.1063999999999</v>
      </c>
      <c r="I220" s="295">
        <v>1509.159576</v>
      </c>
      <c r="J220" s="295">
        <v>1380.2127379999999</v>
      </c>
      <c r="K220" s="295">
        <v>1380.2127379999999</v>
      </c>
      <c r="L220" s="295">
        <v>1380.2127379999999</v>
      </c>
      <c r="M220" s="295">
        <v>154</v>
      </c>
      <c r="N220" s="468"/>
      <c r="O220" s="295">
        <v>0.26140000699999999</v>
      </c>
      <c r="P220" s="295">
        <v>0.26140000699999999</v>
      </c>
      <c r="Q220" s="295">
        <v>0.25823676400000001</v>
      </c>
      <c r="R220" s="295">
        <v>0.25794919599999999</v>
      </c>
      <c r="S220" s="295">
        <v>0.24219333600000001</v>
      </c>
      <c r="T220" s="295">
        <v>0.23546567500000001</v>
      </c>
      <c r="U220" s="295">
        <v>0.22873801699999999</v>
      </c>
      <c r="V220" s="295">
        <v>0.22873801699999999</v>
      </c>
      <c r="W220" s="295">
        <v>0.22873801699999999</v>
      </c>
      <c r="X220" s="295">
        <v>0.16490000499999999</v>
      </c>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825446.15848603402</v>
      </c>
      <c r="E233" s="295">
        <v>825446.15848603402</v>
      </c>
      <c r="F233" s="295">
        <v>825446.15848603402</v>
      </c>
      <c r="G233" s="295">
        <v>825446.15848603402</v>
      </c>
      <c r="H233" s="295">
        <v>825446.15848603402</v>
      </c>
      <c r="I233" s="295">
        <v>825446.15848603402</v>
      </c>
      <c r="J233" s="295">
        <v>825446.15848603402</v>
      </c>
      <c r="K233" s="295">
        <v>825446.15848603402</v>
      </c>
      <c r="L233" s="295">
        <v>825446.15848603402</v>
      </c>
      <c r="M233" s="295">
        <v>825446.15848603402</v>
      </c>
      <c r="N233" s="295">
        <v>12</v>
      </c>
      <c r="O233" s="295">
        <v>161.31002889993789</v>
      </c>
      <c r="P233" s="295">
        <v>161.31002889993789</v>
      </c>
      <c r="Q233" s="295">
        <v>161.31002889993789</v>
      </c>
      <c r="R233" s="295">
        <v>161.31002889993789</v>
      </c>
      <c r="S233" s="295">
        <v>161.31002889993789</v>
      </c>
      <c r="T233" s="295">
        <v>161.31002889993789</v>
      </c>
      <c r="U233" s="295">
        <v>161.31002889993789</v>
      </c>
      <c r="V233" s="295">
        <v>161.31002889993789</v>
      </c>
      <c r="W233" s="295">
        <v>161.31002889993789</v>
      </c>
      <c r="X233" s="295">
        <v>161.31002889993789</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4288790.9305102387</v>
      </c>
      <c r="E255" s="329"/>
      <c r="F255" s="329"/>
      <c r="G255" s="329"/>
      <c r="H255" s="329"/>
      <c r="I255" s="329"/>
      <c r="J255" s="329"/>
      <c r="K255" s="329"/>
      <c r="L255" s="329"/>
      <c r="M255" s="329"/>
      <c r="N255" s="329"/>
      <c r="O255" s="329">
        <f>SUM(O150:O253)</f>
        <v>3122.1857604352417</v>
      </c>
      <c r="P255" s="329"/>
      <c r="Q255" s="329"/>
      <c r="R255" s="329"/>
      <c r="S255" s="329"/>
      <c r="T255" s="329"/>
      <c r="U255" s="329"/>
      <c r="V255" s="329"/>
      <c r="W255" s="329"/>
      <c r="X255" s="329"/>
      <c r="Y255" s="329">
        <f>IF(Y149="kWh",SUMPRODUCT(D150:D253,Y150:Y253))</f>
        <v>732923.64384871337</v>
      </c>
      <c r="Z255" s="329">
        <f>IF(Z149="kWh",SUMPRODUCT(D150:D253,Z150:Z253))</f>
        <v>1104427.515425395</v>
      </c>
      <c r="AA255" s="329">
        <f>IF(AA149="kW",SUMPRODUCT(N150:N253,O150:O253,AA150:AA253),SUMPRODUCT(D150:D253,AA150:AA253))</f>
        <v>5811.4610452817378</v>
      </c>
      <c r="AB255" s="329">
        <f>IF(AB149="kW",SUMPRODUCT(N150:N253,O150:O253,AB150:AB253),SUMPRODUCT(D150:D253,AB150:AB253))</f>
        <v>117.99</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732923.64383345458</v>
      </c>
      <c r="Z265" s="291">
        <f>SUMPRODUCT(E150:E253,Z150:Z253)</f>
        <v>1102845.0332974603</v>
      </c>
      <c r="AA265" s="291">
        <f>IF(AA149="kW",SUMPRODUCT(N150:N253,P150:P253,AA150:AA253),SUMPRODUCT(E150:E253,AA150:AA253))</f>
        <v>5790.1671542560052</v>
      </c>
      <c r="AB265" s="291">
        <f>IF(AB149="kW",SUMPRODUCT(N150:N253,P150:P253,AB150:AB253),SUMPRODUCT(E150:E253,AB150:AB253))</f>
        <v>117.99</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732862.04382745456</v>
      </c>
      <c r="Z266" s="291">
        <f>SUMPRODUCT(F150:F253,Z150:Z253)</f>
        <v>1102594.4670519915</v>
      </c>
      <c r="AA266" s="291">
        <f>IF(AA149="kW",SUMPRODUCT(N150:N253,Q150:Q253,AA150:AA253),SUMPRODUCT(F150:F253,AA150:AA253))</f>
        <v>5786.9631542560046</v>
      </c>
      <c r="AB266" s="291">
        <f>IF(AB149="kW",SUMPRODUCT(N150:N253,Q150:Q253,AB150:AB253),SUMPRODUCT(F150:F253,AB150:AB253))</f>
        <v>117.99</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731025.87227115489</v>
      </c>
      <c r="Z267" s="291">
        <f>SUMPRODUCT(G150:G253,Z150:Z253)</f>
        <v>899774.33106922288</v>
      </c>
      <c r="AA267" s="291">
        <f>IF(AA149="kW",SUMPRODUCT(N150:N253,R150:R253,AA150:AA253),SUMPRODUCT(G150:G253,AA150:AA253))</f>
        <v>5716.789352364116</v>
      </c>
      <c r="AB267" s="291">
        <f>IF(AB149="kW",SUMPRODUCT(N150:N253,R150:R253,AB150:AB253),SUMPRODUCT(G150:G253,AB150:AB253))</f>
        <v>117.99</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644179.34695779206</v>
      </c>
      <c r="Z268" s="291">
        <f>SUMPRODUCT(H150:H253,Z150:Z253)</f>
        <v>899774.33106922288</v>
      </c>
      <c r="AA268" s="291">
        <f>IF(AA149="kW",SUMPRODUCT(N150:N253,S150:S253,AA150:AA253),SUMPRODUCT(H150:H253,AA150:AA253))</f>
        <v>5716.789352364116</v>
      </c>
      <c r="AB268" s="291">
        <f>IF(AB149="kW",SUMPRODUCT(N150:N253,S150:S253,AB150:AB253),SUMPRODUCT(H150:H253,AB150:AB253))</f>
        <v>117.99</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520065.40361951583</v>
      </c>
      <c r="Z269" s="291">
        <f>SUMPRODUCT(I150:I253,Z150:Z253)</f>
        <v>319664.08544890891</v>
      </c>
      <c r="AA269" s="291">
        <f>IF(AA149="kW",SUMPRODUCT(N150:N253,T150:T253,AA150:AA253),SUMPRODUCT(I150:I253,AA150:AA253))</f>
        <v>5300.8670911849667</v>
      </c>
      <c r="AB269" s="291">
        <f>IF(AB149="kW",SUMPRODUCT(N150:N253,T150:T253,AB150:AB253),SUMPRODUCT(I150:I253,AB150:AB253))</f>
        <v>117.99</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475023.68104707811</v>
      </c>
      <c r="Z270" s="291">
        <f>SUMPRODUCT(J150:J253,Z150:Z253)</f>
        <v>319035.50496013893</v>
      </c>
      <c r="AA270" s="291">
        <f>IF(AA149="kW",SUMPRODUCT(N150:N253,U150:U253,AA150:AA253),SUMPRODUCT(J150:J253,AA150:AA253))</f>
        <v>5290.0260955979966</v>
      </c>
      <c r="AB270" s="291">
        <f>IF(AB149="kW",SUMPRODUCT(N150:N253,U150:U253,AB150:AB253),SUMPRODUCT(J150:J253,AB150:AB253))</f>
        <v>117.99</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474821.23611742316</v>
      </c>
      <c r="Z271" s="291">
        <f>SUMPRODUCT(K150:K253,Z150:Z253)</f>
        <v>315322.92991479032</v>
      </c>
      <c r="AA271" s="291">
        <f>IF(AA149="kW",SUMPRODUCT(N150:N253,V150:V253,AA150:AA253),SUMPRODUCT(K150:K253,AA150:AA253))</f>
        <v>5290.0260955979966</v>
      </c>
      <c r="AB271" s="291">
        <f>IF(AB149="kW",SUMPRODUCT(N150:N253,V150:V253,AB150:AB253),SUMPRODUCT(K150:K253,AB150:AB253))</f>
        <v>117.99</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458983.23611742316</v>
      </c>
      <c r="Z272" s="326">
        <f>SUMPRODUCT(L150:L253,Z150:Z253)</f>
        <v>311028.71994846431</v>
      </c>
      <c r="AA272" s="326">
        <f>IF(AA149="kW",SUMPRODUCT(N150:N253,W150:W253,AA150:AA253),SUMPRODUCT(L150:L253,AA150:AA253))</f>
        <v>5175.9324984916802</v>
      </c>
      <c r="AB272" s="326">
        <f>IF(AB149="kW",SUMPRODUCT(N150:N253,W150:W253,AB150:AB253),SUMPRODUCT(L150:L253,AB150:AB253))</f>
        <v>117.99</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526</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74" t="s">
        <v>211</v>
      </c>
      <c r="C276" s="876" t="s">
        <v>33</v>
      </c>
      <c r="D276" s="284" t="s">
        <v>422</v>
      </c>
      <c r="E276" s="878" t="s">
        <v>209</v>
      </c>
      <c r="F276" s="879"/>
      <c r="G276" s="879"/>
      <c r="H276" s="879"/>
      <c r="I276" s="879"/>
      <c r="J276" s="879"/>
      <c r="K276" s="879"/>
      <c r="L276" s="879"/>
      <c r="M276" s="880"/>
      <c r="N276" s="884" t="s">
        <v>213</v>
      </c>
      <c r="O276" s="284" t="s">
        <v>423</v>
      </c>
      <c r="P276" s="878" t="s">
        <v>212</v>
      </c>
      <c r="Q276" s="879"/>
      <c r="R276" s="879"/>
      <c r="S276" s="879"/>
      <c r="T276" s="879"/>
      <c r="U276" s="879"/>
      <c r="V276" s="879"/>
      <c r="W276" s="879"/>
      <c r="X276" s="880"/>
      <c r="Y276" s="881" t="s">
        <v>243</v>
      </c>
      <c r="Z276" s="882"/>
      <c r="AA276" s="882"/>
      <c r="AB276" s="882"/>
      <c r="AC276" s="882"/>
      <c r="AD276" s="882"/>
      <c r="AE276" s="882"/>
      <c r="AF276" s="882"/>
      <c r="AG276" s="882"/>
      <c r="AH276" s="882"/>
      <c r="AI276" s="882"/>
      <c r="AJ276" s="882"/>
      <c r="AK276" s="882"/>
      <c r="AL276" s="882"/>
      <c r="AM276" s="883"/>
    </row>
    <row r="277" spans="1:39" ht="60.75" customHeight="1">
      <c r="B277" s="875"/>
      <c r="C277" s="877"/>
      <c r="D277" s="285">
        <v>2013</v>
      </c>
      <c r="E277" s="285">
        <v>2014</v>
      </c>
      <c r="F277" s="285">
        <v>2015</v>
      </c>
      <c r="G277" s="285">
        <v>2016</v>
      </c>
      <c r="H277" s="285">
        <v>2017</v>
      </c>
      <c r="I277" s="285">
        <v>2018</v>
      </c>
      <c r="J277" s="285">
        <v>2019</v>
      </c>
      <c r="K277" s="285">
        <v>2020</v>
      </c>
      <c r="L277" s="285">
        <v>2021</v>
      </c>
      <c r="M277" s="285">
        <v>2022</v>
      </c>
      <c r="N277" s="88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General Service 50 - 999 kW</v>
      </c>
      <c r="AB277" s="285" t="str">
        <f>'1.  LRAMVA Summary'!G52</f>
        <v>General Service 1,000 - 4,999 kW</v>
      </c>
      <c r="AC277" s="285" t="str">
        <f>'1.  LRAMVA Summary'!H52</f>
        <v>Sentinel Lighting</v>
      </c>
      <c r="AD277" s="285" t="str">
        <f>'1.  LRAMVA Summary'!I52</f>
        <v>Street Lighting</v>
      </c>
      <c r="AE277" s="285" t="str">
        <f>'1.  LRAMVA Summary'!J52</f>
        <v>Unmetered Scattered Load</v>
      </c>
      <c r="AF277" s="285" t="str">
        <f>'1.  LRAMVA Summary'!K52</f>
        <v>Large Use</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98115.901713630781</v>
      </c>
      <c r="E279" s="295">
        <v>98115.901713630781</v>
      </c>
      <c r="F279" s="295">
        <v>98115.901713630781</v>
      </c>
      <c r="G279" s="295">
        <v>97500.63460363078</v>
      </c>
      <c r="H279" s="295">
        <v>59481.724362477813</v>
      </c>
      <c r="I279" s="295">
        <v>0</v>
      </c>
      <c r="J279" s="295">
        <v>0</v>
      </c>
      <c r="K279" s="295">
        <v>0</v>
      </c>
      <c r="L279" s="295">
        <v>0</v>
      </c>
      <c r="M279" s="295">
        <v>0</v>
      </c>
      <c r="N279" s="291"/>
      <c r="O279" s="295">
        <v>16.129886817201811</v>
      </c>
      <c r="P279" s="295">
        <v>16.129886817201811</v>
      </c>
      <c r="Q279" s="295">
        <v>16.129886817201811</v>
      </c>
      <c r="R279" s="295">
        <v>15.501182639201811</v>
      </c>
      <c r="S279" s="295">
        <v>8.7419576779251571</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29555.19024</v>
      </c>
      <c r="E282" s="295">
        <v>29555.19024</v>
      </c>
      <c r="F282" s="295">
        <v>29555.19024</v>
      </c>
      <c r="G282" s="295">
        <v>29555.19024</v>
      </c>
      <c r="H282" s="295">
        <v>0</v>
      </c>
      <c r="I282" s="295">
        <v>0</v>
      </c>
      <c r="J282" s="295">
        <v>0</v>
      </c>
      <c r="K282" s="295">
        <v>0</v>
      </c>
      <c r="L282" s="295">
        <v>0</v>
      </c>
      <c r="M282" s="295">
        <v>0</v>
      </c>
      <c r="N282" s="291"/>
      <c r="O282" s="295">
        <v>16.575527919999999</v>
      </c>
      <c r="P282" s="295">
        <v>16.575527919999999</v>
      </c>
      <c r="Q282" s="295">
        <v>16.575527919999999</v>
      </c>
      <c r="R282" s="295">
        <v>16.575527919999999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280187.692003462</v>
      </c>
      <c r="E285" s="295">
        <v>280187.692003462</v>
      </c>
      <c r="F285" s="295">
        <v>280187.692003462</v>
      </c>
      <c r="G285" s="295">
        <v>280187.692003462</v>
      </c>
      <c r="H285" s="295">
        <v>280187.692003462</v>
      </c>
      <c r="I285" s="295">
        <v>280187.692003462</v>
      </c>
      <c r="J285" s="295">
        <v>280187.692003462</v>
      </c>
      <c r="K285" s="295">
        <v>280187.692003462</v>
      </c>
      <c r="L285" s="295">
        <v>280187.692003462</v>
      </c>
      <c r="M285" s="295">
        <v>280187.692003462</v>
      </c>
      <c r="N285" s="291"/>
      <c r="O285" s="295">
        <v>170.413382063</v>
      </c>
      <c r="P285" s="295">
        <v>170.413382063</v>
      </c>
      <c r="Q285" s="295">
        <v>170.413382063</v>
      </c>
      <c r="R285" s="295">
        <v>170.413382063</v>
      </c>
      <c r="S285" s="295">
        <v>170.413382063</v>
      </c>
      <c r="T285" s="295">
        <v>170.413382063</v>
      </c>
      <c r="U285" s="295">
        <v>170.413382063</v>
      </c>
      <c r="V285" s="295">
        <v>170.413382063</v>
      </c>
      <c r="W285" s="295">
        <v>170.413382063</v>
      </c>
      <c r="X285" s="295">
        <v>170.413382063</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13356.87458109</v>
      </c>
      <c r="E286" s="295">
        <v>13356.87458109</v>
      </c>
      <c r="F286" s="295">
        <v>13356.87458109</v>
      </c>
      <c r="G286" s="295">
        <v>13356.87458109</v>
      </c>
      <c r="H286" s="295">
        <v>13356.87458109</v>
      </c>
      <c r="I286" s="295">
        <v>13356.87458109</v>
      </c>
      <c r="J286" s="295">
        <v>13356.87458109</v>
      </c>
      <c r="K286" s="295">
        <v>13356.87458109</v>
      </c>
      <c r="L286" s="295">
        <v>13356.87458109</v>
      </c>
      <c r="M286" s="295">
        <v>13356.87458109</v>
      </c>
      <c r="N286" s="468"/>
      <c r="O286" s="295">
        <v>7.8525974109999988</v>
      </c>
      <c r="P286" s="295">
        <v>7.8525974109999988</v>
      </c>
      <c r="Q286" s="295">
        <v>7.8525974109999988</v>
      </c>
      <c r="R286" s="295">
        <v>7.8525974109999988</v>
      </c>
      <c r="S286" s="295">
        <v>7.8525974109999988</v>
      </c>
      <c r="T286" s="295">
        <v>7.8525974109999988</v>
      </c>
      <c r="U286" s="295">
        <v>7.8525974109999988</v>
      </c>
      <c r="V286" s="295">
        <v>7.8525974109999988</v>
      </c>
      <c r="W286" s="295">
        <v>7.8525974109999988</v>
      </c>
      <c r="X286" s="295">
        <v>7.8525974109999988</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49794.256631468001</v>
      </c>
      <c r="E288" s="295">
        <v>49794.256631468001</v>
      </c>
      <c r="F288" s="295">
        <v>47875.391251547997</v>
      </c>
      <c r="G288" s="295">
        <v>40560.336003883</v>
      </c>
      <c r="H288" s="295">
        <v>40560.336003883</v>
      </c>
      <c r="I288" s="295">
        <v>40560.336003883</v>
      </c>
      <c r="J288" s="295">
        <v>40560.336003883</v>
      </c>
      <c r="K288" s="295">
        <v>40526.533220862002</v>
      </c>
      <c r="L288" s="295">
        <v>29469.601433248001</v>
      </c>
      <c r="M288" s="295">
        <v>29469.601433248001</v>
      </c>
      <c r="N288" s="291"/>
      <c r="O288" s="295">
        <v>3.337368036</v>
      </c>
      <c r="P288" s="295">
        <v>3.337368036</v>
      </c>
      <c r="Q288" s="295">
        <v>3.21690685</v>
      </c>
      <c r="R288" s="295">
        <v>2.7576874400000002</v>
      </c>
      <c r="S288" s="295">
        <v>2.7576874400000002</v>
      </c>
      <c r="T288" s="295">
        <v>2.7576874400000002</v>
      </c>
      <c r="U288" s="295">
        <v>2.7576874400000002</v>
      </c>
      <c r="V288" s="295">
        <v>2.7538286740000002</v>
      </c>
      <c r="W288" s="295">
        <v>2.0597043610000001</v>
      </c>
      <c r="X288" s="295">
        <v>2.0597043610000001</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152</v>
      </c>
      <c r="E289" s="295">
        <v>152</v>
      </c>
      <c r="F289" s="295">
        <v>145</v>
      </c>
      <c r="G289" s="295">
        <v>125</v>
      </c>
      <c r="H289" s="295">
        <v>125</v>
      </c>
      <c r="I289" s="295">
        <v>125</v>
      </c>
      <c r="J289" s="295">
        <v>125</v>
      </c>
      <c r="K289" s="295">
        <v>125</v>
      </c>
      <c r="L289" s="295">
        <v>105</v>
      </c>
      <c r="M289" s="295">
        <v>105</v>
      </c>
      <c r="N289" s="468"/>
      <c r="O289" s="295">
        <v>1.0999999999999999E-2</v>
      </c>
      <c r="P289" s="295">
        <v>1.0999999999999999E-2</v>
      </c>
      <c r="Q289" s="295">
        <v>0.01</v>
      </c>
      <c r="R289" s="295">
        <v>8.9999999999999993E-3</v>
      </c>
      <c r="S289" s="295">
        <v>8.9999999999999993E-3</v>
      </c>
      <c r="T289" s="295">
        <v>8.9999999999999993E-3</v>
      </c>
      <c r="U289" s="295">
        <v>8.9999999999999993E-3</v>
      </c>
      <c r="V289" s="295">
        <v>8.9999999999999993E-3</v>
      </c>
      <c r="W289" s="295">
        <v>8.0000000000000002E-3</v>
      </c>
      <c r="X289" s="295">
        <v>8.0000000000000002E-3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110989.20702666001</v>
      </c>
      <c r="E291" s="295">
        <v>110989.20702666001</v>
      </c>
      <c r="F291" s="295">
        <v>104301.84006360501</v>
      </c>
      <c r="G291" s="295">
        <v>81479.554077349996</v>
      </c>
      <c r="H291" s="295">
        <v>81479.554077349996</v>
      </c>
      <c r="I291" s="295">
        <v>81479.554077349996</v>
      </c>
      <c r="J291" s="295">
        <v>81479.554077349996</v>
      </c>
      <c r="K291" s="295">
        <v>81383.534577753002</v>
      </c>
      <c r="L291" s="295">
        <v>68438.824265980002</v>
      </c>
      <c r="M291" s="295">
        <v>68438.824265980002</v>
      </c>
      <c r="N291" s="291"/>
      <c r="O291" s="295">
        <v>7.6469659329999997</v>
      </c>
      <c r="P291" s="295">
        <v>7.6469659329999997</v>
      </c>
      <c r="Q291" s="295">
        <v>7.2271510980000002</v>
      </c>
      <c r="R291" s="295">
        <v>5.7944296250000003</v>
      </c>
      <c r="S291" s="295">
        <v>5.7944296250000003</v>
      </c>
      <c r="T291" s="295">
        <v>5.7944296250000003</v>
      </c>
      <c r="U291" s="295">
        <v>5.7944296250000003</v>
      </c>
      <c r="V291" s="295">
        <v>5.7834684950000002</v>
      </c>
      <c r="W291" s="295">
        <v>4.9708345449999998</v>
      </c>
      <c r="X291" s="295">
        <v>4.9708345449999998</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v>4700.0771999999997</v>
      </c>
      <c r="E304" s="295">
        <v>4700.0771999999997</v>
      </c>
      <c r="F304" s="295">
        <v>4700.0771999999997</v>
      </c>
      <c r="G304" s="295">
        <v>4700.0771999999997</v>
      </c>
      <c r="H304" s="295">
        <v>4700.0771999999997</v>
      </c>
      <c r="I304" s="295">
        <v>4700.0771999999997</v>
      </c>
      <c r="J304" s="295">
        <v>4700.0771999999997</v>
      </c>
      <c r="K304" s="295">
        <v>4700.0771999999997</v>
      </c>
      <c r="L304" s="295">
        <v>4700.0771999999997</v>
      </c>
      <c r="M304" s="295">
        <v>4700.0771999999997</v>
      </c>
      <c r="N304" s="291"/>
      <c r="O304" s="295">
        <v>1.6263576</v>
      </c>
      <c r="P304" s="295">
        <v>1.6263576</v>
      </c>
      <c r="Q304" s="295">
        <v>1.6263576</v>
      </c>
      <c r="R304" s="295">
        <v>1.6263576</v>
      </c>
      <c r="S304" s="295">
        <v>1.6263576</v>
      </c>
      <c r="T304" s="295">
        <v>1.6263576</v>
      </c>
      <c r="U304" s="295">
        <v>1.6263576</v>
      </c>
      <c r="V304" s="295">
        <v>1.6263576</v>
      </c>
      <c r="W304" s="295">
        <v>1.6263576</v>
      </c>
      <c r="X304" s="295">
        <v>1.6263576</v>
      </c>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1155942.7047252001</v>
      </c>
      <c r="E307" s="295">
        <v>1125306.3648971801</v>
      </c>
      <c r="F307" s="295">
        <v>1093173.10188893</v>
      </c>
      <c r="G307" s="295">
        <v>1092091.42039289</v>
      </c>
      <c r="H307" s="295">
        <v>1028583.11937843</v>
      </c>
      <c r="I307" s="295">
        <v>1016710.82698205</v>
      </c>
      <c r="J307" s="295">
        <v>1016710.82698205</v>
      </c>
      <c r="K307" s="295">
        <v>1016268.85835733</v>
      </c>
      <c r="L307" s="295">
        <v>1012818.68915938</v>
      </c>
      <c r="M307" s="295">
        <v>957235.58719274797</v>
      </c>
      <c r="N307" s="295">
        <v>12</v>
      </c>
      <c r="O307" s="295">
        <v>243.66200890100001</v>
      </c>
      <c r="P307" s="295">
        <v>233.82470308399999</v>
      </c>
      <c r="Q307" s="295">
        <v>223.49435806</v>
      </c>
      <c r="R307" s="295">
        <v>223.14907649599999</v>
      </c>
      <c r="S307" s="295">
        <v>202.81865455100001</v>
      </c>
      <c r="T307" s="295">
        <v>200.22631647200001</v>
      </c>
      <c r="U307" s="295">
        <v>200.22631647200001</v>
      </c>
      <c r="V307" s="295">
        <v>200.19447551799999</v>
      </c>
      <c r="W307" s="295">
        <v>199.14754092199999</v>
      </c>
      <c r="X307" s="295">
        <v>190.21185779000001</v>
      </c>
      <c r="Y307" s="415"/>
      <c r="Z307" s="503">
        <v>0.06</v>
      </c>
      <c r="AA307" s="503">
        <v>0.81</v>
      </c>
      <c r="AB307" s="503">
        <v>0.06</v>
      </c>
      <c r="AC307" s="415"/>
      <c r="AD307" s="415"/>
      <c r="AE307" s="415"/>
      <c r="AF307" s="415">
        <v>7.0000000000000007E-2</v>
      </c>
      <c r="AG307" s="415"/>
      <c r="AH307" s="415"/>
      <c r="AI307" s="415"/>
      <c r="AJ307" s="415"/>
      <c r="AK307" s="415"/>
      <c r="AL307" s="415"/>
      <c r="AM307" s="296">
        <f>SUM(Y307:AL307)</f>
        <v>1.0000000000000002</v>
      </c>
    </row>
    <row r="308" spans="1:39" ht="15" outlineLevel="1">
      <c r="B308" s="294" t="s">
        <v>249</v>
      </c>
      <c r="C308" s="291" t="s">
        <v>163</v>
      </c>
      <c r="D308" s="295">
        <v>283775.51549999998</v>
      </c>
      <c r="E308" s="295">
        <v>281888.87030000001</v>
      </c>
      <c r="F308" s="295">
        <v>281888.87030000001</v>
      </c>
      <c r="G308" s="295">
        <v>281888.87030000001</v>
      </c>
      <c r="H308" s="295">
        <v>276577.1237</v>
      </c>
      <c r="I308" s="295">
        <v>276577.1237</v>
      </c>
      <c r="J308" s="295">
        <v>276577.1237</v>
      </c>
      <c r="K308" s="295">
        <v>275050.61090000003</v>
      </c>
      <c r="L308" s="295">
        <v>274206.7121</v>
      </c>
      <c r="M308" s="295">
        <v>274206.7121</v>
      </c>
      <c r="N308" s="295">
        <v>12</v>
      </c>
      <c r="O308" s="295">
        <v>46.11906535</v>
      </c>
      <c r="P308" s="295">
        <v>45.577468850000002</v>
      </c>
      <c r="Q308" s="295">
        <v>45.577468850000002</v>
      </c>
      <c r="R308" s="295">
        <v>45.577468850000002</v>
      </c>
      <c r="S308" s="295">
        <v>44.052633460000003</v>
      </c>
      <c r="T308" s="295">
        <v>44.052633460000003</v>
      </c>
      <c r="U308" s="295">
        <v>44.052633460000003</v>
      </c>
      <c r="V308" s="295">
        <v>44.052633460000003</v>
      </c>
      <c r="W308" s="295">
        <v>44.052633460000003</v>
      </c>
      <c r="X308" s="295">
        <v>44.052633460000003</v>
      </c>
      <c r="Y308" s="411">
        <f>Y307</f>
        <v>0</v>
      </c>
      <c r="Z308" s="411">
        <f>Z307</f>
        <v>0.06</v>
      </c>
      <c r="AA308" s="411">
        <f t="shared" ref="AA308:AL308" si="86">AA307</f>
        <v>0.81</v>
      </c>
      <c r="AB308" s="411">
        <f t="shared" si="86"/>
        <v>0.06</v>
      </c>
      <c r="AC308" s="411">
        <f t="shared" si="86"/>
        <v>0</v>
      </c>
      <c r="AD308" s="411">
        <f t="shared" si="86"/>
        <v>0</v>
      </c>
      <c r="AE308" s="411">
        <f t="shared" si="86"/>
        <v>0</v>
      </c>
      <c r="AF308" s="411">
        <f t="shared" si="86"/>
        <v>7.0000000000000007E-2</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459984.41185935301</v>
      </c>
      <c r="E310" s="295">
        <v>459984.41185935301</v>
      </c>
      <c r="F310" s="295">
        <v>448341.09572478902</v>
      </c>
      <c r="G310" s="295">
        <v>396991.04425008898</v>
      </c>
      <c r="H310" s="295">
        <v>147009.44855420201</v>
      </c>
      <c r="I310" s="295">
        <v>147009.44855420201</v>
      </c>
      <c r="J310" s="295">
        <v>147009.44855420201</v>
      </c>
      <c r="K310" s="295">
        <v>147009.44855420201</v>
      </c>
      <c r="L310" s="295">
        <v>147009.44855420201</v>
      </c>
      <c r="M310" s="295">
        <v>147009.44855420201</v>
      </c>
      <c r="N310" s="295">
        <v>12</v>
      </c>
      <c r="O310" s="295">
        <v>133.97914111399999</v>
      </c>
      <c r="P310" s="295">
        <v>133.97914111399999</v>
      </c>
      <c r="Q310" s="295">
        <v>130.868787666</v>
      </c>
      <c r="R310" s="295">
        <v>117.264589589</v>
      </c>
      <c r="S310" s="295">
        <v>41.431938275</v>
      </c>
      <c r="T310" s="295">
        <v>41.431938275</v>
      </c>
      <c r="U310" s="295">
        <v>41.431938275</v>
      </c>
      <c r="V310" s="295">
        <v>41.431938275</v>
      </c>
      <c r="W310" s="295">
        <v>41.431938275</v>
      </c>
      <c r="X310" s="295">
        <v>41.431938275</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16374.663410000001</v>
      </c>
      <c r="E317" s="295">
        <v>16374.663410000001</v>
      </c>
      <c r="F317" s="295">
        <v>16374.663410000001</v>
      </c>
      <c r="G317" s="295">
        <v>16374.663410000001</v>
      </c>
      <c r="H317" s="295">
        <v>16374.663410000001</v>
      </c>
      <c r="I317" s="295">
        <v>16374.663410000001</v>
      </c>
      <c r="J317" s="295">
        <v>16374.663410000001</v>
      </c>
      <c r="K317" s="295">
        <v>16374.663410000001</v>
      </c>
      <c r="L317" s="295">
        <v>16374.663410000001</v>
      </c>
      <c r="M317" s="295">
        <v>16374.663410000001</v>
      </c>
      <c r="N317" s="295">
        <v>12</v>
      </c>
      <c r="O317" s="295">
        <v>3.7790556089999998</v>
      </c>
      <c r="P317" s="295">
        <v>3.7790556089999998</v>
      </c>
      <c r="Q317" s="295">
        <v>3.7790556089999998</v>
      </c>
      <c r="R317" s="295">
        <v>3.7790556089999998</v>
      </c>
      <c r="S317" s="295">
        <v>3.7790556089999998</v>
      </c>
      <c r="T317" s="295">
        <v>3.7790556089999998</v>
      </c>
      <c r="U317" s="295">
        <v>3.7790556089999998</v>
      </c>
      <c r="V317" s="295">
        <v>3.7790556089999998</v>
      </c>
      <c r="W317" s="295">
        <v>3.7790556089999998</v>
      </c>
      <c r="X317" s="295">
        <v>3.7790556089999998</v>
      </c>
      <c r="Y317" s="411">
        <f>Y316</f>
        <v>0</v>
      </c>
      <c r="Z317" s="411">
        <f>Z316</f>
        <v>0</v>
      </c>
      <c r="AA317" s="411">
        <f t="shared" ref="AA317:AL317" si="89">AA316</f>
        <v>1</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v>0.2</v>
      </c>
      <c r="AB319" s="415">
        <v>0.8</v>
      </c>
      <c r="AC319" s="415"/>
      <c r="AD319" s="415"/>
      <c r="AE319" s="415"/>
      <c r="AF319" s="415"/>
      <c r="AG319" s="415"/>
      <c r="AH319" s="415"/>
      <c r="AI319" s="415"/>
      <c r="AJ319" s="415"/>
      <c r="AK319" s="415"/>
      <c r="AL319" s="415"/>
      <c r="AM319" s="296">
        <f>SUM(Y319:AL319)</f>
        <v>1</v>
      </c>
    </row>
    <row r="320" spans="1:39" ht="15" outlineLevel="1">
      <c r="B320" s="294" t="s">
        <v>249</v>
      </c>
      <c r="C320" s="291" t="s">
        <v>163</v>
      </c>
      <c r="D320" s="295">
        <v>242414.51449999999</v>
      </c>
      <c r="E320" s="295">
        <v>242414.51449999999</v>
      </c>
      <c r="F320" s="295">
        <v>242414.51449999999</v>
      </c>
      <c r="G320" s="295">
        <v>242414.51449999999</v>
      </c>
      <c r="H320" s="295">
        <v>0</v>
      </c>
      <c r="I320" s="295">
        <v>0</v>
      </c>
      <c r="J320" s="295">
        <v>0</v>
      </c>
      <c r="K320" s="295">
        <v>0</v>
      </c>
      <c r="L320" s="295">
        <v>0</v>
      </c>
      <c r="M320" s="295">
        <v>0</v>
      </c>
      <c r="N320" s="295">
        <v>12</v>
      </c>
      <c r="O320" s="295">
        <v>44.092608269999999</v>
      </c>
      <c r="P320" s="295">
        <v>44.092608269999999</v>
      </c>
      <c r="Q320" s="295">
        <v>44.092608269999999</v>
      </c>
      <c r="R320" s="295">
        <v>44.092608269999999</v>
      </c>
      <c r="S320" s="295">
        <v>0</v>
      </c>
      <c r="T320" s="295">
        <v>0</v>
      </c>
      <c r="U320" s="295">
        <v>0</v>
      </c>
      <c r="V320" s="295">
        <v>0</v>
      </c>
      <c r="W320" s="295">
        <v>0</v>
      </c>
      <c r="X320" s="295">
        <v>0</v>
      </c>
      <c r="Y320" s="411">
        <f>Y319</f>
        <v>0</v>
      </c>
      <c r="Z320" s="411">
        <f>Z319</f>
        <v>0</v>
      </c>
      <c r="AA320" s="411">
        <f t="shared" ref="AA320:AL320" si="90">AA319</f>
        <v>0.2</v>
      </c>
      <c r="AB320" s="411">
        <f t="shared" si="90"/>
        <v>0.8</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3056.3829999999998</v>
      </c>
      <c r="E328" s="295">
        <v>0</v>
      </c>
      <c r="F328" s="295">
        <v>0</v>
      </c>
      <c r="G328" s="295">
        <v>0</v>
      </c>
      <c r="H328" s="295">
        <v>0</v>
      </c>
      <c r="I328" s="295">
        <v>0</v>
      </c>
      <c r="J328" s="295">
        <v>0</v>
      </c>
      <c r="K328" s="295">
        <v>0</v>
      </c>
      <c r="L328" s="295">
        <v>0</v>
      </c>
      <c r="M328" s="295">
        <v>0</v>
      </c>
      <c r="N328" s="291"/>
      <c r="O328" s="295">
        <v>195.19589999999999</v>
      </c>
      <c r="P328" s="295">
        <v>0</v>
      </c>
      <c r="Q328" s="295">
        <v>0</v>
      </c>
      <c r="R328" s="295">
        <v>0</v>
      </c>
      <c r="S328" s="295">
        <v>0</v>
      </c>
      <c r="T328" s="295">
        <v>0</v>
      </c>
      <c r="U328" s="295">
        <v>0</v>
      </c>
      <c r="V328" s="295">
        <v>0</v>
      </c>
      <c r="W328" s="295">
        <v>0</v>
      </c>
      <c r="X328" s="295">
        <v>0</v>
      </c>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41852.908000000003</v>
      </c>
      <c r="E344" s="295">
        <v>0</v>
      </c>
      <c r="F344" s="295">
        <v>0</v>
      </c>
      <c r="G344" s="295">
        <v>0</v>
      </c>
      <c r="H344" s="295">
        <v>0</v>
      </c>
      <c r="I344" s="295">
        <v>0</v>
      </c>
      <c r="J344" s="295">
        <v>0</v>
      </c>
      <c r="K344" s="295">
        <v>0</v>
      </c>
      <c r="L344" s="295">
        <v>0</v>
      </c>
      <c r="M344" s="295">
        <v>0</v>
      </c>
      <c r="N344" s="291"/>
      <c r="O344" s="295">
        <v>1794.9168400000001</v>
      </c>
      <c r="P344" s="295">
        <v>0</v>
      </c>
      <c r="Q344" s="295">
        <v>0</v>
      </c>
      <c r="R344" s="295">
        <v>0</v>
      </c>
      <c r="S344" s="295">
        <v>0</v>
      </c>
      <c r="T344" s="295">
        <v>0</v>
      </c>
      <c r="U344" s="295">
        <v>0</v>
      </c>
      <c r="V344" s="295">
        <v>0</v>
      </c>
      <c r="W344" s="295">
        <v>0</v>
      </c>
      <c r="X344" s="295">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295752.04404449498</v>
      </c>
      <c r="E348" s="295">
        <v>291581.16881561303</v>
      </c>
      <c r="F348" s="295">
        <v>291201.99858856201</v>
      </c>
      <c r="G348" s="295">
        <v>265100.58535957302</v>
      </c>
      <c r="H348" s="295">
        <v>252585.95100974999</v>
      </c>
      <c r="I348" s="295">
        <v>241051.92638588001</v>
      </c>
      <c r="J348" s="295">
        <v>236000.905038834</v>
      </c>
      <c r="K348" s="295">
        <v>234304.06715583801</v>
      </c>
      <c r="L348" s="295">
        <v>106397.016014099</v>
      </c>
      <c r="M348" s="295">
        <v>103170.449874878</v>
      </c>
      <c r="N348" s="291"/>
      <c r="O348" s="295">
        <v>27.697023025</v>
      </c>
      <c r="P348" s="295">
        <v>27.480361555999998</v>
      </c>
      <c r="Q348" s="295">
        <v>27.460665035000002</v>
      </c>
      <c r="R348" s="295">
        <v>26.104793555000001</v>
      </c>
      <c r="S348" s="295">
        <v>25.505643804999998</v>
      </c>
      <c r="T348" s="295">
        <v>24.906494073000001</v>
      </c>
      <c r="U348" s="295">
        <v>24.644112285999999</v>
      </c>
      <c r="V348" s="295">
        <v>24.644112285999999</v>
      </c>
      <c r="W348" s="295">
        <v>17.999815983000001</v>
      </c>
      <c r="X348" s="295">
        <v>14.545021025</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2021.9118119999998</v>
      </c>
      <c r="E349" s="295">
        <v>2021.9118119999998</v>
      </c>
      <c r="F349" s="295">
        <v>2021.9118119999998</v>
      </c>
      <c r="G349" s="295">
        <v>1959.2055969999999</v>
      </c>
      <c r="H349" s="295">
        <v>1927.8524890000001</v>
      </c>
      <c r="I349" s="295">
        <v>1896.499382</v>
      </c>
      <c r="J349" s="295">
        <v>1896.499382</v>
      </c>
      <c r="K349" s="295">
        <v>1896.499382</v>
      </c>
      <c r="L349" s="295">
        <v>901.32557680000002</v>
      </c>
      <c r="M349" s="295">
        <v>901.32557680000002</v>
      </c>
      <c r="N349" s="468"/>
      <c r="O349" s="295">
        <v>0.16808136900000001</v>
      </c>
      <c r="P349" s="295">
        <v>0.16808136900000001</v>
      </c>
      <c r="Q349" s="295">
        <v>0.16808136900000001</v>
      </c>
      <c r="R349" s="295">
        <v>0.16480974100000001</v>
      </c>
      <c r="S349" s="295">
        <v>0.163173927</v>
      </c>
      <c r="T349" s="295">
        <v>0.16153811200000001</v>
      </c>
      <c r="U349" s="295">
        <v>0.16153811200000001</v>
      </c>
      <c r="V349" s="295">
        <v>0.16153811200000001</v>
      </c>
      <c r="W349" s="295">
        <v>0.109539531</v>
      </c>
      <c r="X349" s="295">
        <v>0.109539531</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3088026.2562473589</v>
      </c>
      <c r="E384" s="329"/>
      <c r="F384" s="329"/>
      <c r="G384" s="329"/>
      <c r="H384" s="329"/>
      <c r="I384" s="329"/>
      <c r="J384" s="329"/>
      <c r="K384" s="329"/>
      <c r="L384" s="329"/>
      <c r="M384" s="329"/>
      <c r="N384" s="329"/>
      <c r="O384" s="329">
        <f>SUM(O279:O382)</f>
        <v>2713.2028094182015</v>
      </c>
      <c r="P384" s="329"/>
      <c r="Q384" s="329"/>
      <c r="R384" s="329"/>
      <c r="S384" s="329"/>
      <c r="T384" s="329"/>
      <c r="U384" s="329"/>
      <c r="V384" s="329"/>
      <c r="W384" s="329"/>
      <c r="X384" s="329"/>
      <c r="Y384" s="329">
        <f>IF(Y278="kWh",SUMPRODUCT(D279:D382,Y279:Y382))</f>
        <v>884625.15525280579</v>
      </c>
      <c r="Z384" s="329">
        <f>IF(Z278="kWh",SUMPRODUCT(D279:D382,Z279:Z382))</f>
        <v>546367.50507286505</v>
      </c>
      <c r="AA384" s="329">
        <f>IF(AA278="kW",SUMPRODUCT(N279:N382,O279:O382,AA279:AA382),SUMPRODUCT(D279:D382,AA279:AA382))</f>
        <v>2967.8429688757205</v>
      </c>
      <c r="AB384" s="329">
        <f>IF(AB278="kW",SUMPRODUCT(N279:N382,O279:O382,AB279:AB382),SUMPRODUCT(D279:D382,AB279:AB382))</f>
        <v>631.93141285271997</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243.41610237084004</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4162607</v>
      </c>
      <c r="Z385" s="328">
        <f>HLOOKUP(Z277,'2. LRAMVA Threshold'!$B$42:$Q$53,5,FALSE)</f>
        <v>1601705</v>
      </c>
      <c r="AA385" s="328">
        <f>HLOOKUP(AA277,'2. LRAMVA Threshold'!$B$42:$Q$53,5,FALSE)</f>
        <v>1126</v>
      </c>
      <c r="AB385" s="328">
        <f>HLOOKUP(AB277,'2. LRAMVA Threshold'!$B$42:$Q$53,5,FALSE)</f>
        <v>607</v>
      </c>
      <c r="AC385" s="328">
        <f>HLOOKUP(AC277,'2. LRAMVA Threshold'!$B$42:$Q$53,5,FALSE)</f>
        <v>3</v>
      </c>
      <c r="AD385" s="328">
        <f>HLOOKUP(AD277,'2. LRAMVA Threshold'!$B$42:$Q$53,5,FALSE)</f>
        <v>44</v>
      </c>
      <c r="AE385" s="328">
        <f>HLOOKUP(AE277,'2. LRAMVA Threshold'!$B$42:$Q$53,5,FALSE)</f>
        <v>35877</v>
      </c>
      <c r="AF385" s="328">
        <f>HLOOKUP(AF277,'2. LRAMVA Threshold'!$B$42:$Q$53,5,FALSE)</f>
        <v>722</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880454.28002392384</v>
      </c>
      <c r="Z395" s="291">
        <f>SUMPRODUCT(E279:E382,Z279:Z382)</f>
        <v>544416.12597118388</v>
      </c>
      <c r="AA395" s="291">
        <f>IF(AA278="kW",SUMPRODUCT(N279:N382,P279:P382,AA279:AA382),SUMPRODUCT(E279:E382,AA279:AA382))</f>
        <v>2866.9600383544803</v>
      </c>
      <c r="AB395" s="291">
        <f>IF(AB278="kW",SUMPRODUCT(N279:N382,P279:P382,AB279:AB382),SUMPRODUCT(E279:E382,AB279:AB382))</f>
        <v>624.45860318448001</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234.69782442456</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871461.87745389785</v>
      </c>
      <c r="Z396" s="291">
        <f>SUMPRODUCT(F279:F382,Z279:Z382)</f>
        <v>530844.81405612477</v>
      </c>
      <c r="AA396" s="291">
        <f>IF(AA278="kW",SUMPRODUCT(N279:N382,Q279:Q382,AA279:AA382),SUMPRODUCT(F279:F382,AA279:AA382))</f>
        <v>2766.5490847212009</v>
      </c>
      <c r="AB396" s="291">
        <f>IF(AB278="kW",SUMPRODUCT(N279:N382,Q279:Q382,AB279:AB382),SUMPRODUCT(F279:F382,AB279:AB382))</f>
        <v>617.02075476720006</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226.02033460440003</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814525.14966598863</v>
      </c>
      <c r="Z397" s="291">
        <f>SUMPRODUCT(G279:G382,Z279:Z382)</f>
        <v>479429.86169166234</v>
      </c>
      <c r="AA397" s="291">
        <f>IF(AA278="kW",SUMPRODUCT(N279:N382,R279:R382,AA279:AA382),SUMPRODUCT(G279:G382,AA279:AA382))</f>
        <v>2763.1929479191203</v>
      </c>
      <c r="AB397" s="291">
        <f>IF(AB278="kW",SUMPRODUCT(N279:N382,R279:R382,AB279:AB382),SUMPRODUCT(G279:G382,AB279:AB382))</f>
        <v>616.77215204111997</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225.73029809064002</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734405.06172701274</v>
      </c>
      <c r="Z398" s="291">
        <f>SUMPRODUCT(H279:H382,Z279:Z382)</f>
        <v>225319.0631389078</v>
      </c>
      <c r="AA398" s="291">
        <f>IF(AA278="kW",SUMPRODUCT(N279:N382,S279:S382,AA279:AA382),SUMPRODUCT(H279:H382,AA279:AA382))</f>
        <v>2444.9375867749204</v>
      </c>
      <c r="AB398" s="291">
        <f>IF(AB278="kW",SUMPRODUCT(N279:N382,S279:S382,AB279:AB382),SUMPRODUCT(H279:H382,AB279:AB382))</f>
        <v>177.74732736792001</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207.37188192924003</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663357.95963366493</v>
      </c>
      <c r="Z399" s="291">
        <f>SUMPRODUCT(I279:I382,Z279:Z382)</f>
        <v>224606.725595125</v>
      </c>
      <c r="AA399" s="291">
        <f>IF(AA278="kW",SUMPRODUCT(N279:N382,T279:T382,AA279:AA382),SUMPRODUCT(I279:I382,AA279:AA382))</f>
        <v>2419.7400606470405</v>
      </c>
      <c r="AB399" s="291">
        <f>IF(AB278="kW",SUMPRODUCT(N279:N382,T279:T382,AB279:AB382),SUMPRODUCT(I279:I382,AB279:AB382))</f>
        <v>175.88084395103999</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205.19431794288005</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658306.93828661891</v>
      </c>
      <c r="Z400" s="291">
        <f>SUMPRODUCT(J279:J382,Z279:Z382)</f>
        <v>224606.725595125</v>
      </c>
      <c r="AA400" s="291">
        <f>IF(AA278="kW",SUMPRODUCT(N279:N382,U279:U382,AA279:AA382),SUMPRODUCT(J279:J382,AA279:AA382))</f>
        <v>2419.7400606470405</v>
      </c>
      <c r="AB400" s="291">
        <f>IF(AB278="kW",SUMPRODUCT(N279:N382,U279:U382,AB279:AB382),SUMPRODUCT(J279:J382,AB279:AB382))</f>
        <v>175.88084395103999</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205.19431794288005</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656480.27812100493</v>
      </c>
      <c r="Z401" s="326">
        <f>SUMPRODUCT(K279:K382,Z279:Z382)</f>
        <v>224488.61670964182</v>
      </c>
      <c r="AA401" s="326">
        <f>IF(AA278="kW",SUMPRODUCT(N279:N382,V279:V382,AA279:AA382),SUMPRODUCT(K279:K382,AA279:AA382))</f>
        <v>2419.4305665741604</v>
      </c>
      <c r="AB401" s="326">
        <f>IF(AB278="kW",SUMPRODUCT(N279:N382,V279:V382,AB279:AB382),SUMPRODUCT(K279:K382,AB279:AB382))</f>
        <v>175.85791846415998</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205.16757154152003</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588</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521</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74" t="s">
        <v>211</v>
      </c>
      <c r="C405" s="876" t="s">
        <v>33</v>
      </c>
      <c r="D405" s="284" t="s">
        <v>422</v>
      </c>
      <c r="E405" s="878" t="s">
        <v>209</v>
      </c>
      <c r="F405" s="879"/>
      <c r="G405" s="879"/>
      <c r="H405" s="879"/>
      <c r="I405" s="879"/>
      <c r="J405" s="879"/>
      <c r="K405" s="879"/>
      <c r="L405" s="879"/>
      <c r="M405" s="880"/>
      <c r="N405" s="884" t="s">
        <v>213</v>
      </c>
      <c r="O405" s="284" t="s">
        <v>423</v>
      </c>
      <c r="P405" s="878" t="s">
        <v>212</v>
      </c>
      <c r="Q405" s="879"/>
      <c r="R405" s="879"/>
      <c r="S405" s="879"/>
      <c r="T405" s="879"/>
      <c r="U405" s="879"/>
      <c r="V405" s="879"/>
      <c r="W405" s="879"/>
      <c r="X405" s="880"/>
      <c r="Y405" s="881" t="s">
        <v>243</v>
      </c>
      <c r="Z405" s="882"/>
      <c r="AA405" s="882"/>
      <c r="AB405" s="882"/>
      <c r="AC405" s="882"/>
      <c r="AD405" s="882"/>
      <c r="AE405" s="882"/>
      <c r="AF405" s="882"/>
      <c r="AG405" s="882"/>
      <c r="AH405" s="882"/>
      <c r="AI405" s="882"/>
      <c r="AJ405" s="882"/>
      <c r="AK405" s="882"/>
      <c r="AL405" s="882"/>
      <c r="AM405" s="883"/>
    </row>
    <row r="406" spans="1:40" ht="45.75" customHeight="1">
      <c r="B406" s="875"/>
      <c r="C406" s="877"/>
      <c r="D406" s="285">
        <v>2014</v>
      </c>
      <c r="E406" s="285">
        <v>2015</v>
      </c>
      <c r="F406" s="285">
        <v>2016</v>
      </c>
      <c r="G406" s="285">
        <v>2017</v>
      </c>
      <c r="H406" s="285">
        <v>2018</v>
      </c>
      <c r="I406" s="285">
        <v>2019</v>
      </c>
      <c r="J406" s="285">
        <v>2020</v>
      </c>
      <c r="K406" s="285">
        <v>2021</v>
      </c>
      <c r="L406" s="285">
        <v>2022</v>
      </c>
      <c r="M406" s="285">
        <v>2023</v>
      </c>
      <c r="N406" s="88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General Service 50 - 999 kW</v>
      </c>
      <c r="AB406" s="285" t="str">
        <f>'1.  LRAMVA Summary'!G52</f>
        <v>General Service 1,000 - 4,999 kW</v>
      </c>
      <c r="AC406" s="285" t="str">
        <f>'1.  LRAMVA Summary'!H52</f>
        <v>Sentinel Lighting</v>
      </c>
      <c r="AD406" s="285" t="str">
        <f>'1.  LRAMVA Summary'!I52</f>
        <v>Street Lighting</v>
      </c>
      <c r="AE406" s="285" t="str">
        <f>'1.  LRAMVA Summary'!J52</f>
        <v>Unmetered Scattered Load</v>
      </c>
      <c r="AF406" s="285" t="str">
        <f>'1.  LRAMVA Summary'!K52</f>
        <v>Large Use</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100774.51289122115</v>
      </c>
      <c r="E408" s="295">
        <v>100774.51289122115</v>
      </c>
      <c r="F408" s="295">
        <v>100774.51289122115</v>
      </c>
      <c r="G408" s="295">
        <v>100461.28875142115</v>
      </c>
      <c r="H408" s="295">
        <v>49827.415477295675</v>
      </c>
      <c r="I408" s="295">
        <v>0</v>
      </c>
      <c r="J408" s="295">
        <v>0</v>
      </c>
      <c r="K408" s="295">
        <v>0</v>
      </c>
      <c r="L408" s="295">
        <v>0</v>
      </c>
      <c r="M408" s="295">
        <v>0</v>
      </c>
      <c r="N408" s="291"/>
      <c r="O408" s="295">
        <v>17.734486183383993</v>
      </c>
      <c r="P408" s="295">
        <v>17.734486183383993</v>
      </c>
      <c r="Q408" s="295">
        <v>17.734486183383993</v>
      </c>
      <c r="R408" s="295">
        <v>17.384223291383989</v>
      </c>
      <c r="S408" s="295">
        <v>7.3228438902481283</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22166.392680000001</v>
      </c>
      <c r="E411" s="295">
        <v>22166.392680000001</v>
      </c>
      <c r="F411" s="295">
        <v>22166.392680000001</v>
      </c>
      <c r="G411" s="295">
        <v>22166.392680000001</v>
      </c>
      <c r="H411" s="295">
        <v>0</v>
      </c>
      <c r="I411" s="295">
        <v>0</v>
      </c>
      <c r="J411" s="295">
        <v>0</v>
      </c>
      <c r="K411" s="295">
        <v>0</v>
      </c>
      <c r="L411" s="295">
        <v>0</v>
      </c>
      <c r="M411" s="295">
        <v>0</v>
      </c>
      <c r="N411" s="291"/>
      <c r="O411" s="295">
        <v>12.431645939999999</v>
      </c>
      <c r="P411" s="295">
        <v>12.431645939999999</v>
      </c>
      <c r="Q411" s="295">
        <v>12.431645939999999</v>
      </c>
      <c r="R411" s="295">
        <v>12.431645939999999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363211.99315699999</v>
      </c>
      <c r="E414" s="295">
        <v>363211.99315699999</v>
      </c>
      <c r="F414" s="295">
        <v>363211.99315699999</v>
      </c>
      <c r="G414" s="295">
        <v>363211.99315699999</v>
      </c>
      <c r="H414" s="295">
        <v>363211.99315699999</v>
      </c>
      <c r="I414" s="295">
        <v>363211.99315699999</v>
      </c>
      <c r="J414" s="295">
        <v>363211.99315699999</v>
      </c>
      <c r="K414" s="295">
        <v>363211.99315699999</v>
      </c>
      <c r="L414" s="295">
        <v>363211.99315699999</v>
      </c>
      <c r="M414" s="295">
        <v>363211.99315699999</v>
      </c>
      <c r="N414" s="291"/>
      <c r="O414" s="295">
        <v>199.056134192</v>
      </c>
      <c r="P414" s="295">
        <v>199.056134192</v>
      </c>
      <c r="Q414" s="295">
        <v>199.056134192</v>
      </c>
      <c r="R414" s="295">
        <v>199.056134192</v>
      </c>
      <c r="S414" s="295">
        <v>199.056134192</v>
      </c>
      <c r="T414" s="295">
        <v>199.056134192</v>
      </c>
      <c r="U414" s="295">
        <v>199.056134192</v>
      </c>
      <c r="V414" s="295">
        <v>199.056134192</v>
      </c>
      <c r="W414" s="295">
        <v>199.056134192</v>
      </c>
      <c r="X414" s="295">
        <v>199.056134192</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192634.97260000001</v>
      </c>
      <c r="E417" s="295">
        <v>179446.71909999999</v>
      </c>
      <c r="F417" s="295">
        <v>173094.3168</v>
      </c>
      <c r="G417" s="295">
        <v>173094.3168</v>
      </c>
      <c r="H417" s="295">
        <v>173094.3168</v>
      </c>
      <c r="I417" s="295">
        <v>173094.3168</v>
      </c>
      <c r="J417" s="295">
        <v>173094.3168</v>
      </c>
      <c r="K417" s="295">
        <v>172776.7856</v>
      </c>
      <c r="L417" s="295">
        <v>172776.7856</v>
      </c>
      <c r="M417" s="295">
        <v>148470.4388</v>
      </c>
      <c r="N417" s="291"/>
      <c r="O417" s="295">
        <v>14.34084388</v>
      </c>
      <c r="P417" s="295">
        <v>13.51292095</v>
      </c>
      <c r="Q417" s="295">
        <v>13.114134290000001</v>
      </c>
      <c r="R417" s="295">
        <v>13.114134290000001</v>
      </c>
      <c r="S417" s="295">
        <v>13.114134290000001</v>
      </c>
      <c r="T417" s="295">
        <v>13.114134290000001</v>
      </c>
      <c r="U417" s="295">
        <v>13.114134290000001</v>
      </c>
      <c r="V417" s="295">
        <v>13.07788644</v>
      </c>
      <c r="W417" s="295">
        <v>13.07788644</v>
      </c>
      <c r="X417" s="295">
        <v>11.55199964</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794005.0736</v>
      </c>
      <c r="E420" s="295">
        <v>688791.01399999997</v>
      </c>
      <c r="F420" s="295">
        <v>633959.27179999999</v>
      </c>
      <c r="G420" s="295">
        <v>633959.27179999999</v>
      </c>
      <c r="H420" s="295">
        <v>633959.27179999999</v>
      </c>
      <c r="I420" s="295">
        <v>633959.27179999999</v>
      </c>
      <c r="J420" s="295">
        <v>633959.27179999999</v>
      </c>
      <c r="K420" s="295">
        <v>633684.65029999998</v>
      </c>
      <c r="L420" s="295">
        <v>633684.65029999998</v>
      </c>
      <c r="M420" s="295">
        <v>589361.93019999994</v>
      </c>
      <c r="N420" s="291"/>
      <c r="O420" s="295">
        <v>51.963896130000002</v>
      </c>
      <c r="P420" s="295">
        <v>45.358841650000002</v>
      </c>
      <c r="Q420" s="295">
        <v>41.916652970000001</v>
      </c>
      <c r="R420" s="295">
        <v>41.916652970000001</v>
      </c>
      <c r="S420" s="295">
        <v>41.916652970000001</v>
      </c>
      <c r="T420" s="295">
        <v>41.916652970000001</v>
      </c>
      <c r="U420" s="295">
        <v>41.916652970000001</v>
      </c>
      <c r="V420" s="295">
        <v>41.885303479999997</v>
      </c>
      <c r="W420" s="295">
        <v>41.885303479999997</v>
      </c>
      <c r="X420" s="295">
        <v>39.10284283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v>2546.0140329999999</v>
      </c>
      <c r="E432" s="295">
        <v>2546.0140329999999</v>
      </c>
      <c r="F432" s="295">
        <v>2546.0140329999999</v>
      </c>
      <c r="G432" s="295">
        <v>2546.0140329999999</v>
      </c>
      <c r="H432" s="295">
        <v>2546.0140329999999</v>
      </c>
      <c r="I432" s="295">
        <v>2546.0140329999999</v>
      </c>
      <c r="J432" s="295">
        <v>2546.0140329999999</v>
      </c>
      <c r="K432" s="295">
        <v>2546.0140329999999</v>
      </c>
      <c r="L432" s="295">
        <v>2546.0140329999999</v>
      </c>
      <c r="M432" s="295">
        <v>2546.0140329999999</v>
      </c>
      <c r="N432" s="291"/>
      <c r="O432" s="295">
        <v>3.8685251510000001</v>
      </c>
      <c r="P432" s="295">
        <v>3.8685251510000001</v>
      </c>
      <c r="Q432" s="295">
        <v>3.8685251510000001</v>
      </c>
      <c r="R432" s="295">
        <v>3.8685251510000001</v>
      </c>
      <c r="S432" s="295">
        <v>3.8685251510000001</v>
      </c>
      <c r="T432" s="295">
        <v>3.8685251510000001</v>
      </c>
      <c r="U432" s="295">
        <v>3.8685251510000001</v>
      </c>
      <c r="V432" s="295">
        <v>3.8685251510000001</v>
      </c>
      <c r="W432" s="295">
        <v>3.8685251510000001</v>
      </c>
      <c r="X432" s="295">
        <v>3.8685251510000001</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2142309.8089999999</v>
      </c>
      <c r="E436" s="295">
        <v>2141210.3650000002</v>
      </c>
      <c r="F436" s="295">
        <v>2141210.3650000002</v>
      </c>
      <c r="G436" s="295">
        <v>2118745.912</v>
      </c>
      <c r="H436" s="295">
        <v>2118745.912</v>
      </c>
      <c r="I436" s="295">
        <v>2118745.912</v>
      </c>
      <c r="J436" s="295">
        <v>2093600.203</v>
      </c>
      <c r="K436" s="295">
        <v>2093600.203</v>
      </c>
      <c r="L436" s="295">
        <v>1892602.6259999999</v>
      </c>
      <c r="M436" s="295">
        <v>1730788.953</v>
      </c>
      <c r="N436" s="295">
        <v>12</v>
      </c>
      <c r="O436" s="295">
        <v>248.10982799999999</v>
      </c>
      <c r="P436" s="295">
        <v>247.7967797</v>
      </c>
      <c r="Q436" s="295">
        <v>247.7967797</v>
      </c>
      <c r="R436" s="295">
        <v>241.34794170000001</v>
      </c>
      <c r="S436" s="295">
        <v>241.34794170000001</v>
      </c>
      <c r="T436" s="295">
        <v>241.34794170000001</v>
      </c>
      <c r="U436" s="295">
        <v>237.22067809999999</v>
      </c>
      <c r="V436" s="295">
        <v>237.22067809999999</v>
      </c>
      <c r="W436" s="295">
        <v>233.0290521</v>
      </c>
      <c r="X436" s="295">
        <v>215.54395940000001</v>
      </c>
      <c r="Y436" s="415"/>
      <c r="Z436" s="469">
        <v>0.06</v>
      </c>
      <c r="AA436" s="469">
        <v>0.81</v>
      </c>
      <c r="AB436" s="469">
        <v>0.06</v>
      </c>
      <c r="AC436" s="415"/>
      <c r="AD436" s="415"/>
      <c r="AE436" s="415"/>
      <c r="AF436" s="415">
        <v>7.0000000000000007E-2</v>
      </c>
      <c r="AG436" s="415"/>
      <c r="AH436" s="415"/>
      <c r="AI436" s="415"/>
      <c r="AJ436" s="415"/>
      <c r="AK436" s="415"/>
      <c r="AL436" s="415"/>
      <c r="AM436" s="296">
        <f>SUM(Y436:AL436)</f>
        <v>1.0000000000000002</v>
      </c>
    </row>
    <row r="437" spans="1:39" ht="15"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f>Y436</f>
        <v>0</v>
      </c>
      <c r="Z437" s="411">
        <f>Z436</f>
        <v>0.06</v>
      </c>
      <c r="AA437" s="411">
        <f t="shared" ref="AA437:AL437" si="127">AA436</f>
        <v>0.81</v>
      </c>
      <c r="AB437" s="411">
        <f t="shared" si="127"/>
        <v>0.06</v>
      </c>
      <c r="AC437" s="411">
        <f t="shared" si="127"/>
        <v>0</v>
      </c>
      <c r="AD437" s="411">
        <f t="shared" si="127"/>
        <v>0</v>
      </c>
      <c r="AE437" s="411">
        <f t="shared" si="127"/>
        <v>0</v>
      </c>
      <c r="AF437" s="411">
        <f t="shared" si="127"/>
        <v>7.0000000000000007E-2</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703764.28049999999</v>
      </c>
      <c r="E439" s="295">
        <v>682708.73219999997</v>
      </c>
      <c r="F439" s="295">
        <v>620101.16689999995</v>
      </c>
      <c r="G439" s="295">
        <v>448199.06310000003</v>
      </c>
      <c r="H439" s="295">
        <v>448199.06310000003</v>
      </c>
      <c r="I439" s="295">
        <v>448199.06310000003</v>
      </c>
      <c r="J439" s="295">
        <v>448199.06310000003</v>
      </c>
      <c r="K439" s="295">
        <v>448056.53869999998</v>
      </c>
      <c r="L439" s="295">
        <v>448056.53869999998</v>
      </c>
      <c r="M439" s="295">
        <v>448056.53869999998</v>
      </c>
      <c r="N439" s="295">
        <v>12</v>
      </c>
      <c r="O439" s="295">
        <v>188.82570709999999</v>
      </c>
      <c r="P439" s="295">
        <v>182.81488089999999</v>
      </c>
      <c r="Q439" s="295">
        <v>167.81651110000001</v>
      </c>
      <c r="R439" s="295">
        <v>115.65383869999999</v>
      </c>
      <c r="S439" s="295">
        <v>115.65383869999999</v>
      </c>
      <c r="T439" s="295">
        <v>115.65383869999999</v>
      </c>
      <c r="U439" s="295">
        <v>115.65383869999999</v>
      </c>
      <c r="V439" s="295">
        <v>115.51121259999999</v>
      </c>
      <c r="W439" s="295">
        <v>115.51121259999999</v>
      </c>
      <c r="X439" s="295">
        <v>115.51121259999999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v>0</v>
      </c>
      <c r="E457" s="295"/>
      <c r="F457" s="295"/>
      <c r="G457" s="295"/>
      <c r="H457" s="295"/>
      <c r="I457" s="295"/>
      <c r="J457" s="295"/>
      <c r="K457" s="295"/>
      <c r="L457" s="295"/>
      <c r="M457" s="295"/>
      <c r="N457" s="291"/>
      <c r="O457" s="295">
        <v>303.90170000000001</v>
      </c>
      <c r="P457" s="295"/>
      <c r="Q457" s="295"/>
      <c r="R457" s="295"/>
      <c r="S457" s="295"/>
      <c r="T457" s="295"/>
      <c r="U457" s="295"/>
      <c r="V457" s="295"/>
      <c r="W457" s="295"/>
      <c r="X457" s="295"/>
      <c r="Y457" s="415"/>
      <c r="Z457" s="415"/>
      <c r="AA457" s="415">
        <v>1</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1</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v>460217</v>
      </c>
      <c r="E461" s="295">
        <v>460217</v>
      </c>
      <c r="F461" s="295">
        <v>460217</v>
      </c>
      <c r="G461" s="295">
        <v>460217</v>
      </c>
      <c r="H461" s="295">
        <v>460217</v>
      </c>
      <c r="I461" s="295">
        <v>460217</v>
      </c>
      <c r="J461" s="295">
        <v>460217</v>
      </c>
      <c r="K461" s="295">
        <v>460217</v>
      </c>
      <c r="L461" s="295">
        <v>460217</v>
      </c>
      <c r="M461" s="295">
        <v>460217</v>
      </c>
      <c r="N461" s="295">
        <v>12</v>
      </c>
      <c r="O461" s="295">
        <v>53</v>
      </c>
      <c r="P461" s="295">
        <v>53</v>
      </c>
      <c r="Q461" s="295">
        <v>53</v>
      </c>
      <c r="R461" s="295">
        <v>53</v>
      </c>
      <c r="S461" s="295">
        <v>53</v>
      </c>
      <c r="T461" s="295">
        <v>53</v>
      </c>
      <c r="U461" s="295">
        <v>53</v>
      </c>
      <c r="V461" s="295">
        <v>53</v>
      </c>
      <c r="W461" s="295">
        <v>53</v>
      </c>
      <c r="X461" s="295">
        <v>53</v>
      </c>
      <c r="Y461" s="426"/>
      <c r="Z461" s="415"/>
      <c r="AA461" s="415"/>
      <c r="AB461" s="415">
        <v>1</v>
      </c>
      <c r="AC461" s="415"/>
      <c r="AD461" s="415"/>
      <c r="AE461" s="415"/>
      <c r="AF461" s="415"/>
      <c r="AG461" s="415"/>
      <c r="AH461" s="415"/>
      <c r="AI461" s="415"/>
      <c r="AJ461" s="415"/>
      <c r="AK461" s="415"/>
      <c r="AL461" s="415"/>
      <c r="AM461" s="296">
        <f>SUM(Y461:AL461)</f>
        <v>1</v>
      </c>
    </row>
    <row r="462" spans="1:39" ht="15" outlineLevel="1">
      <c r="B462" s="294" t="s">
        <v>259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11">
        <f>Y461</f>
        <v>0</v>
      </c>
      <c r="Z462" s="411">
        <f>Z461</f>
        <v>0</v>
      </c>
      <c r="AA462" s="411">
        <f t="shared" ref="AA462:AL462" si="135">AA461</f>
        <v>0</v>
      </c>
      <c r="AB462" s="411">
        <f t="shared" si="135"/>
        <v>1</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c r="F473" s="295"/>
      <c r="G473" s="295"/>
      <c r="H473" s="295"/>
      <c r="I473" s="295"/>
      <c r="J473" s="295"/>
      <c r="K473" s="295"/>
      <c r="L473" s="295"/>
      <c r="M473" s="295"/>
      <c r="N473" s="291"/>
      <c r="O473" s="295">
        <v>1785.9077</v>
      </c>
      <c r="P473" s="295"/>
      <c r="Q473" s="295"/>
      <c r="R473" s="295"/>
      <c r="S473" s="295"/>
      <c r="T473" s="295"/>
      <c r="U473" s="295"/>
      <c r="V473" s="295"/>
      <c r="W473" s="295"/>
      <c r="X473" s="295"/>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79269.215540000005</v>
      </c>
      <c r="E477" s="295">
        <v>79176.545800000007</v>
      </c>
      <c r="F477" s="295">
        <v>74859.895279999997</v>
      </c>
      <c r="G477" s="295">
        <v>73072.249330000006</v>
      </c>
      <c r="H477" s="295">
        <v>71136.650169999994</v>
      </c>
      <c r="I477" s="295">
        <v>71136.650169999994</v>
      </c>
      <c r="J477" s="295">
        <v>68951.181159999993</v>
      </c>
      <c r="K477" s="295">
        <v>68012.739929999996</v>
      </c>
      <c r="L477" s="295">
        <v>31982.487280000001</v>
      </c>
      <c r="M477" s="295">
        <v>31552.487280000001</v>
      </c>
      <c r="N477" s="291"/>
      <c r="O477" s="295">
        <v>7.5003321979999997</v>
      </c>
      <c r="P477" s="295">
        <v>7.4955734840000003</v>
      </c>
      <c r="Q477" s="295">
        <v>7.2709667610000004</v>
      </c>
      <c r="R477" s="295">
        <v>7.177698253</v>
      </c>
      <c r="S477" s="295">
        <v>7.0844297459999996</v>
      </c>
      <c r="T477" s="295">
        <v>7.0844297459999996</v>
      </c>
      <c r="U477" s="295">
        <v>6.9705063630000001</v>
      </c>
      <c r="V477" s="295">
        <v>6.9705063630000001</v>
      </c>
      <c r="W477" s="295">
        <v>5.0911591610000002</v>
      </c>
      <c r="X477" s="295">
        <v>4.6307591459999999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v>0</v>
      </c>
      <c r="E507" s="295"/>
      <c r="F507" s="295"/>
      <c r="G507" s="295"/>
      <c r="H507" s="295"/>
      <c r="I507" s="295"/>
      <c r="J507" s="295"/>
      <c r="K507" s="295"/>
      <c r="L507" s="295"/>
      <c r="M507" s="295"/>
      <c r="N507" s="295">
        <v>0</v>
      </c>
      <c r="O507" s="295">
        <v>438.76213289999998</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v>337665.78759999998</v>
      </c>
      <c r="E510" s="295"/>
      <c r="F510" s="295"/>
      <c r="G510" s="295"/>
      <c r="H510" s="295"/>
      <c r="I510" s="295"/>
      <c r="J510" s="295"/>
      <c r="K510" s="295"/>
      <c r="L510" s="295"/>
      <c r="M510" s="295"/>
      <c r="N510" s="295">
        <v>0</v>
      </c>
      <c r="O510" s="295">
        <v>4.4425109999999997</v>
      </c>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v>0</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5198565.0516012218</v>
      </c>
      <c r="E513" s="329"/>
      <c r="F513" s="329"/>
      <c r="G513" s="329"/>
      <c r="H513" s="329"/>
      <c r="I513" s="329"/>
      <c r="J513" s="329"/>
      <c r="K513" s="329"/>
      <c r="L513" s="329"/>
      <c r="M513" s="329"/>
      <c r="N513" s="329"/>
      <c r="O513" s="329">
        <f>SUM(O408:O511)</f>
        <v>3329.8454426743838</v>
      </c>
      <c r="P513" s="329"/>
      <c r="Q513" s="329"/>
      <c r="R513" s="329"/>
      <c r="S513" s="329"/>
      <c r="T513" s="329"/>
      <c r="U513" s="329"/>
      <c r="V513" s="329"/>
      <c r="W513" s="329"/>
      <c r="X513" s="329"/>
      <c r="Y513" s="329">
        <f>IF(Y407="kWh",SUMPRODUCT(D408:D511,Y408:Y511))</f>
        <v>1554608.1745012212</v>
      </c>
      <c r="Z513" s="329">
        <f>IF(Z407="kWh",SUMPRODUCT(D408:D511,Z408:Z511))</f>
        <v>832302.86904000002</v>
      </c>
      <c r="AA513" s="329">
        <f>IF(AA407="kW",SUMPRODUCT(N408:N511,O408:O511,AA408:AA511),SUMPRODUCT(D408:D511,AA408:AA511))</f>
        <v>2411.6275281600001</v>
      </c>
      <c r="AB513" s="329">
        <f>IF(AB407="kW",SUMPRODUCT(N408:N511,O408:O511,AB408:AB511),SUMPRODUCT(D408:D511,AB408:AB511))</f>
        <v>814.63907616000006</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208.41225552</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4162607</v>
      </c>
      <c r="Z514" s="328">
        <f>HLOOKUP(Z406,'2. LRAMVA Threshold'!$B$42:$Q$53,6,FALSE)</f>
        <v>1601705</v>
      </c>
      <c r="AA514" s="328">
        <f>HLOOKUP(AA406,'2. LRAMVA Threshold'!$B$42:$Q$53,6,FALSE)</f>
        <v>1126</v>
      </c>
      <c r="AB514" s="328">
        <f>HLOOKUP(AB406,'2. LRAMVA Threshold'!$B$42:$Q$53,6,FALSE)</f>
        <v>607</v>
      </c>
      <c r="AC514" s="328">
        <f>HLOOKUP(AC406,'2. LRAMVA Threshold'!$B$42:$Q$53,6,FALSE)</f>
        <v>3</v>
      </c>
      <c r="AD514" s="328">
        <f>HLOOKUP(AD406,'2. LRAMVA Threshold'!$B$42:$Q$53,6,FALSE)</f>
        <v>44</v>
      </c>
      <c r="AE514" s="328">
        <f>HLOOKUP(AE406,'2. LRAMVA Threshold'!$B$42:$Q$53,6,FALSE)</f>
        <v>35877</v>
      </c>
      <c r="AF514" s="328">
        <f>HLOOKUP(AF406,'2. LRAMVA Threshold'!$B$42:$Q$53,6,FALSE)</f>
        <v>722</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1436113.191661221</v>
      </c>
      <c r="Z526" s="291">
        <f>SUMPRODUCT(E408:E511,Z408:Z511)</f>
        <v>811181.3541</v>
      </c>
      <c r="AA526" s="291">
        <f>IF(AA407="kW",SUMPRODUCT(N408:N511,P408:P511,AA408:AA511),SUMPRODUCT(E408:E511,AA408:AA511))</f>
        <v>2408.5846986840002</v>
      </c>
      <c r="AB526" s="291">
        <f>IF(AB407="kW",SUMPRODUCT(N408:N511,P408:P511,AB408:AB511),SUMPRODUCT(E408:E511,AB408:AB511))</f>
        <v>814.41368138400003</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208.14929494800003</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1370612.3966412211</v>
      </c>
      <c r="Z527" s="291">
        <f>SUMPRODUCT(F408:F511,Z408:Z511)</f>
        <v>748573.78879999998</v>
      </c>
      <c r="AA527" s="291">
        <f>IF(AA407="kW",SUMPRODUCT(N408:N511,Q408:Q511,AA408:AA511),SUMPRODUCT(F408:F511,AA408:AA511))</f>
        <v>2408.5846986840002</v>
      </c>
      <c r="AB527" s="291">
        <f>IF(AB407="kW",SUMPRODUCT(N408:N511,Q408:Q511,AB408:AB511),SUMPRODUCT(F408:F511,AB408:AB511))</f>
        <v>814.41368138400003</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208.14929494800003</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1368511.5265514213</v>
      </c>
      <c r="Z528" s="291">
        <f>SUMPRODUCT(G408:G511,Z408:Z511)</f>
        <v>575323.81782</v>
      </c>
      <c r="AA528" s="291">
        <f>IF(AA407="kW",SUMPRODUCT(N408:N511,R408:R511,AA408:AA511),SUMPRODUCT(G408:G511,AA408:AA511))</f>
        <v>2345.9019933240002</v>
      </c>
      <c r="AB528" s="291">
        <f>IF(AB407="kW",SUMPRODUCT(N408:N511,R408:R511,AB408:AB511),SUMPRODUCT(G408:G511,AB408:AB511))</f>
        <v>809.77051802400001</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202.73227102800004</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1293775.6614372956</v>
      </c>
      <c r="Z529" s="291">
        <f>SUMPRODUCT(H408:H511,Z408:Z511)</f>
        <v>575323.81782</v>
      </c>
      <c r="AA529" s="291">
        <f>IF(AA407="kW",SUMPRODUCT(N408:N511,S408:S511,AA408:AA511),SUMPRODUCT(H408:H511,AA408:AA511))</f>
        <v>2345.9019933240002</v>
      </c>
      <c r="AB529" s="291">
        <f>IF(AB407="kW",SUMPRODUCT(N408:N511,S408:S511,AB408:AB511),SUMPRODUCT(H408:H511,AB408:AB511))</f>
        <v>809.77051802400001</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202.73227102800004</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1243948.24596</v>
      </c>
      <c r="Z530" s="291">
        <f>SUMPRODUCT(I408:I511,Z408:Z511)</f>
        <v>575323.81782</v>
      </c>
      <c r="AA530" s="291">
        <f>IF(AA407="kW",SUMPRODUCT(N408:N511,T408:T511,AA408:AA511),SUMPRODUCT(I408:I511,AA408:AA511))</f>
        <v>2345.9019933240002</v>
      </c>
      <c r="AB530" s="291">
        <f>IF(AB407="kW",SUMPRODUCT(N408:N511,T408:T511,AB408:AB511),SUMPRODUCT(I408:I511,AB408:AB511))</f>
        <v>809.77051802400001</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202.73227102800004</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1241762.7769499999</v>
      </c>
      <c r="Z531" s="326">
        <f>SUMPRODUCT(J408:J511,Z408:Z511)</f>
        <v>573815.07527999999</v>
      </c>
      <c r="AA531" s="326">
        <f>IF(AA407="kW",SUMPRODUCT(N408:N511,U408:U511,AA408:AA511),SUMPRODUCT(J408:J511,AA408:AA511))</f>
        <v>2305.784991132</v>
      </c>
      <c r="AB531" s="326">
        <f>IF(AB407="kW",SUMPRODUCT(N408:N511,U408:U511,AB408:AB511),SUMPRODUCT(J408:J511,AB408:AB511))</f>
        <v>806.79888823199997</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199.265369604</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588</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zoomScale="90" zoomScaleNormal="90" workbookViewId="0">
      <pane xSplit="2" topLeftCell="C1" activePane="topRight" state="frozen"/>
      <selection pane="topRight" activeCell="I937" sqref="I937"/>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10.140625" style="427" bestFit="1"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72"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7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72"/>
      <c r="C16" s="865" t="s">
        <v>551</v>
      </c>
      <c r="D16" s="86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72" t="s">
        <v>505</v>
      </c>
      <c r="C18" s="873" t="s">
        <v>692</v>
      </c>
      <c r="D18" s="873"/>
      <c r="E18" s="873"/>
      <c r="F18" s="873"/>
      <c r="G18" s="873"/>
      <c r="H18" s="873"/>
      <c r="I18" s="873"/>
      <c r="J18" s="873"/>
      <c r="K18" s="873"/>
      <c r="L18" s="873"/>
      <c r="M18" s="873"/>
      <c r="N18" s="873"/>
      <c r="O18" s="873"/>
      <c r="P18" s="873"/>
      <c r="Q18" s="873"/>
      <c r="R18" s="873"/>
      <c r="S18" s="873"/>
      <c r="T18" s="873"/>
      <c r="U18" s="873"/>
      <c r="V18" s="873"/>
      <c r="W18" s="873"/>
      <c r="X18" s="873"/>
      <c r="Y18" s="605"/>
      <c r="Z18" s="605"/>
      <c r="AA18" s="605"/>
      <c r="AB18" s="605"/>
      <c r="AC18" s="605"/>
      <c r="AD18" s="605"/>
      <c r="AE18" s="270"/>
      <c r="AF18" s="265"/>
      <c r="AG18" s="265"/>
      <c r="AH18" s="265"/>
      <c r="AI18" s="265"/>
      <c r="AJ18" s="265"/>
      <c r="AK18" s="265"/>
      <c r="AL18" s="265"/>
      <c r="AM18" s="265"/>
    </row>
    <row r="19" spans="2:39" ht="45.75" customHeight="1">
      <c r="B19" s="872"/>
      <c r="C19" s="873" t="s">
        <v>571</v>
      </c>
      <c r="D19" s="873"/>
      <c r="E19" s="873"/>
      <c r="F19" s="873"/>
      <c r="G19" s="873"/>
      <c r="H19" s="873"/>
      <c r="I19" s="873"/>
      <c r="J19" s="873"/>
      <c r="K19" s="873"/>
      <c r="L19" s="873"/>
      <c r="M19" s="873"/>
      <c r="N19" s="873"/>
      <c r="O19" s="873"/>
      <c r="P19" s="873"/>
      <c r="Q19" s="873"/>
      <c r="R19" s="873"/>
      <c r="S19" s="873"/>
      <c r="T19" s="873"/>
      <c r="U19" s="873"/>
      <c r="V19" s="873"/>
      <c r="W19" s="873"/>
      <c r="X19" s="873"/>
      <c r="Y19" s="605"/>
      <c r="Z19" s="605"/>
      <c r="AA19" s="605"/>
      <c r="AB19" s="605"/>
      <c r="AC19" s="605"/>
      <c r="AD19" s="605"/>
      <c r="AE19" s="270"/>
      <c r="AF19" s="265"/>
      <c r="AG19" s="265"/>
      <c r="AH19" s="265"/>
      <c r="AI19" s="265"/>
      <c r="AJ19" s="265"/>
      <c r="AK19" s="265"/>
      <c r="AL19" s="265"/>
      <c r="AM19" s="265"/>
    </row>
    <row r="20" spans="2:39" ht="62.25" customHeight="1">
      <c r="B20" s="273"/>
      <c r="C20" s="873" t="s">
        <v>569</v>
      </c>
      <c r="D20" s="873"/>
      <c r="E20" s="873"/>
      <c r="F20" s="873"/>
      <c r="G20" s="873"/>
      <c r="H20" s="873"/>
      <c r="I20" s="873"/>
      <c r="J20" s="873"/>
      <c r="K20" s="873"/>
      <c r="L20" s="873"/>
      <c r="M20" s="873"/>
      <c r="N20" s="873"/>
      <c r="O20" s="873"/>
      <c r="P20" s="873"/>
      <c r="Q20" s="873"/>
      <c r="R20" s="873"/>
      <c r="S20" s="873"/>
      <c r="T20" s="873"/>
      <c r="U20" s="873"/>
      <c r="V20" s="873"/>
      <c r="W20" s="873"/>
      <c r="X20" s="873"/>
      <c r="Y20" s="605"/>
      <c r="Z20" s="605"/>
      <c r="AA20" s="605"/>
      <c r="AB20" s="605"/>
      <c r="AC20" s="605"/>
      <c r="AD20" s="605"/>
      <c r="AE20" s="428"/>
      <c r="AF20" s="265"/>
      <c r="AG20" s="265"/>
      <c r="AH20" s="265"/>
      <c r="AI20" s="265"/>
      <c r="AJ20" s="265"/>
      <c r="AK20" s="265"/>
      <c r="AL20" s="265"/>
      <c r="AM20" s="265"/>
    </row>
    <row r="21" spans="2:39" ht="37.5" customHeight="1">
      <c r="B21" s="273"/>
      <c r="C21" s="873" t="s">
        <v>635</v>
      </c>
      <c r="D21" s="873"/>
      <c r="E21" s="873"/>
      <c r="F21" s="873"/>
      <c r="G21" s="873"/>
      <c r="H21" s="873"/>
      <c r="I21" s="873"/>
      <c r="J21" s="873"/>
      <c r="K21" s="873"/>
      <c r="L21" s="873"/>
      <c r="M21" s="873"/>
      <c r="N21" s="873"/>
      <c r="O21" s="873"/>
      <c r="P21" s="873"/>
      <c r="Q21" s="873"/>
      <c r="R21" s="873"/>
      <c r="S21" s="873"/>
      <c r="T21" s="873"/>
      <c r="U21" s="873"/>
      <c r="V21" s="873"/>
      <c r="W21" s="873"/>
      <c r="X21" s="873"/>
      <c r="Y21" s="605"/>
      <c r="Z21" s="605"/>
      <c r="AA21" s="605"/>
      <c r="AB21" s="605"/>
      <c r="AC21" s="605"/>
      <c r="AD21" s="605"/>
      <c r="AE21" s="276"/>
      <c r="AF21" s="265"/>
      <c r="AG21" s="265"/>
      <c r="AH21" s="265"/>
      <c r="AI21" s="265"/>
      <c r="AJ21" s="265"/>
      <c r="AK21" s="265"/>
      <c r="AL21" s="265"/>
      <c r="AM21" s="265"/>
    </row>
    <row r="22" spans="2:39" ht="54.75" customHeight="1">
      <c r="B22" s="273"/>
      <c r="C22" s="873" t="s">
        <v>619</v>
      </c>
      <c r="D22" s="873"/>
      <c r="E22" s="873"/>
      <c r="F22" s="873"/>
      <c r="G22" s="873"/>
      <c r="H22" s="873"/>
      <c r="I22" s="873"/>
      <c r="J22" s="873"/>
      <c r="K22" s="873"/>
      <c r="L22" s="873"/>
      <c r="M22" s="873"/>
      <c r="N22" s="873"/>
      <c r="O22" s="873"/>
      <c r="P22" s="873"/>
      <c r="Q22" s="873"/>
      <c r="R22" s="873"/>
      <c r="S22" s="873"/>
      <c r="T22" s="873"/>
      <c r="U22" s="873"/>
      <c r="V22" s="873"/>
      <c r="W22" s="873"/>
      <c r="X22" s="873"/>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72" t="s">
        <v>527</v>
      </c>
      <c r="C24" s="595"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72"/>
      <c r="C25" s="595"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74" t="s">
        <v>211</v>
      </c>
      <c r="C34" s="876" t="s">
        <v>33</v>
      </c>
      <c r="D34" s="284" t="s">
        <v>422</v>
      </c>
      <c r="E34" s="878" t="s">
        <v>209</v>
      </c>
      <c r="F34" s="879"/>
      <c r="G34" s="879"/>
      <c r="H34" s="879"/>
      <c r="I34" s="879"/>
      <c r="J34" s="879"/>
      <c r="K34" s="879"/>
      <c r="L34" s="879"/>
      <c r="M34" s="880"/>
      <c r="N34" s="884" t="s">
        <v>213</v>
      </c>
      <c r="O34" s="284" t="s">
        <v>423</v>
      </c>
      <c r="P34" s="878" t="s">
        <v>212</v>
      </c>
      <c r="Q34" s="879"/>
      <c r="R34" s="879"/>
      <c r="S34" s="879"/>
      <c r="T34" s="879"/>
      <c r="U34" s="879"/>
      <c r="V34" s="879"/>
      <c r="W34" s="879"/>
      <c r="X34" s="880"/>
      <c r="Y34" s="881" t="s">
        <v>243</v>
      </c>
      <c r="Z34" s="882"/>
      <c r="AA34" s="882"/>
      <c r="AB34" s="882"/>
      <c r="AC34" s="882"/>
      <c r="AD34" s="882"/>
      <c r="AE34" s="882"/>
      <c r="AF34" s="882"/>
      <c r="AG34" s="882"/>
      <c r="AH34" s="882"/>
      <c r="AI34" s="882"/>
      <c r="AJ34" s="882"/>
      <c r="AK34" s="882"/>
      <c r="AL34" s="882"/>
      <c r="AM34" s="883"/>
    </row>
    <row r="35" spans="1:39" ht="65.25" customHeight="1">
      <c r="B35" s="875"/>
      <c r="C35" s="877"/>
      <c r="D35" s="285">
        <v>2015</v>
      </c>
      <c r="E35" s="285">
        <v>2016</v>
      </c>
      <c r="F35" s="285">
        <v>2017</v>
      </c>
      <c r="G35" s="285">
        <v>2018</v>
      </c>
      <c r="H35" s="285">
        <v>2019</v>
      </c>
      <c r="I35" s="285">
        <v>2020</v>
      </c>
      <c r="J35" s="285">
        <v>2021</v>
      </c>
      <c r="K35" s="285">
        <v>2022</v>
      </c>
      <c r="L35" s="285">
        <v>2023</v>
      </c>
      <c r="M35" s="429">
        <v>2024</v>
      </c>
      <c r="N35" s="88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General Service 50 - 999 kW</v>
      </c>
      <c r="AB35" s="285" t="str">
        <f>'1.  LRAMVA Summary'!G52</f>
        <v>General Service 1,000 - 4,999 kW</v>
      </c>
      <c r="AC35" s="285" t="str">
        <f>'1.  LRAMVA Summary'!H52</f>
        <v>Sentinel Lighting</v>
      </c>
      <c r="AD35" s="285" t="str">
        <f>'1.  LRAMVA Summary'!I52</f>
        <v>Street Lighting</v>
      </c>
      <c r="AE35" s="285" t="str">
        <f>'1.  LRAMVA Summary'!J52</f>
        <v>Unmetered Scattered Load</v>
      </c>
      <c r="AF35" s="285" t="str">
        <f>'1.  LRAMVA Summary'!K52</f>
        <v>Large Use</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f>'7.  Persistence Report'!AU$105</f>
        <v>322695</v>
      </c>
      <c r="E38" s="295">
        <f>'7.  Persistence Report'!AV$105</f>
        <v>319758</v>
      </c>
      <c r="F38" s="295">
        <f>'7.  Persistence Report'!AW$105</f>
        <v>319758</v>
      </c>
      <c r="G38" s="295">
        <f>'7.  Persistence Report'!AX$105</f>
        <v>319758</v>
      </c>
      <c r="H38" s="295">
        <f>'7.  Persistence Report'!AY$105</f>
        <v>319758</v>
      </c>
      <c r="I38" s="295">
        <f>'7.  Persistence Report'!AZ$105</f>
        <v>319758</v>
      </c>
      <c r="J38" s="295">
        <f>'7.  Persistence Report'!BA$105</f>
        <v>319758</v>
      </c>
      <c r="K38" s="295">
        <f>'7.  Persistence Report'!BB$105</f>
        <v>319689</v>
      </c>
      <c r="L38" s="295">
        <f>'7.  Persistence Report'!BC$105</f>
        <v>319689</v>
      </c>
      <c r="M38" s="295">
        <f>'7.  Persistence Report'!BD$105</f>
        <v>319689</v>
      </c>
      <c r="N38" s="783"/>
      <c r="O38" s="782">
        <f>'7.  Persistence Report'!P$105</f>
        <v>21</v>
      </c>
      <c r="P38" s="782">
        <f>'7.  Persistence Report'!Q$105</f>
        <v>21</v>
      </c>
      <c r="Q38" s="782">
        <f>'7.  Persistence Report'!R$105</f>
        <v>21</v>
      </c>
      <c r="R38" s="782">
        <f>'7.  Persistence Report'!S$105</f>
        <v>21</v>
      </c>
      <c r="S38" s="782">
        <f>'7.  Persistence Report'!T$105</f>
        <v>21</v>
      </c>
      <c r="T38" s="782">
        <f>'7.  Persistence Report'!U$105</f>
        <v>21</v>
      </c>
      <c r="U38" s="782">
        <f>'7.  Persistence Report'!V$105</f>
        <v>21</v>
      </c>
      <c r="V38" s="782">
        <f>'7.  Persistence Report'!W$105</f>
        <v>21</v>
      </c>
      <c r="W38" s="782">
        <f>'7.  Persistence Report'!X$105</f>
        <v>21</v>
      </c>
      <c r="X38" s="782">
        <f>'7.  Persistence Report'!Y$105</f>
        <v>21</v>
      </c>
      <c r="Y38" s="784">
        <v>1</v>
      </c>
      <c r="Z38" s="784"/>
      <c r="AA38" s="784"/>
      <c r="AB38" s="784"/>
      <c r="AC38" s="784"/>
      <c r="AD38" s="784"/>
      <c r="AE38" s="784"/>
      <c r="AF38" s="784"/>
      <c r="AG38" s="784"/>
      <c r="AH38" s="784"/>
      <c r="AI38" s="784"/>
      <c r="AJ38" s="784"/>
      <c r="AK38" s="784"/>
      <c r="AL38" s="784"/>
      <c r="AM38" s="296">
        <f>SUM(Y38:AL38)</f>
        <v>1</v>
      </c>
    </row>
    <row r="39" spans="1:39" outlineLevel="1">
      <c r="B39" s="294" t="s">
        <v>267</v>
      </c>
      <c r="C39" s="291" t="s">
        <v>163</v>
      </c>
      <c r="D39" s="295">
        <f>'7.  Persistence Report'!AU$113</f>
        <v>53894</v>
      </c>
      <c r="E39" s="295">
        <f>'7.  Persistence Report'!AV$113</f>
        <v>53119</v>
      </c>
      <c r="F39" s="295">
        <f>'7.  Persistence Report'!AW$113</f>
        <v>53119</v>
      </c>
      <c r="G39" s="295">
        <f>'7.  Persistence Report'!AX$113</f>
        <v>53119</v>
      </c>
      <c r="H39" s="295">
        <f>'7.  Persistence Report'!AY$113</f>
        <v>53119</v>
      </c>
      <c r="I39" s="295">
        <f>'7.  Persistence Report'!AZ$113</f>
        <v>53119</v>
      </c>
      <c r="J39" s="295">
        <f>'7.  Persistence Report'!BA$113</f>
        <v>53119</v>
      </c>
      <c r="K39" s="295">
        <f>'7.  Persistence Report'!BB$113</f>
        <v>53097</v>
      </c>
      <c r="L39" s="295">
        <f>'7.  Persistence Report'!BC$113</f>
        <v>53097</v>
      </c>
      <c r="M39" s="295">
        <f>'7.  Persistence Report'!BD$113</f>
        <v>53097</v>
      </c>
      <c r="N39" s="785"/>
      <c r="O39" s="782">
        <f>'7.  Persistence Report'!P$113</f>
        <v>3</v>
      </c>
      <c r="P39" s="782">
        <f>'7.  Persistence Report'!Q$113</f>
        <v>3</v>
      </c>
      <c r="Q39" s="782">
        <f>'7.  Persistence Report'!R$113</f>
        <v>3</v>
      </c>
      <c r="R39" s="782">
        <f>'7.  Persistence Report'!S$113</f>
        <v>3</v>
      </c>
      <c r="S39" s="782">
        <f>'7.  Persistence Report'!T$113</f>
        <v>3</v>
      </c>
      <c r="T39" s="782">
        <f>'7.  Persistence Report'!U$113</f>
        <v>3</v>
      </c>
      <c r="U39" s="782">
        <f>'7.  Persistence Report'!V$113</f>
        <v>3</v>
      </c>
      <c r="V39" s="782">
        <f>'7.  Persistence Report'!W$113</f>
        <v>3</v>
      </c>
      <c r="W39" s="782">
        <f>'7.  Persistence Report'!X$113</f>
        <v>3</v>
      </c>
      <c r="X39" s="782">
        <f>'7.  Persistence Report'!Y$113</f>
        <v>3</v>
      </c>
      <c r="Y39" s="786">
        <f>Y38</f>
        <v>1</v>
      </c>
      <c r="Z39" s="786">
        <f t="shared" ref="Z39:AL39" si="0">Z38</f>
        <v>0</v>
      </c>
      <c r="AA39" s="786">
        <f t="shared" si="0"/>
        <v>0</v>
      </c>
      <c r="AB39" s="786">
        <f t="shared" si="0"/>
        <v>0</v>
      </c>
      <c r="AC39" s="786">
        <f t="shared" si="0"/>
        <v>0</v>
      </c>
      <c r="AD39" s="786">
        <f t="shared" si="0"/>
        <v>0</v>
      </c>
      <c r="AE39" s="786">
        <f t="shared" si="0"/>
        <v>0</v>
      </c>
      <c r="AF39" s="786">
        <f t="shared" si="0"/>
        <v>0</v>
      </c>
      <c r="AG39" s="786">
        <f t="shared" si="0"/>
        <v>0</v>
      </c>
      <c r="AH39" s="786">
        <f t="shared" si="0"/>
        <v>0</v>
      </c>
      <c r="AI39" s="786">
        <f t="shared" si="0"/>
        <v>0</v>
      </c>
      <c r="AJ39" s="786">
        <f t="shared" si="0"/>
        <v>0</v>
      </c>
      <c r="AK39" s="786">
        <f t="shared" si="0"/>
        <v>0</v>
      </c>
      <c r="AL39" s="786">
        <f t="shared" si="0"/>
        <v>0</v>
      </c>
      <c r="AM39" s="297"/>
    </row>
    <row r="40" spans="1:39" ht="15.75" outlineLevel="1">
      <c r="B40" s="298"/>
      <c r="C40" s="299"/>
      <c r="D40" s="787"/>
      <c r="E40" s="787"/>
      <c r="F40" s="787"/>
      <c r="G40" s="787"/>
      <c r="H40" s="787"/>
      <c r="I40" s="787"/>
      <c r="J40" s="787"/>
      <c r="K40" s="787"/>
      <c r="L40" s="787"/>
      <c r="M40" s="787"/>
      <c r="N40" s="788"/>
      <c r="O40" s="787"/>
      <c r="P40" s="787"/>
      <c r="Q40" s="787"/>
      <c r="R40" s="787"/>
      <c r="S40" s="787"/>
      <c r="T40" s="787"/>
      <c r="U40" s="787"/>
      <c r="V40" s="787"/>
      <c r="W40" s="787"/>
      <c r="X40" s="787"/>
      <c r="Y40" s="789"/>
      <c r="Z40" s="790"/>
      <c r="AA40" s="790"/>
      <c r="AB40" s="790"/>
      <c r="AC40" s="790"/>
      <c r="AD40" s="790"/>
      <c r="AE40" s="790"/>
      <c r="AF40" s="790"/>
      <c r="AG40" s="790"/>
      <c r="AH40" s="790"/>
      <c r="AI40" s="790"/>
      <c r="AJ40" s="790"/>
      <c r="AK40" s="790"/>
      <c r="AL40" s="790"/>
      <c r="AM40" s="302"/>
    </row>
    <row r="41" spans="1:39" outlineLevel="1">
      <c r="A41" s="522">
        <v>2</v>
      </c>
      <c r="B41" s="520" t="s">
        <v>96</v>
      </c>
      <c r="C41" s="291" t="s">
        <v>25</v>
      </c>
      <c r="D41" s="782">
        <f>'7.  Persistence Report'!AU$106</f>
        <v>596157</v>
      </c>
      <c r="E41" s="782">
        <f>'7.  Persistence Report'!AV$106</f>
        <v>585562</v>
      </c>
      <c r="F41" s="782">
        <f>'7.  Persistence Report'!AW$106</f>
        <v>585562</v>
      </c>
      <c r="G41" s="782">
        <f>'7.  Persistence Report'!AX$106</f>
        <v>585562</v>
      </c>
      <c r="H41" s="782">
        <f>'7.  Persistence Report'!AY$106</f>
        <v>585562</v>
      </c>
      <c r="I41" s="782">
        <f>'7.  Persistence Report'!AZ$106</f>
        <v>585562</v>
      </c>
      <c r="J41" s="782">
        <f>'7.  Persistence Report'!BA$106</f>
        <v>585562</v>
      </c>
      <c r="K41" s="782">
        <f>'7.  Persistence Report'!BB$106</f>
        <v>585255</v>
      </c>
      <c r="L41" s="782">
        <f>'7.  Persistence Report'!BC$106</f>
        <v>585255</v>
      </c>
      <c r="M41" s="782">
        <f>'7.  Persistence Report'!BD$106</f>
        <v>585255</v>
      </c>
      <c r="N41" s="783"/>
      <c r="O41" s="782">
        <f>'7.  Persistence Report'!P$106</f>
        <v>40</v>
      </c>
      <c r="P41" s="782">
        <f>'7.  Persistence Report'!Q$106</f>
        <v>40</v>
      </c>
      <c r="Q41" s="782">
        <f>'7.  Persistence Report'!R$106</f>
        <v>40</v>
      </c>
      <c r="R41" s="782">
        <f>'7.  Persistence Report'!S$106</f>
        <v>40</v>
      </c>
      <c r="S41" s="782">
        <f>'7.  Persistence Report'!T$106</f>
        <v>40</v>
      </c>
      <c r="T41" s="782">
        <f>'7.  Persistence Report'!U$106</f>
        <v>40</v>
      </c>
      <c r="U41" s="782">
        <f>'7.  Persistence Report'!V$106</f>
        <v>40</v>
      </c>
      <c r="V41" s="782">
        <f>'7.  Persistence Report'!W$106</f>
        <v>40</v>
      </c>
      <c r="W41" s="782">
        <f>'7.  Persistence Report'!X$106</f>
        <v>40</v>
      </c>
      <c r="X41" s="782">
        <f>'7.  Persistence Report'!Y$106</f>
        <v>40</v>
      </c>
      <c r="Y41" s="784">
        <v>1</v>
      </c>
      <c r="Z41" s="784"/>
      <c r="AA41" s="784"/>
      <c r="AB41" s="784"/>
      <c r="AC41" s="784"/>
      <c r="AD41" s="784"/>
      <c r="AE41" s="784"/>
      <c r="AF41" s="784"/>
      <c r="AG41" s="784"/>
      <c r="AH41" s="784"/>
      <c r="AI41" s="784"/>
      <c r="AJ41" s="784"/>
      <c r="AK41" s="784"/>
      <c r="AL41" s="784"/>
      <c r="AM41" s="296">
        <f>SUM(Y41:AL41)</f>
        <v>1</v>
      </c>
    </row>
    <row r="42" spans="1:39" outlineLevel="1">
      <c r="B42" s="294" t="s">
        <v>267</v>
      </c>
      <c r="C42" s="291" t="s">
        <v>163</v>
      </c>
      <c r="D42" s="782">
        <f>'7.  Persistence Report'!AU$114</f>
        <v>6166</v>
      </c>
      <c r="E42" s="782">
        <f>'7.  Persistence Report'!AV$114</f>
        <v>6094</v>
      </c>
      <c r="F42" s="782">
        <f>'7.  Persistence Report'!AW$114</f>
        <v>6094</v>
      </c>
      <c r="G42" s="782">
        <f>'7.  Persistence Report'!AX$114</f>
        <v>6094</v>
      </c>
      <c r="H42" s="782">
        <f>'7.  Persistence Report'!AY$114</f>
        <v>6094</v>
      </c>
      <c r="I42" s="782">
        <f>'7.  Persistence Report'!AZ$114</f>
        <v>6094</v>
      </c>
      <c r="J42" s="782">
        <f>'7.  Persistence Report'!BA$114</f>
        <v>6094</v>
      </c>
      <c r="K42" s="782">
        <f>'7.  Persistence Report'!BB$114</f>
        <v>6079</v>
      </c>
      <c r="L42" s="782">
        <f>'7.  Persistence Report'!BC$114</f>
        <v>6079</v>
      </c>
      <c r="M42" s="782">
        <f>'7.  Persistence Report'!BD$114</f>
        <v>6079</v>
      </c>
      <c r="N42" s="785"/>
      <c r="O42" s="782">
        <f>'7.  Persistence Report'!P$114</f>
        <v>0</v>
      </c>
      <c r="P42" s="782">
        <f>'7.  Persistence Report'!Q$114</f>
        <v>0</v>
      </c>
      <c r="Q42" s="782">
        <f>'7.  Persistence Report'!R$114</f>
        <v>0</v>
      </c>
      <c r="R42" s="782">
        <f>'7.  Persistence Report'!S$114</f>
        <v>0</v>
      </c>
      <c r="S42" s="782">
        <f>'7.  Persistence Report'!T$114</f>
        <v>0</v>
      </c>
      <c r="T42" s="782">
        <f>'7.  Persistence Report'!U$114</f>
        <v>0</v>
      </c>
      <c r="U42" s="782">
        <f>'7.  Persistence Report'!V$114</f>
        <v>0</v>
      </c>
      <c r="V42" s="782">
        <f>'7.  Persistence Report'!W$114</f>
        <v>0</v>
      </c>
      <c r="W42" s="782">
        <f>'7.  Persistence Report'!X$114</f>
        <v>0</v>
      </c>
      <c r="X42" s="782">
        <f>'7.  Persistence Report'!Y$114</f>
        <v>0</v>
      </c>
      <c r="Y42" s="786">
        <f t="shared" ref="Y42:AL42" si="1">Y41</f>
        <v>1</v>
      </c>
      <c r="Z42" s="786">
        <f t="shared" si="1"/>
        <v>0</v>
      </c>
      <c r="AA42" s="786">
        <f t="shared" si="1"/>
        <v>0</v>
      </c>
      <c r="AB42" s="786">
        <f t="shared" si="1"/>
        <v>0</v>
      </c>
      <c r="AC42" s="786">
        <f t="shared" si="1"/>
        <v>0</v>
      </c>
      <c r="AD42" s="786">
        <f t="shared" si="1"/>
        <v>0</v>
      </c>
      <c r="AE42" s="786">
        <f t="shared" si="1"/>
        <v>0</v>
      </c>
      <c r="AF42" s="786">
        <f t="shared" si="1"/>
        <v>0</v>
      </c>
      <c r="AG42" s="786">
        <f t="shared" si="1"/>
        <v>0</v>
      </c>
      <c r="AH42" s="786">
        <f t="shared" si="1"/>
        <v>0</v>
      </c>
      <c r="AI42" s="786">
        <f t="shared" si="1"/>
        <v>0</v>
      </c>
      <c r="AJ42" s="786">
        <f t="shared" si="1"/>
        <v>0</v>
      </c>
      <c r="AK42" s="786">
        <f t="shared" si="1"/>
        <v>0</v>
      </c>
      <c r="AL42" s="786">
        <f t="shared" si="1"/>
        <v>0</v>
      </c>
      <c r="AM42" s="297"/>
    </row>
    <row r="43" spans="1:39" ht="15.75" outlineLevel="1">
      <c r="B43" s="298"/>
      <c r="C43" s="299"/>
      <c r="D43" s="791"/>
      <c r="E43" s="791"/>
      <c r="F43" s="791"/>
      <c r="G43" s="791"/>
      <c r="H43" s="791"/>
      <c r="I43" s="791"/>
      <c r="J43" s="791"/>
      <c r="K43" s="791"/>
      <c r="L43" s="791"/>
      <c r="M43" s="791"/>
      <c r="N43" s="788"/>
      <c r="O43" s="791"/>
      <c r="P43" s="791"/>
      <c r="Q43" s="791"/>
      <c r="R43" s="791"/>
      <c r="S43" s="791"/>
      <c r="T43" s="791"/>
      <c r="U43" s="791"/>
      <c r="V43" s="791"/>
      <c r="W43" s="791"/>
      <c r="X43" s="791"/>
      <c r="Y43" s="789"/>
      <c r="Z43" s="790"/>
      <c r="AA43" s="790"/>
      <c r="AB43" s="790"/>
      <c r="AC43" s="790"/>
      <c r="AD43" s="790"/>
      <c r="AE43" s="790"/>
      <c r="AF43" s="790"/>
      <c r="AG43" s="790"/>
      <c r="AH43" s="790"/>
      <c r="AI43" s="790"/>
      <c r="AJ43" s="790"/>
      <c r="AK43" s="790"/>
      <c r="AL43" s="790"/>
      <c r="AM43" s="302"/>
    </row>
    <row r="44" spans="1:39" outlineLevel="1">
      <c r="A44" s="522">
        <v>3</v>
      </c>
      <c r="B44" s="520" t="s">
        <v>97</v>
      </c>
      <c r="C44" s="291" t="s">
        <v>25</v>
      </c>
      <c r="D44" s="782">
        <f>'7.  Persistence Report'!AU$104</f>
        <v>62028</v>
      </c>
      <c r="E44" s="782">
        <f>'7.  Persistence Report'!AV$104</f>
        <v>62028</v>
      </c>
      <c r="F44" s="782">
        <f>'7.  Persistence Report'!AW$104</f>
        <v>62028</v>
      </c>
      <c r="G44" s="782">
        <f>'7.  Persistence Report'!AX$104</f>
        <v>61193</v>
      </c>
      <c r="H44" s="782">
        <f>'7.  Persistence Report'!AY$104</f>
        <v>30523</v>
      </c>
      <c r="I44" s="782">
        <f>'7.  Persistence Report'!AZ$104</f>
        <v>0</v>
      </c>
      <c r="J44" s="782">
        <f>'7.  Persistence Report'!BA$104</f>
        <v>0</v>
      </c>
      <c r="K44" s="782">
        <f>'7.  Persistence Report'!BB$104</f>
        <v>0</v>
      </c>
      <c r="L44" s="782">
        <f>'7.  Persistence Report'!BC$104</f>
        <v>0</v>
      </c>
      <c r="M44" s="782">
        <f>'7.  Persistence Report'!BD$104</f>
        <v>0</v>
      </c>
      <c r="N44" s="783"/>
      <c r="O44" s="782">
        <f>'7.  Persistence Report'!P$104</f>
        <v>10</v>
      </c>
      <c r="P44" s="782">
        <f>'7.  Persistence Report'!Q$104</f>
        <v>10</v>
      </c>
      <c r="Q44" s="782">
        <f>'7.  Persistence Report'!R$104</f>
        <v>10</v>
      </c>
      <c r="R44" s="782">
        <f>'7.  Persistence Report'!S$104</f>
        <v>9</v>
      </c>
      <c r="S44" s="782">
        <f>'7.  Persistence Report'!T$104</f>
        <v>4</v>
      </c>
      <c r="T44" s="782">
        <f>'7.  Persistence Report'!U$104</f>
        <v>0</v>
      </c>
      <c r="U44" s="782">
        <f>'7.  Persistence Report'!V$104</f>
        <v>0</v>
      </c>
      <c r="V44" s="782">
        <f>'7.  Persistence Report'!W$104</f>
        <v>0</v>
      </c>
      <c r="W44" s="782">
        <f>'7.  Persistence Report'!X$104</f>
        <v>0</v>
      </c>
      <c r="X44" s="782">
        <f>'7.  Persistence Report'!Y$104</f>
        <v>0</v>
      </c>
      <c r="Y44" s="784">
        <v>1</v>
      </c>
      <c r="Z44" s="784"/>
      <c r="AA44" s="784"/>
      <c r="AB44" s="784"/>
      <c r="AC44" s="784"/>
      <c r="AD44" s="784"/>
      <c r="AE44" s="784"/>
      <c r="AF44" s="784"/>
      <c r="AG44" s="784"/>
      <c r="AH44" s="784"/>
      <c r="AI44" s="784"/>
      <c r="AJ44" s="784"/>
      <c r="AK44" s="784"/>
      <c r="AL44" s="784"/>
      <c r="AM44" s="296">
        <f>SUM(Y44:AL44)</f>
        <v>1</v>
      </c>
    </row>
    <row r="45" spans="1:39" outlineLevel="1">
      <c r="B45" s="294" t="s">
        <v>267</v>
      </c>
      <c r="C45" s="291" t="s">
        <v>163</v>
      </c>
      <c r="D45" s="782"/>
      <c r="E45" s="782"/>
      <c r="F45" s="782"/>
      <c r="G45" s="782"/>
      <c r="H45" s="782"/>
      <c r="I45" s="782"/>
      <c r="J45" s="782"/>
      <c r="K45" s="782"/>
      <c r="L45" s="782"/>
      <c r="M45" s="782"/>
      <c r="N45" s="785"/>
      <c r="O45" s="782"/>
      <c r="P45" s="782"/>
      <c r="Q45" s="782"/>
      <c r="R45" s="782"/>
      <c r="S45" s="782"/>
      <c r="T45" s="782"/>
      <c r="U45" s="782"/>
      <c r="V45" s="782"/>
      <c r="W45" s="782"/>
      <c r="X45" s="782"/>
      <c r="Y45" s="786">
        <f t="shared" ref="Y45:AL45" si="2">Y44</f>
        <v>1</v>
      </c>
      <c r="Z45" s="786">
        <f t="shared" si="2"/>
        <v>0</v>
      </c>
      <c r="AA45" s="786">
        <f t="shared" si="2"/>
        <v>0</v>
      </c>
      <c r="AB45" s="786">
        <f t="shared" si="2"/>
        <v>0</v>
      </c>
      <c r="AC45" s="786">
        <f t="shared" si="2"/>
        <v>0</v>
      </c>
      <c r="AD45" s="786">
        <f t="shared" si="2"/>
        <v>0</v>
      </c>
      <c r="AE45" s="786">
        <f t="shared" si="2"/>
        <v>0</v>
      </c>
      <c r="AF45" s="786">
        <f t="shared" si="2"/>
        <v>0</v>
      </c>
      <c r="AG45" s="786">
        <f t="shared" si="2"/>
        <v>0</v>
      </c>
      <c r="AH45" s="786">
        <f t="shared" si="2"/>
        <v>0</v>
      </c>
      <c r="AI45" s="786">
        <f t="shared" si="2"/>
        <v>0</v>
      </c>
      <c r="AJ45" s="786">
        <f t="shared" si="2"/>
        <v>0</v>
      </c>
      <c r="AK45" s="786">
        <f t="shared" si="2"/>
        <v>0</v>
      </c>
      <c r="AL45" s="786">
        <f t="shared" si="2"/>
        <v>0</v>
      </c>
      <c r="AM45" s="297"/>
    </row>
    <row r="46" spans="1:39" outlineLevel="1">
      <c r="B46" s="294"/>
      <c r="C46" s="305"/>
      <c r="D46" s="783"/>
      <c r="E46" s="783"/>
      <c r="F46" s="783"/>
      <c r="G46" s="783"/>
      <c r="H46" s="783"/>
      <c r="I46" s="783"/>
      <c r="J46" s="783"/>
      <c r="K46" s="783"/>
      <c r="L46" s="783"/>
      <c r="M46" s="783"/>
      <c r="N46" s="783"/>
      <c r="O46" s="783"/>
      <c r="P46" s="783"/>
      <c r="Q46" s="783"/>
      <c r="R46" s="783"/>
      <c r="S46" s="783"/>
      <c r="T46" s="783"/>
      <c r="U46" s="783"/>
      <c r="V46" s="783"/>
      <c r="W46" s="783"/>
      <c r="X46" s="783"/>
      <c r="Y46" s="789"/>
      <c r="Z46" s="789"/>
      <c r="AA46" s="789"/>
      <c r="AB46" s="789"/>
      <c r="AC46" s="789"/>
      <c r="AD46" s="789"/>
      <c r="AE46" s="789"/>
      <c r="AF46" s="789"/>
      <c r="AG46" s="789"/>
      <c r="AH46" s="789"/>
      <c r="AI46" s="789"/>
      <c r="AJ46" s="789"/>
      <c r="AK46" s="789"/>
      <c r="AL46" s="789"/>
      <c r="AM46" s="306"/>
    </row>
    <row r="47" spans="1:39" outlineLevel="1">
      <c r="A47" s="522">
        <v>4</v>
      </c>
      <c r="B47" s="520" t="s">
        <v>678</v>
      </c>
      <c r="C47" s="291" t="s">
        <v>25</v>
      </c>
      <c r="D47" s="782">
        <f>'7.  Persistence Report'!AU$107</f>
        <v>387380</v>
      </c>
      <c r="E47" s="782">
        <f>'7.  Persistence Report'!AV$107</f>
        <v>387380</v>
      </c>
      <c r="F47" s="782">
        <f>'7.  Persistence Report'!AW$107</f>
        <v>387380</v>
      </c>
      <c r="G47" s="782">
        <f>'7.  Persistence Report'!AX$107</f>
        <v>387380</v>
      </c>
      <c r="H47" s="782">
        <f>'7.  Persistence Report'!AY$107</f>
        <v>387380</v>
      </c>
      <c r="I47" s="782">
        <f>'7.  Persistence Report'!AZ$107</f>
        <v>387380</v>
      </c>
      <c r="J47" s="782">
        <f>'7.  Persistence Report'!BA$107</f>
        <v>387380</v>
      </c>
      <c r="K47" s="782">
        <f>'7.  Persistence Report'!BB$107</f>
        <v>387380</v>
      </c>
      <c r="L47" s="782">
        <f>'7.  Persistence Report'!BC$107</f>
        <v>387380</v>
      </c>
      <c r="M47" s="782">
        <f>'7.  Persistence Report'!BD$107</f>
        <v>387380</v>
      </c>
      <c r="N47" s="783"/>
      <c r="O47" s="782">
        <f>'7.  Persistence Report'!P$107</f>
        <v>204</v>
      </c>
      <c r="P47" s="782">
        <f>'7.  Persistence Report'!Q$107</f>
        <v>204</v>
      </c>
      <c r="Q47" s="782">
        <f>'7.  Persistence Report'!R$107</f>
        <v>204</v>
      </c>
      <c r="R47" s="782">
        <f>'7.  Persistence Report'!S$107</f>
        <v>204</v>
      </c>
      <c r="S47" s="782">
        <f>'7.  Persistence Report'!T$107</f>
        <v>204</v>
      </c>
      <c r="T47" s="782">
        <f>'7.  Persistence Report'!U$107</f>
        <v>204</v>
      </c>
      <c r="U47" s="782">
        <f>'7.  Persistence Report'!V$107</f>
        <v>204</v>
      </c>
      <c r="V47" s="782">
        <f>'7.  Persistence Report'!W$107</f>
        <v>204</v>
      </c>
      <c r="W47" s="782">
        <f>'7.  Persistence Report'!X$107</f>
        <v>204</v>
      </c>
      <c r="X47" s="782">
        <f>'7.  Persistence Report'!Y$107</f>
        <v>204</v>
      </c>
      <c r="Y47" s="784">
        <v>1</v>
      </c>
      <c r="Z47" s="784"/>
      <c r="AA47" s="784"/>
      <c r="AB47" s="784"/>
      <c r="AC47" s="784"/>
      <c r="AD47" s="784"/>
      <c r="AE47" s="784"/>
      <c r="AF47" s="784"/>
      <c r="AG47" s="784"/>
      <c r="AH47" s="784"/>
      <c r="AI47" s="784"/>
      <c r="AJ47" s="784"/>
      <c r="AK47" s="784"/>
      <c r="AL47" s="784"/>
      <c r="AM47" s="296">
        <f>SUM(Y47:AL47)</f>
        <v>1</v>
      </c>
    </row>
    <row r="48" spans="1:39" outlineLevel="1">
      <c r="B48" s="294" t="s">
        <v>267</v>
      </c>
      <c r="C48" s="291" t="s">
        <v>163</v>
      </c>
      <c r="D48" s="782">
        <f>'7.  Persistence Report'!AU$115</f>
        <v>3351</v>
      </c>
      <c r="E48" s="782">
        <f>'7.  Persistence Report'!AV$115</f>
        <v>3351</v>
      </c>
      <c r="F48" s="782">
        <f>'7.  Persistence Report'!AW$115</f>
        <v>3351</v>
      </c>
      <c r="G48" s="782">
        <f>'7.  Persistence Report'!AX$115</f>
        <v>3351</v>
      </c>
      <c r="H48" s="782">
        <f>'7.  Persistence Report'!AY$115</f>
        <v>3351</v>
      </c>
      <c r="I48" s="782">
        <f>'7.  Persistence Report'!AZ$115</f>
        <v>3351</v>
      </c>
      <c r="J48" s="782">
        <f>'7.  Persistence Report'!BA$115</f>
        <v>3351</v>
      </c>
      <c r="K48" s="782">
        <f>'7.  Persistence Report'!BB$115</f>
        <v>3351</v>
      </c>
      <c r="L48" s="782">
        <f>'7.  Persistence Report'!BC$115</f>
        <v>3351</v>
      </c>
      <c r="M48" s="782">
        <f>'7.  Persistence Report'!BD$115</f>
        <v>3351</v>
      </c>
      <c r="N48" s="785"/>
      <c r="O48" s="782">
        <f>'7.  Persistence Report'!P$115</f>
        <v>2</v>
      </c>
      <c r="P48" s="782">
        <f>'7.  Persistence Report'!Q$115</f>
        <v>2</v>
      </c>
      <c r="Q48" s="782">
        <f>'7.  Persistence Report'!R$115</f>
        <v>2</v>
      </c>
      <c r="R48" s="782">
        <f>'7.  Persistence Report'!S$115</f>
        <v>2</v>
      </c>
      <c r="S48" s="782">
        <f>'7.  Persistence Report'!T$115</f>
        <v>2</v>
      </c>
      <c r="T48" s="782">
        <f>'7.  Persistence Report'!U$115</f>
        <v>2</v>
      </c>
      <c r="U48" s="782">
        <f>'7.  Persistence Report'!V$115</f>
        <v>2</v>
      </c>
      <c r="V48" s="782">
        <f>'7.  Persistence Report'!W$115</f>
        <v>2</v>
      </c>
      <c r="W48" s="782">
        <f>'7.  Persistence Report'!X$115</f>
        <v>2</v>
      </c>
      <c r="X48" s="782">
        <f>'7.  Persistence Report'!Y$115</f>
        <v>2</v>
      </c>
      <c r="Y48" s="786">
        <f t="shared" ref="Y48:AL48" si="3">Y47</f>
        <v>1</v>
      </c>
      <c r="Z48" s="786">
        <f t="shared" si="3"/>
        <v>0</v>
      </c>
      <c r="AA48" s="786">
        <f t="shared" si="3"/>
        <v>0</v>
      </c>
      <c r="AB48" s="786">
        <f t="shared" si="3"/>
        <v>0</v>
      </c>
      <c r="AC48" s="786">
        <f t="shared" si="3"/>
        <v>0</v>
      </c>
      <c r="AD48" s="786">
        <f t="shared" si="3"/>
        <v>0</v>
      </c>
      <c r="AE48" s="786">
        <f t="shared" si="3"/>
        <v>0</v>
      </c>
      <c r="AF48" s="786">
        <f t="shared" si="3"/>
        <v>0</v>
      </c>
      <c r="AG48" s="786">
        <f t="shared" si="3"/>
        <v>0</v>
      </c>
      <c r="AH48" s="786">
        <f t="shared" si="3"/>
        <v>0</v>
      </c>
      <c r="AI48" s="786">
        <f t="shared" si="3"/>
        <v>0</v>
      </c>
      <c r="AJ48" s="786">
        <f t="shared" si="3"/>
        <v>0</v>
      </c>
      <c r="AK48" s="786">
        <f t="shared" si="3"/>
        <v>0</v>
      </c>
      <c r="AL48" s="786">
        <f t="shared" si="3"/>
        <v>0</v>
      </c>
      <c r="AM48" s="297"/>
    </row>
    <row r="49" spans="1:39" outlineLevel="1">
      <c r="B49" s="294"/>
      <c r="C49" s="305"/>
      <c r="D49" s="791"/>
      <c r="E49" s="791"/>
      <c r="F49" s="791"/>
      <c r="G49" s="791"/>
      <c r="H49" s="791"/>
      <c r="I49" s="791"/>
      <c r="J49" s="791"/>
      <c r="K49" s="791"/>
      <c r="L49" s="791"/>
      <c r="M49" s="791"/>
      <c r="N49" s="783"/>
      <c r="O49" s="791"/>
      <c r="P49" s="791"/>
      <c r="Q49" s="791"/>
      <c r="R49" s="791"/>
      <c r="S49" s="791"/>
      <c r="T49" s="791"/>
      <c r="U49" s="791"/>
      <c r="V49" s="791"/>
      <c r="W49" s="791"/>
      <c r="X49" s="791"/>
      <c r="Y49" s="789"/>
      <c r="Z49" s="789"/>
      <c r="AA49" s="789"/>
      <c r="AB49" s="789"/>
      <c r="AC49" s="789"/>
      <c r="AD49" s="789"/>
      <c r="AE49" s="789"/>
      <c r="AF49" s="789"/>
      <c r="AG49" s="789"/>
      <c r="AH49" s="789"/>
      <c r="AI49" s="789"/>
      <c r="AJ49" s="789"/>
      <c r="AK49" s="789"/>
      <c r="AL49" s="789"/>
      <c r="AM49" s="306"/>
    </row>
    <row r="50" spans="1:39" ht="18" customHeight="1" outlineLevel="1">
      <c r="A50" s="522">
        <v>5</v>
      </c>
      <c r="B50" s="520" t="s">
        <v>98</v>
      </c>
      <c r="C50" s="291" t="s">
        <v>25</v>
      </c>
      <c r="D50" s="782"/>
      <c r="E50" s="782"/>
      <c r="F50" s="782"/>
      <c r="G50" s="782"/>
      <c r="H50" s="782"/>
      <c r="I50" s="782"/>
      <c r="J50" s="782"/>
      <c r="K50" s="782"/>
      <c r="L50" s="782"/>
      <c r="M50" s="782"/>
      <c r="N50" s="783"/>
      <c r="O50" s="782"/>
      <c r="P50" s="782"/>
      <c r="Q50" s="782"/>
      <c r="R50" s="782"/>
      <c r="S50" s="782"/>
      <c r="T50" s="782"/>
      <c r="U50" s="782"/>
      <c r="V50" s="782"/>
      <c r="W50" s="782"/>
      <c r="X50" s="782"/>
      <c r="Y50" s="784"/>
      <c r="Z50" s="784"/>
      <c r="AA50" s="784"/>
      <c r="AB50" s="784"/>
      <c r="AC50" s="784"/>
      <c r="AD50" s="784"/>
      <c r="AE50" s="784"/>
      <c r="AF50" s="784"/>
      <c r="AG50" s="784"/>
      <c r="AH50" s="784"/>
      <c r="AI50" s="784"/>
      <c r="AJ50" s="784"/>
      <c r="AK50" s="784"/>
      <c r="AL50" s="784"/>
      <c r="AM50" s="296">
        <f>SUM(Y50:AL50)</f>
        <v>0</v>
      </c>
    </row>
    <row r="51" spans="1:39" outlineLevel="1">
      <c r="B51" s="294" t="s">
        <v>267</v>
      </c>
      <c r="C51" s="291" t="s">
        <v>163</v>
      </c>
      <c r="D51" s="782"/>
      <c r="E51" s="782"/>
      <c r="F51" s="782"/>
      <c r="G51" s="782"/>
      <c r="H51" s="782"/>
      <c r="I51" s="782"/>
      <c r="J51" s="782"/>
      <c r="K51" s="782"/>
      <c r="L51" s="782"/>
      <c r="M51" s="782"/>
      <c r="N51" s="785"/>
      <c r="O51" s="782"/>
      <c r="P51" s="782"/>
      <c r="Q51" s="782"/>
      <c r="R51" s="782"/>
      <c r="S51" s="782"/>
      <c r="T51" s="782"/>
      <c r="U51" s="782"/>
      <c r="V51" s="782"/>
      <c r="W51" s="782"/>
      <c r="X51" s="782"/>
      <c r="Y51" s="786">
        <f t="shared" ref="Y51:AL51" si="4">Y50</f>
        <v>0</v>
      </c>
      <c r="Z51" s="786">
        <f t="shared" si="4"/>
        <v>0</v>
      </c>
      <c r="AA51" s="786">
        <f t="shared" si="4"/>
        <v>0</v>
      </c>
      <c r="AB51" s="786">
        <f t="shared" si="4"/>
        <v>0</v>
      </c>
      <c r="AC51" s="786">
        <f t="shared" si="4"/>
        <v>0</v>
      </c>
      <c r="AD51" s="786">
        <f t="shared" si="4"/>
        <v>0</v>
      </c>
      <c r="AE51" s="786">
        <f t="shared" si="4"/>
        <v>0</v>
      </c>
      <c r="AF51" s="786">
        <f t="shared" si="4"/>
        <v>0</v>
      </c>
      <c r="AG51" s="786">
        <f t="shared" si="4"/>
        <v>0</v>
      </c>
      <c r="AH51" s="786">
        <f t="shared" si="4"/>
        <v>0</v>
      </c>
      <c r="AI51" s="786">
        <f t="shared" si="4"/>
        <v>0</v>
      </c>
      <c r="AJ51" s="786">
        <f t="shared" si="4"/>
        <v>0</v>
      </c>
      <c r="AK51" s="786">
        <f t="shared" si="4"/>
        <v>0</v>
      </c>
      <c r="AL51" s="786">
        <f t="shared" si="4"/>
        <v>0</v>
      </c>
      <c r="AM51" s="297"/>
    </row>
    <row r="52" spans="1:39" outlineLevel="1">
      <c r="B52" s="294"/>
      <c r="C52" s="291"/>
      <c r="D52" s="783"/>
      <c r="E52" s="783"/>
      <c r="F52" s="783"/>
      <c r="G52" s="783"/>
      <c r="H52" s="783"/>
      <c r="I52" s="783"/>
      <c r="J52" s="783"/>
      <c r="K52" s="783"/>
      <c r="L52" s="783"/>
      <c r="M52" s="783"/>
      <c r="N52" s="783"/>
      <c r="O52" s="783"/>
      <c r="P52" s="783"/>
      <c r="Q52" s="783"/>
      <c r="R52" s="783"/>
      <c r="S52" s="783"/>
      <c r="T52" s="783"/>
      <c r="U52" s="783"/>
      <c r="V52" s="783"/>
      <c r="W52" s="783"/>
      <c r="X52" s="783"/>
      <c r="Y52" s="792"/>
      <c r="Z52" s="793"/>
      <c r="AA52" s="793"/>
      <c r="AB52" s="793"/>
      <c r="AC52" s="793"/>
      <c r="AD52" s="793"/>
      <c r="AE52" s="793"/>
      <c r="AF52" s="793"/>
      <c r="AG52" s="793"/>
      <c r="AH52" s="793"/>
      <c r="AI52" s="793"/>
      <c r="AJ52" s="793"/>
      <c r="AK52" s="793"/>
      <c r="AL52" s="793"/>
      <c r="AM52" s="297"/>
    </row>
    <row r="53" spans="1:39" ht="16.5" customHeight="1" outlineLevel="1">
      <c r="B53" s="319" t="s">
        <v>498</v>
      </c>
      <c r="C53" s="289"/>
      <c r="D53" s="794"/>
      <c r="E53" s="794"/>
      <c r="F53" s="794"/>
      <c r="G53" s="794"/>
      <c r="H53" s="794"/>
      <c r="I53" s="794"/>
      <c r="J53" s="794"/>
      <c r="K53" s="794"/>
      <c r="L53" s="794"/>
      <c r="M53" s="794"/>
      <c r="N53" s="795"/>
      <c r="O53" s="794"/>
      <c r="P53" s="794"/>
      <c r="Q53" s="794"/>
      <c r="R53" s="794"/>
      <c r="S53" s="794"/>
      <c r="T53" s="794"/>
      <c r="U53" s="794"/>
      <c r="V53" s="794"/>
      <c r="W53" s="794"/>
      <c r="X53" s="794"/>
      <c r="Y53" s="796"/>
      <c r="Z53" s="796"/>
      <c r="AA53" s="796"/>
      <c r="AB53" s="796"/>
      <c r="AC53" s="796"/>
      <c r="AD53" s="796"/>
      <c r="AE53" s="796"/>
      <c r="AF53" s="796"/>
      <c r="AG53" s="796"/>
      <c r="AH53" s="796"/>
      <c r="AI53" s="796"/>
      <c r="AJ53" s="796"/>
      <c r="AK53" s="796"/>
      <c r="AL53" s="796"/>
      <c r="AM53" s="292"/>
    </row>
    <row r="54" spans="1:39" outlineLevel="1">
      <c r="A54" s="522">
        <v>6</v>
      </c>
      <c r="B54" s="520" t="s">
        <v>99</v>
      </c>
      <c r="C54" s="291" t="s">
        <v>25</v>
      </c>
      <c r="D54" s="782"/>
      <c r="E54" s="782"/>
      <c r="F54" s="782"/>
      <c r="G54" s="782"/>
      <c r="H54" s="782"/>
      <c r="I54" s="782"/>
      <c r="J54" s="782"/>
      <c r="K54" s="782"/>
      <c r="L54" s="782"/>
      <c r="M54" s="782"/>
      <c r="N54" s="782">
        <v>12</v>
      </c>
      <c r="O54" s="782"/>
      <c r="P54" s="782"/>
      <c r="Q54" s="782"/>
      <c r="R54" s="782"/>
      <c r="S54" s="782"/>
      <c r="T54" s="782"/>
      <c r="U54" s="782"/>
      <c r="V54" s="782"/>
      <c r="W54" s="782"/>
      <c r="X54" s="782"/>
      <c r="Y54" s="797"/>
      <c r="Z54" s="784"/>
      <c r="AA54" s="784"/>
      <c r="AB54" s="784"/>
      <c r="AC54" s="784"/>
      <c r="AD54" s="784"/>
      <c r="AE54" s="784"/>
      <c r="AF54" s="797"/>
      <c r="AG54" s="797"/>
      <c r="AH54" s="797"/>
      <c r="AI54" s="797"/>
      <c r="AJ54" s="797"/>
      <c r="AK54" s="797"/>
      <c r="AL54" s="797"/>
      <c r="AM54" s="296">
        <f>SUM(Y54:AL54)</f>
        <v>0</v>
      </c>
    </row>
    <row r="55" spans="1:39" outlineLevel="1">
      <c r="B55" s="294" t="s">
        <v>267</v>
      </c>
      <c r="C55" s="291" t="s">
        <v>163</v>
      </c>
      <c r="D55" s="782"/>
      <c r="E55" s="782"/>
      <c r="F55" s="782"/>
      <c r="G55" s="782"/>
      <c r="H55" s="782"/>
      <c r="I55" s="782"/>
      <c r="J55" s="782"/>
      <c r="K55" s="782"/>
      <c r="L55" s="782"/>
      <c r="M55" s="782"/>
      <c r="N55" s="782">
        <f>N54</f>
        <v>12</v>
      </c>
      <c r="O55" s="782"/>
      <c r="P55" s="782"/>
      <c r="Q55" s="782"/>
      <c r="R55" s="782"/>
      <c r="S55" s="782"/>
      <c r="T55" s="782"/>
      <c r="U55" s="782"/>
      <c r="V55" s="782"/>
      <c r="W55" s="782"/>
      <c r="X55" s="782"/>
      <c r="Y55" s="786">
        <f t="shared" ref="Y55:AL55" si="5">Y54</f>
        <v>0</v>
      </c>
      <c r="Z55" s="786">
        <f t="shared" si="5"/>
        <v>0</v>
      </c>
      <c r="AA55" s="786">
        <f t="shared" si="5"/>
        <v>0</v>
      </c>
      <c r="AB55" s="786">
        <f t="shared" si="5"/>
        <v>0</v>
      </c>
      <c r="AC55" s="786">
        <f t="shared" si="5"/>
        <v>0</v>
      </c>
      <c r="AD55" s="786">
        <f t="shared" si="5"/>
        <v>0</v>
      </c>
      <c r="AE55" s="786">
        <f t="shared" si="5"/>
        <v>0</v>
      </c>
      <c r="AF55" s="786">
        <f t="shared" si="5"/>
        <v>0</v>
      </c>
      <c r="AG55" s="786">
        <f t="shared" si="5"/>
        <v>0</v>
      </c>
      <c r="AH55" s="786">
        <f t="shared" si="5"/>
        <v>0</v>
      </c>
      <c r="AI55" s="786">
        <f t="shared" si="5"/>
        <v>0</v>
      </c>
      <c r="AJ55" s="786">
        <f t="shared" si="5"/>
        <v>0</v>
      </c>
      <c r="AK55" s="786">
        <f t="shared" si="5"/>
        <v>0</v>
      </c>
      <c r="AL55" s="786">
        <f t="shared" si="5"/>
        <v>0</v>
      </c>
      <c r="AM55" s="311"/>
    </row>
    <row r="56" spans="1:39" outlineLevel="1">
      <c r="B56" s="310"/>
      <c r="C56" s="312"/>
      <c r="D56" s="783"/>
      <c r="E56" s="783"/>
      <c r="F56" s="783"/>
      <c r="G56" s="783"/>
      <c r="H56" s="783"/>
      <c r="I56" s="783"/>
      <c r="J56" s="783"/>
      <c r="K56" s="783"/>
      <c r="L56" s="783"/>
      <c r="M56" s="783"/>
      <c r="N56" s="783"/>
      <c r="O56" s="783"/>
      <c r="P56" s="783"/>
      <c r="Q56" s="783"/>
      <c r="R56" s="783"/>
      <c r="S56" s="783"/>
      <c r="T56" s="783"/>
      <c r="U56" s="783"/>
      <c r="V56" s="783"/>
      <c r="W56" s="783"/>
      <c r="X56" s="783"/>
      <c r="Y56" s="798"/>
      <c r="Z56" s="798"/>
      <c r="AA56" s="798"/>
      <c r="AB56" s="798"/>
      <c r="AC56" s="798"/>
      <c r="AD56" s="798"/>
      <c r="AE56" s="798"/>
      <c r="AF56" s="798"/>
      <c r="AG56" s="798"/>
      <c r="AH56" s="798"/>
      <c r="AI56" s="798"/>
      <c r="AJ56" s="798"/>
      <c r="AK56" s="798"/>
      <c r="AL56" s="798"/>
      <c r="AM56" s="313"/>
    </row>
    <row r="57" spans="1:39" ht="28.5" customHeight="1" outlineLevel="1">
      <c r="A57" s="522">
        <v>7</v>
      </c>
      <c r="B57" s="520" t="s">
        <v>100</v>
      </c>
      <c r="C57" s="291" t="s">
        <v>25</v>
      </c>
      <c r="D57" s="782">
        <f>'7.  Persistence Report'!AU$108</f>
        <v>5333302</v>
      </c>
      <c r="E57" s="782">
        <f>'7.  Persistence Report'!AV$108</f>
        <v>5333302</v>
      </c>
      <c r="F57" s="782">
        <f>'7.  Persistence Report'!AW$108</f>
        <v>5298190</v>
      </c>
      <c r="G57" s="782">
        <f>'7.  Persistence Report'!AX$108</f>
        <v>5298190</v>
      </c>
      <c r="H57" s="782">
        <f>'7.  Persistence Report'!AY$108</f>
        <v>5298190</v>
      </c>
      <c r="I57" s="782">
        <f>'7.  Persistence Report'!AZ$108</f>
        <v>5298190</v>
      </c>
      <c r="J57" s="782">
        <f>'7.  Persistence Report'!BA$108</f>
        <v>5252067</v>
      </c>
      <c r="K57" s="782">
        <f>'7.  Persistence Report'!BB$108</f>
        <v>5252067</v>
      </c>
      <c r="L57" s="782">
        <f>'7.  Persistence Report'!BC$108</f>
        <v>5087206</v>
      </c>
      <c r="M57" s="782">
        <f>'7.  Persistence Report'!BD$108</f>
        <v>4874162</v>
      </c>
      <c r="N57" s="782">
        <v>12</v>
      </c>
      <c r="O57" s="782">
        <f>'7.  Persistence Report'!P$108</f>
        <v>308</v>
      </c>
      <c r="P57" s="782">
        <f>'7.  Persistence Report'!Q$108</f>
        <v>308</v>
      </c>
      <c r="Q57" s="782">
        <f>'7.  Persistence Report'!R$108</f>
        <v>297</v>
      </c>
      <c r="R57" s="782">
        <f>'7.  Persistence Report'!S$108</f>
        <v>297</v>
      </c>
      <c r="S57" s="782">
        <f>'7.  Persistence Report'!T$108</f>
        <v>297</v>
      </c>
      <c r="T57" s="782">
        <f>'7.  Persistence Report'!U$108</f>
        <v>297</v>
      </c>
      <c r="U57" s="782">
        <f>'7.  Persistence Report'!V$108</f>
        <v>290</v>
      </c>
      <c r="V57" s="782">
        <f>'7.  Persistence Report'!W$108</f>
        <v>290</v>
      </c>
      <c r="W57" s="782">
        <f>'7.  Persistence Report'!X$108</f>
        <v>289</v>
      </c>
      <c r="X57" s="782">
        <f>'7.  Persistence Report'!Y$108</f>
        <v>265</v>
      </c>
      <c r="Y57" s="799"/>
      <c r="Z57" s="799">
        <v>0.13</v>
      </c>
      <c r="AA57" s="799">
        <v>0.83</v>
      </c>
      <c r="AB57" s="784">
        <v>0.04</v>
      </c>
      <c r="AC57" s="799"/>
      <c r="AD57" s="784"/>
      <c r="AE57" s="784"/>
      <c r="AF57" s="797"/>
      <c r="AG57" s="797"/>
      <c r="AH57" s="797"/>
      <c r="AI57" s="797"/>
      <c r="AJ57" s="797"/>
      <c r="AK57" s="797"/>
      <c r="AL57" s="797"/>
      <c r="AM57" s="296">
        <f>SUM(Y57:AL57)</f>
        <v>1</v>
      </c>
    </row>
    <row r="58" spans="1:39" outlineLevel="1">
      <c r="B58" s="294" t="s">
        <v>267</v>
      </c>
      <c r="C58" s="291" t="s">
        <v>163</v>
      </c>
      <c r="D58" s="782">
        <f>'7.  Persistence Report'!AU$116+'7.  Persistence Report'!AU$125</f>
        <v>213861</v>
      </c>
      <c r="E58" s="782">
        <f>'7.  Persistence Report'!AV$116+'7.  Persistence Report'!AV$125</f>
        <v>213861</v>
      </c>
      <c r="F58" s="782">
        <f>'7.  Persistence Report'!AW$116+'7.  Persistence Report'!AW$125</f>
        <v>248974</v>
      </c>
      <c r="G58" s="782">
        <f>'7.  Persistence Report'!AX$116+'7.  Persistence Report'!AX$125</f>
        <v>249689</v>
      </c>
      <c r="H58" s="782">
        <f>'7.  Persistence Report'!AY$116+'7.  Persistence Report'!AY$125</f>
        <v>249689</v>
      </c>
      <c r="I58" s="782">
        <f>'7.  Persistence Report'!AZ$116+'7.  Persistence Report'!AZ$125</f>
        <v>249689</v>
      </c>
      <c r="J58" s="782">
        <f>'7.  Persistence Report'!BA$116+'7.  Persistence Report'!BA$125</f>
        <v>295812</v>
      </c>
      <c r="K58" s="782">
        <f>'7.  Persistence Report'!BB$116+'7.  Persistence Report'!BB$125</f>
        <v>295812</v>
      </c>
      <c r="L58" s="782">
        <f>'7.  Persistence Report'!BC$116+'7.  Persistence Report'!BC$125</f>
        <v>460472</v>
      </c>
      <c r="M58" s="782">
        <f>'7.  Persistence Report'!BD$116+'7.  Persistence Report'!BD$125</f>
        <v>499374</v>
      </c>
      <c r="N58" s="782">
        <f>N57</f>
        <v>12</v>
      </c>
      <c r="O58" s="782">
        <f>'7.  Persistence Report'!P$116+'7.  Persistence Report'!P$125</f>
        <v>24</v>
      </c>
      <c r="P58" s="782">
        <f>'7.  Persistence Report'!Q$116+'7.  Persistence Report'!Q$125</f>
        <v>24</v>
      </c>
      <c r="Q58" s="782">
        <f>'7.  Persistence Report'!R$116+'7.  Persistence Report'!R$125</f>
        <v>35</v>
      </c>
      <c r="R58" s="782">
        <f>'7.  Persistence Report'!S$116+'7.  Persistence Report'!S$125</f>
        <v>35</v>
      </c>
      <c r="S58" s="782">
        <f>'7.  Persistence Report'!T$116+'7.  Persistence Report'!T$125</f>
        <v>35</v>
      </c>
      <c r="T58" s="782">
        <f>'7.  Persistence Report'!U$116+'7.  Persistence Report'!U$125</f>
        <v>35</v>
      </c>
      <c r="U58" s="782">
        <f>'7.  Persistence Report'!V$116+'7.  Persistence Report'!V$125</f>
        <v>43</v>
      </c>
      <c r="V58" s="782">
        <f>'7.  Persistence Report'!W$116+'7.  Persistence Report'!W$125</f>
        <v>43</v>
      </c>
      <c r="W58" s="782">
        <f>'7.  Persistence Report'!X$116+'7.  Persistence Report'!X$125</f>
        <v>43</v>
      </c>
      <c r="X58" s="782">
        <f>'7.  Persistence Report'!Y$116+'7.  Persistence Report'!Y$125</f>
        <v>40</v>
      </c>
      <c r="Y58" s="786">
        <f t="shared" ref="Y58:AL58" si="6">Y57</f>
        <v>0</v>
      </c>
      <c r="Z58" s="786">
        <f t="shared" si="6"/>
        <v>0.13</v>
      </c>
      <c r="AA58" s="786">
        <f t="shared" si="6"/>
        <v>0.83</v>
      </c>
      <c r="AB58" s="786">
        <f t="shared" si="6"/>
        <v>0.04</v>
      </c>
      <c r="AC58" s="786">
        <f t="shared" si="6"/>
        <v>0</v>
      </c>
      <c r="AD58" s="786">
        <f t="shared" si="6"/>
        <v>0</v>
      </c>
      <c r="AE58" s="786">
        <f t="shared" si="6"/>
        <v>0</v>
      </c>
      <c r="AF58" s="786">
        <f t="shared" si="6"/>
        <v>0</v>
      </c>
      <c r="AG58" s="786">
        <f t="shared" si="6"/>
        <v>0</v>
      </c>
      <c r="AH58" s="786">
        <f t="shared" si="6"/>
        <v>0</v>
      </c>
      <c r="AI58" s="786">
        <f t="shared" si="6"/>
        <v>0</v>
      </c>
      <c r="AJ58" s="786">
        <f t="shared" si="6"/>
        <v>0</v>
      </c>
      <c r="AK58" s="786">
        <f t="shared" si="6"/>
        <v>0</v>
      </c>
      <c r="AL58" s="786">
        <f t="shared" si="6"/>
        <v>0</v>
      </c>
      <c r="AM58" s="311"/>
    </row>
    <row r="59" spans="1:39" outlineLevel="1">
      <c r="B59" s="314"/>
      <c r="C59" s="312"/>
      <c r="D59" s="783"/>
      <c r="E59" s="783"/>
      <c r="F59" s="783"/>
      <c r="G59" s="783"/>
      <c r="H59" s="783"/>
      <c r="I59" s="783"/>
      <c r="J59" s="783"/>
      <c r="K59" s="783"/>
      <c r="L59" s="783"/>
      <c r="M59" s="783"/>
      <c r="N59" s="783"/>
      <c r="O59" s="783"/>
      <c r="P59" s="783"/>
      <c r="Q59" s="783"/>
      <c r="R59" s="783"/>
      <c r="S59" s="783"/>
      <c r="T59" s="783"/>
      <c r="U59" s="783"/>
      <c r="V59" s="783"/>
      <c r="W59" s="783"/>
      <c r="X59" s="783"/>
      <c r="Y59" s="798"/>
      <c r="Z59" s="800"/>
      <c r="AA59" s="798"/>
      <c r="AB59" s="798"/>
      <c r="AC59" s="798"/>
      <c r="AD59" s="798"/>
      <c r="AE59" s="798"/>
      <c r="AF59" s="798"/>
      <c r="AG59" s="798"/>
      <c r="AH59" s="798"/>
      <c r="AI59" s="798"/>
      <c r="AJ59" s="798"/>
      <c r="AK59" s="798"/>
      <c r="AL59" s="798"/>
      <c r="AM59" s="313"/>
    </row>
    <row r="60" spans="1:39" ht="30" outlineLevel="1">
      <c r="A60" s="522">
        <v>8</v>
      </c>
      <c r="B60" s="520" t="s">
        <v>101</v>
      </c>
      <c r="C60" s="291" t="s">
        <v>25</v>
      </c>
      <c r="D60" s="782">
        <f>'7.  Persistence Report'!AU$109</f>
        <v>278584</v>
      </c>
      <c r="E60" s="782">
        <f>'7.  Persistence Report'!AV$109</f>
        <v>239362</v>
      </c>
      <c r="F60" s="782">
        <f>'7.  Persistence Report'!AW$109</f>
        <v>167643</v>
      </c>
      <c r="G60" s="782">
        <f>'7.  Persistence Report'!AX$109</f>
        <v>167643</v>
      </c>
      <c r="H60" s="782">
        <f>'7.  Persistence Report'!AY$109</f>
        <v>167643</v>
      </c>
      <c r="I60" s="782">
        <f>'7.  Persistence Report'!AZ$109</f>
        <v>167643</v>
      </c>
      <c r="J60" s="782">
        <f>'7.  Persistence Report'!BA$109</f>
        <v>167643</v>
      </c>
      <c r="K60" s="782">
        <f>'7.  Persistence Report'!BB$109</f>
        <v>167643</v>
      </c>
      <c r="L60" s="782">
        <f>'7.  Persistence Report'!BC$109</f>
        <v>167643</v>
      </c>
      <c r="M60" s="782">
        <f>'7.  Persistence Report'!BD$109</f>
        <v>167643</v>
      </c>
      <c r="N60" s="782">
        <v>12</v>
      </c>
      <c r="O60" s="782">
        <f>'7.  Persistence Report'!P$109</f>
        <v>66</v>
      </c>
      <c r="P60" s="782">
        <f>'7.  Persistence Report'!Q$109</f>
        <v>57</v>
      </c>
      <c r="Q60" s="782">
        <f>'7.  Persistence Report'!R$109</f>
        <v>38</v>
      </c>
      <c r="R60" s="782">
        <f>'7.  Persistence Report'!S$109</f>
        <v>38</v>
      </c>
      <c r="S60" s="782">
        <f>'7.  Persistence Report'!T$109</f>
        <v>38</v>
      </c>
      <c r="T60" s="782">
        <f>'7.  Persistence Report'!U$109</f>
        <v>38</v>
      </c>
      <c r="U60" s="782">
        <f>'7.  Persistence Report'!V$109</f>
        <v>38</v>
      </c>
      <c r="V60" s="782">
        <f>'7.  Persistence Report'!W$109</f>
        <v>38</v>
      </c>
      <c r="W60" s="782">
        <f>'7.  Persistence Report'!X$109</f>
        <v>38</v>
      </c>
      <c r="X60" s="782">
        <f>'7.  Persistence Report'!Y$109</f>
        <v>38</v>
      </c>
      <c r="Y60" s="797"/>
      <c r="Z60" s="799">
        <v>1</v>
      </c>
      <c r="AA60" s="784"/>
      <c r="AB60" s="784"/>
      <c r="AC60" s="784"/>
      <c r="AD60" s="784"/>
      <c r="AE60" s="784"/>
      <c r="AF60" s="797"/>
      <c r="AG60" s="797"/>
      <c r="AH60" s="797"/>
      <c r="AI60" s="797"/>
      <c r="AJ60" s="797"/>
      <c r="AK60" s="797"/>
      <c r="AL60" s="797"/>
      <c r="AM60" s="296">
        <f>SUM(Y60:AL60)</f>
        <v>1</v>
      </c>
    </row>
    <row r="61" spans="1:39" outlineLevel="1">
      <c r="B61" s="294" t="s">
        <v>267</v>
      </c>
      <c r="C61" s="291" t="s">
        <v>163</v>
      </c>
      <c r="D61" s="782">
        <f>'7.  Persistence Report'!AU$126</f>
        <v>-122373</v>
      </c>
      <c r="E61" s="782">
        <f>'7.  Persistence Report'!AV$126</f>
        <v>-83151</v>
      </c>
      <c r="F61" s="782">
        <f>'7.  Persistence Report'!AW$126</f>
        <v>-11432</v>
      </c>
      <c r="G61" s="782">
        <f>'7.  Persistence Report'!AX$126</f>
        <v>154</v>
      </c>
      <c r="H61" s="782">
        <f>'7.  Persistence Report'!AY$126</f>
        <v>154</v>
      </c>
      <c r="I61" s="782">
        <f>'7.  Persistence Report'!AZ$126</f>
        <v>154</v>
      </c>
      <c r="J61" s="782">
        <f>'7.  Persistence Report'!BA$126</f>
        <v>154</v>
      </c>
      <c r="K61" s="782">
        <f>'7.  Persistence Report'!BB$126</f>
        <v>154</v>
      </c>
      <c r="L61" s="782">
        <f>'7.  Persistence Report'!BC$126</f>
        <v>154</v>
      </c>
      <c r="M61" s="782">
        <f>'7.  Persistence Report'!BD$126</f>
        <v>154</v>
      </c>
      <c r="N61" s="782">
        <f>N60</f>
        <v>12</v>
      </c>
      <c r="O61" s="782">
        <f>'7.  Persistence Report'!P$126</f>
        <v>-30</v>
      </c>
      <c r="P61" s="782">
        <f>'7.  Persistence Report'!Q$126</f>
        <v>-22</v>
      </c>
      <c r="Q61" s="782">
        <f>'7.  Persistence Report'!R$126</f>
        <v>-2</v>
      </c>
      <c r="R61" s="782">
        <f>'7.  Persistence Report'!S$126</f>
        <v>0</v>
      </c>
      <c r="S61" s="782">
        <f>'7.  Persistence Report'!T$126</f>
        <v>0</v>
      </c>
      <c r="T61" s="782">
        <f>'7.  Persistence Report'!U$126</f>
        <v>0</v>
      </c>
      <c r="U61" s="782">
        <f>'7.  Persistence Report'!V$126</f>
        <v>0</v>
      </c>
      <c r="V61" s="782">
        <f>'7.  Persistence Report'!W$126</f>
        <v>0</v>
      </c>
      <c r="W61" s="782">
        <f>'7.  Persistence Report'!X$126</f>
        <v>0</v>
      </c>
      <c r="X61" s="782">
        <f>'7.  Persistence Report'!Y$126</f>
        <v>0</v>
      </c>
      <c r="Y61" s="786">
        <f t="shared" ref="Y61:AL61" si="7">Y60</f>
        <v>0</v>
      </c>
      <c r="Z61" s="786">
        <f t="shared" si="7"/>
        <v>1</v>
      </c>
      <c r="AA61" s="786">
        <f t="shared" si="7"/>
        <v>0</v>
      </c>
      <c r="AB61" s="786">
        <f t="shared" si="7"/>
        <v>0</v>
      </c>
      <c r="AC61" s="786">
        <f t="shared" si="7"/>
        <v>0</v>
      </c>
      <c r="AD61" s="786">
        <f t="shared" si="7"/>
        <v>0</v>
      </c>
      <c r="AE61" s="786">
        <f t="shared" si="7"/>
        <v>0</v>
      </c>
      <c r="AF61" s="786">
        <f t="shared" si="7"/>
        <v>0</v>
      </c>
      <c r="AG61" s="786">
        <f t="shared" si="7"/>
        <v>0</v>
      </c>
      <c r="AH61" s="786">
        <f t="shared" si="7"/>
        <v>0</v>
      </c>
      <c r="AI61" s="786">
        <f t="shared" si="7"/>
        <v>0</v>
      </c>
      <c r="AJ61" s="786">
        <f t="shared" si="7"/>
        <v>0</v>
      </c>
      <c r="AK61" s="786">
        <f t="shared" si="7"/>
        <v>0</v>
      </c>
      <c r="AL61" s="786">
        <f t="shared" si="7"/>
        <v>0</v>
      </c>
      <c r="AM61" s="311"/>
    </row>
    <row r="62" spans="1:39" outlineLevel="1">
      <c r="B62" s="314"/>
      <c r="C62" s="312"/>
      <c r="D62" s="801"/>
      <c r="E62" s="801"/>
      <c r="F62" s="801"/>
      <c r="G62" s="801"/>
      <c r="H62" s="801"/>
      <c r="I62" s="801"/>
      <c r="J62" s="801"/>
      <c r="K62" s="801"/>
      <c r="L62" s="801"/>
      <c r="M62" s="801"/>
      <c r="N62" s="783"/>
      <c r="O62" s="801"/>
      <c r="P62" s="801"/>
      <c r="Q62" s="801"/>
      <c r="R62" s="801"/>
      <c r="S62" s="801"/>
      <c r="T62" s="801"/>
      <c r="U62" s="801"/>
      <c r="V62" s="801"/>
      <c r="W62" s="801"/>
      <c r="X62" s="801"/>
      <c r="Y62" s="798"/>
      <c r="Z62" s="800"/>
      <c r="AA62" s="798"/>
      <c r="AB62" s="798"/>
      <c r="AC62" s="798"/>
      <c r="AD62" s="798"/>
      <c r="AE62" s="798"/>
      <c r="AF62" s="798"/>
      <c r="AG62" s="798"/>
      <c r="AH62" s="798"/>
      <c r="AI62" s="798"/>
      <c r="AJ62" s="798"/>
      <c r="AK62" s="798"/>
      <c r="AL62" s="798"/>
      <c r="AM62" s="313"/>
    </row>
    <row r="63" spans="1:39" ht="30" outlineLevel="1">
      <c r="A63" s="522">
        <v>9</v>
      </c>
      <c r="B63" s="520" t="s">
        <v>102</v>
      </c>
      <c r="C63" s="291" t="s">
        <v>25</v>
      </c>
      <c r="D63" s="782"/>
      <c r="E63" s="782"/>
      <c r="F63" s="782"/>
      <c r="G63" s="782"/>
      <c r="H63" s="782"/>
      <c r="I63" s="782"/>
      <c r="J63" s="782"/>
      <c r="K63" s="782"/>
      <c r="L63" s="782"/>
      <c r="M63" s="782"/>
      <c r="N63" s="782">
        <v>12</v>
      </c>
      <c r="O63" s="782"/>
      <c r="P63" s="782"/>
      <c r="Q63" s="782"/>
      <c r="R63" s="782"/>
      <c r="S63" s="782"/>
      <c r="T63" s="782"/>
      <c r="U63" s="782"/>
      <c r="V63" s="782"/>
      <c r="W63" s="782"/>
      <c r="X63" s="782"/>
      <c r="Y63" s="797"/>
      <c r="Z63" s="784"/>
      <c r="AA63" s="784"/>
      <c r="AB63" s="784"/>
      <c r="AC63" s="784"/>
      <c r="AD63" s="784"/>
      <c r="AE63" s="784"/>
      <c r="AF63" s="797"/>
      <c r="AG63" s="797"/>
      <c r="AH63" s="797"/>
      <c r="AI63" s="797"/>
      <c r="AJ63" s="797"/>
      <c r="AK63" s="797"/>
      <c r="AL63" s="797"/>
      <c r="AM63" s="296">
        <f>SUM(Y63:AL63)</f>
        <v>0</v>
      </c>
    </row>
    <row r="64" spans="1:39" outlineLevel="1">
      <c r="B64" s="294" t="s">
        <v>267</v>
      </c>
      <c r="C64" s="291" t="s">
        <v>163</v>
      </c>
      <c r="D64" s="782"/>
      <c r="E64" s="782"/>
      <c r="F64" s="782"/>
      <c r="G64" s="782"/>
      <c r="H64" s="782"/>
      <c r="I64" s="782"/>
      <c r="J64" s="782"/>
      <c r="K64" s="782"/>
      <c r="L64" s="782"/>
      <c r="M64" s="782"/>
      <c r="N64" s="782">
        <f>N63</f>
        <v>12</v>
      </c>
      <c r="O64" s="782"/>
      <c r="P64" s="782"/>
      <c r="Q64" s="782"/>
      <c r="R64" s="782"/>
      <c r="S64" s="782"/>
      <c r="T64" s="782"/>
      <c r="U64" s="782"/>
      <c r="V64" s="782"/>
      <c r="W64" s="782"/>
      <c r="X64" s="782"/>
      <c r="Y64" s="786">
        <f t="shared" ref="Y64:AL64" si="8">Y63</f>
        <v>0</v>
      </c>
      <c r="Z64" s="786">
        <f t="shared" si="8"/>
        <v>0</v>
      </c>
      <c r="AA64" s="786">
        <f t="shared" si="8"/>
        <v>0</v>
      </c>
      <c r="AB64" s="786">
        <f t="shared" si="8"/>
        <v>0</v>
      </c>
      <c r="AC64" s="786">
        <f t="shared" si="8"/>
        <v>0</v>
      </c>
      <c r="AD64" s="786">
        <f t="shared" si="8"/>
        <v>0</v>
      </c>
      <c r="AE64" s="786">
        <f t="shared" si="8"/>
        <v>0</v>
      </c>
      <c r="AF64" s="786">
        <f t="shared" si="8"/>
        <v>0</v>
      </c>
      <c r="AG64" s="786">
        <f t="shared" si="8"/>
        <v>0</v>
      </c>
      <c r="AH64" s="786">
        <f t="shared" si="8"/>
        <v>0</v>
      </c>
      <c r="AI64" s="786">
        <f t="shared" si="8"/>
        <v>0</v>
      </c>
      <c r="AJ64" s="786">
        <f t="shared" si="8"/>
        <v>0</v>
      </c>
      <c r="AK64" s="786">
        <f t="shared" si="8"/>
        <v>0</v>
      </c>
      <c r="AL64" s="786">
        <f t="shared" si="8"/>
        <v>0</v>
      </c>
      <c r="AM64" s="311"/>
    </row>
    <row r="65" spans="1:39" outlineLevel="1">
      <c r="B65" s="314"/>
      <c r="C65" s="312"/>
      <c r="D65" s="801"/>
      <c r="E65" s="801"/>
      <c r="F65" s="801"/>
      <c r="G65" s="801"/>
      <c r="H65" s="801"/>
      <c r="I65" s="801"/>
      <c r="J65" s="801"/>
      <c r="K65" s="801"/>
      <c r="L65" s="801"/>
      <c r="M65" s="801"/>
      <c r="N65" s="783"/>
      <c r="O65" s="801"/>
      <c r="P65" s="801"/>
      <c r="Q65" s="801"/>
      <c r="R65" s="801"/>
      <c r="S65" s="801"/>
      <c r="T65" s="801"/>
      <c r="U65" s="801"/>
      <c r="V65" s="801"/>
      <c r="W65" s="801"/>
      <c r="X65" s="801"/>
      <c r="Y65" s="798"/>
      <c r="Z65" s="798"/>
      <c r="AA65" s="798"/>
      <c r="AB65" s="798"/>
      <c r="AC65" s="798"/>
      <c r="AD65" s="798"/>
      <c r="AE65" s="798"/>
      <c r="AF65" s="798"/>
      <c r="AG65" s="798"/>
      <c r="AH65" s="798"/>
      <c r="AI65" s="798"/>
      <c r="AJ65" s="798"/>
      <c r="AK65" s="798"/>
      <c r="AL65" s="798"/>
      <c r="AM65" s="313"/>
    </row>
    <row r="66" spans="1:39" ht="30" outlineLevel="1">
      <c r="A66" s="522">
        <v>10</v>
      </c>
      <c r="B66" s="520" t="s">
        <v>103</v>
      </c>
      <c r="C66" s="291" t="s">
        <v>25</v>
      </c>
      <c r="D66" s="782"/>
      <c r="E66" s="782"/>
      <c r="F66" s="782"/>
      <c r="G66" s="782"/>
      <c r="H66" s="782"/>
      <c r="I66" s="782"/>
      <c r="J66" s="782"/>
      <c r="K66" s="782"/>
      <c r="L66" s="782"/>
      <c r="M66" s="782"/>
      <c r="N66" s="782">
        <v>3</v>
      </c>
      <c r="O66" s="782"/>
      <c r="P66" s="782"/>
      <c r="Q66" s="782"/>
      <c r="R66" s="782"/>
      <c r="S66" s="782"/>
      <c r="T66" s="782"/>
      <c r="U66" s="782"/>
      <c r="V66" s="782"/>
      <c r="W66" s="782"/>
      <c r="X66" s="782"/>
      <c r="Y66" s="797"/>
      <c r="Z66" s="784"/>
      <c r="AA66" s="784">
        <v>1</v>
      </c>
      <c r="AB66" s="784"/>
      <c r="AC66" s="784"/>
      <c r="AD66" s="784"/>
      <c r="AE66" s="784"/>
      <c r="AF66" s="797"/>
      <c r="AG66" s="797"/>
      <c r="AH66" s="797"/>
      <c r="AI66" s="797"/>
      <c r="AJ66" s="797"/>
      <c r="AK66" s="797"/>
      <c r="AL66" s="797"/>
      <c r="AM66" s="296">
        <f>SUM(Y66:AL66)</f>
        <v>1</v>
      </c>
    </row>
    <row r="67" spans="1:39" outlineLevel="1">
      <c r="B67" s="294" t="s">
        <v>267</v>
      </c>
      <c r="C67" s="291" t="s">
        <v>163</v>
      </c>
      <c r="D67" s="782">
        <f>'7.  Persistence Report'!AU$117</f>
        <v>60323</v>
      </c>
      <c r="E67" s="782">
        <f>'7.  Persistence Report'!AV$117</f>
        <v>60323</v>
      </c>
      <c r="F67" s="782">
        <f>'7.  Persistence Report'!AW$117</f>
        <v>60323</v>
      </c>
      <c r="G67" s="782">
        <f>'7.  Persistence Report'!AX$117</f>
        <v>60323</v>
      </c>
      <c r="H67" s="782">
        <f>'7.  Persistence Report'!AY$117</f>
        <v>60323</v>
      </c>
      <c r="I67" s="782">
        <f>'7.  Persistence Report'!AZ$117</f>
        <v>60323</v>
      </c>
      <c r="J67" s="782">
        <f>'7.  Persistence Report'!BA$117</f>
        <v>60323</v>
      </c>
      <c r="K67" s="782">
        <f>'7.  Persistence Report'!BB$117</f>
        <v>60323</v>
      </c>
      <c r="L67" s="782">
        <f>'7.  Persistence Report'!BC$117</f>
        <v>60323</v>
      </c>
      <c r="M67" s="782">
        <f>'7.  Persistence Report'!BD$117</f>
        <v>60323</v>
      </c>
      <c r="N67" s="782">
        <f>N66</f>
        <v>3</v>
      </c>
      <c r="O67" s="782">
        <f>'7.  Persistence Report'!P$117</f>
        <v>16</v>
      </c>
      <c r="P67" s="782">
        <f>'7.  Persistence Report'!Q$117</f>
        <v>16</v>
      </c>
      <c r="Q67" s="782">
        <f>'7.  Persistence Report'!R$117</f>
        <v>16</v>
      </c>
      <c r="R67" s="782">
        <f>'7.  Persistence Report'!S$117</f>
        <v>16</v>
      </c>
      <c r="S67" s="782">
        <f>'7.  Persistence Report'!T$117</f>
        <v>16</v>
      </c>
      <c r="T67" s="782">
        <f>'7.  Persistence Report'!U$117</f>
        <v>16</v>
      </c>
      <c r="U67" s="782">
        <f>'7.  Persistence Report'!V$117</f>
        <v>16</v>
      </c>
      <c r="V67" s="782">
        <f>'7.  Persistence Report'!W$117</f>
        <v>16</v>
      </c>
      <c r="W67" s="782">
        <f>'7.  Persistence Report'!X$117</f>
        <v>16</v>
      </c>
      <c r="X67" s="782">
        <f>'7.  Persistence Report'!Y$117</f>
        <v>16</v>
      </c>
      <c r="Y67" s="786">
        <f t="shared" ref="Y67:AL67" si="9">Y66</f>
        <v>0</v>
      </c>
      <c r="Z67" s="786">
        <f t="shared" si="9"/>
        <v>0</v>
      </c>
      <c r="AA67" s="786">
        <f t="shared" si="9"/>
        <v>1</v>
      </c>
      <c r="AB67" s="786">
        <f t="shared" si="9"/>
        <v>0</v>
      </c>
      <c r="AC67" s="786">
        <f t="shared" si="9"/>
        <v>0</v>
      </c>
      <c r="AD67" s="786">
        <f t="shared" si="9"/>
        <v>0</v>
      </c>
      <c r="AE67" s="786">
        <f t="shared" si="9"/>
        <v>0</v>
      </c>
      <c r="AF67" s="786">
        <f t="shared" si="9"/>
        <v>0</v>
      </c>
      <c r="AG67" s="786">
        <f t="shared" si="9"/>
        <v>0</v>
      </c>
      <c r="AH67" s="786">
        <f t="shared" si="9"/>
        <v>0</v>
      </c>
      <c r="AI67" s="786">
        <f t="shared" si="9"/>
        <v>0</v>
      </c>
      <c r="AJ67" s="786">
        <f t="shared" si="9"/>
        <v>0</v>
      </c>
      <c r="AK67" s="786">
        <f t="shared" si="9"/>
        <v>0</v>
      </c>
      <c r="AL67" s="786">
        <f t="shared" si="9"/>
        <v>0</v>
      </c>
      <c r="AM67" s="311"/>
    </row>
    <row r="68" spans="1:39" outlineLevel="1">
      <c r="B68" s="314"/>
      <c r="C68" s="312"/>
      <c r="D68" s="801"/>
      <c r="E68" s="801"/>
      <c r="F68" s="801"/>
      <c r="G68" s="801"/>
      <c r="H68" s="801"/>
      <c r="I68" s="801"/>
      <c r="J68" s="801"/>
      <c r="K68" s="801"/>
      <c r="L68" s="801"/>
      <c r="M68" s="801"/>
      <c r="N68" s="783"/>
      <c r="O68" s="801"/>
      <c r="P68" s="801"/>
      <c r="Q68" s="801"/>
      <c r="R68" s="801"/>
      <c r="S68" s="801"/>
      <c r="T68" s="801"/>
      <c r="U68" s="801"/>
      <c r="V68" s="801"/>
      <c r="W68" s="801"/>
      <c r="X68" s="801"/>
      <c r="Y68" s="798"/>
      <c r="Z68" s="800"/>
      <c r="AA68" s="798"/>
      <c r="AB68" s="798"/>
      <c r="AC68" s="798"/>
      <c r="AD68" s="798"/>
      <c r="AE68" s="798"/>
      <c r="AF68" s="798"/>
      <c r="AG68" s="798"/>
      <c r="AH68" s="798"/>
      <c r="AI68" s="798"/>
      <c r="AJ68" s="798"/>
      <c r="AK68" s="798"/>
      <c r="AL68" s="798"/>
      <c r="AM68" s="313"/>
    </row>
    <row r="69" spans="1:39" ht="15.75" outlineLevel="1">
      <c r="B69" s="288" t="s">
        <v>10</v>
      </c>
      <c r="C69" s="289"/>
      <c r="D69" s="794"/>
      <c r="E69" s="794"/>
      <c r="F69" s="794"/>
      <c r="G69" s="794"/>
      <c r="H69" s="794"/>
      <c r="I69" s="794"/>
      <c r="J69" s="794"/>
      <c r="K69" s="794"/>
      <c r="L69" s="794"/>
      <c r="M69" s="794"/>
      <c r="N69" s="795"/>
      <c r="O69" s="794"/>
      <c r="P69" s="794"/>
      <c r="Q69" s="794"/>
      <c r="R69" s="794"/>
      <c r="S69" s="794"/>
      <c r="T69" s="794"/>
      <c r="U69" s="794"/>
      <c r="V69" s="794"/>
      <c r="W69" s="794"/>
      <c r="X69" s="794"/>
      <c r="Y69" s="796"/>
      <c r="Z69" s="796"/>
      <c r="AA69" s="796"/>
      <c r="AB69" s="796"/>
      <c r="AC69" s="796"/>
      <c r="AD69" s="796"/>
      <c r="AE69" s="796"/>
      <c r="AF69" s="796"/>
      <c r="AG69" s="796"/>
      <c r="AH69" s="796"/>
      <c r="AI69" s="796"/>
      <c r="AJ69" s="796"/>
      <c r="AK69" s="796"/>
      <c r="AL69" s="796"/>
      <c r="AM69" s="292"/>
    </row>
    <row r="70" spans="1:39" ht="30" outlineLevel="1">
      <c r="A70" s="522">
        <v>11</v>
      </c>
      <c r="B70" s="520" t="s">
        <v>104</v>
      </c>
      <c r="C70" s="291" t="s">
        <v>25</v>
      </c>
      <c r="D70" s="782">
        <f>'7.  Persistence Report'!AU$110</f>
        <v>164500</v>
      </c>
      <c r="E70" s="782">
        <f>'7.  Persistence Report'!AV$110</f>
        <v>164500</v>
      </c>
      <c r="F70" s="782">
        <f>'7.  Persistence Report'!AW$110</f>
        <v>164500</v>
      </c>
      <c r="G70" s="782">
        <f>'7.  Persistence Report'!AX$110</f>
        <v>164500</v>
      </c>
      <c r="H70" s="782">
        <f>'7.  Persistence Report'!AY$110</f>
        <v>164500</v>
      </c>
      <c r="I70" s="782">
        <f>'7.  Persistence Report'!AZ$110</f>
        <v>164500</v>
      </c>
      <c r="J70" s="782">
        <f>'7.  Persistence Report'!BA$110</f>
        <v>164500</v>
      </c>
      <c r="K70" s="782">
        <f>'7.  Persistence Report'!BB$110</f>
        <v>164500</v>
      </c>
      <c r="L70" s="782">
        <f>'7.  Persistence Report'!BC$110</f>
        <v>164500</v>
      </c>
      <c r="M70" s="782">
        <f>'7.  Persistence Report'!BD$110</f>
        <v>164500</v>
      </c>
      <c r="N70" s="782">
        <v>12</v>
      </c>
      <c r="O70" s="782">
        <f>'7.  Persistence Report'!P$110</f>
        <v>19</v>
      </c>
      <c r="P70" s="782">
        <f>'7.  Persistence Report'!Q$110</f>
        <v>19</v>
      </c>
      <c r="Q70" s="782">
        <f>'7.  Persistence Report'!R$110</f>
        <v>19</v>
      </c>
      <c r="R70" s="782">
        <f>'7.  Persistence Report'!S$110</f>
        <v>19</v>
      </c>
      <c r="S70" s="782">
        <f>'7.  Persistence Report'!T$110</f>
        <v>19</v>
      </c>
      <c r="T70" s="782">
        <f>'7.  Persistence Report'!U$110</f>
        <v>19</v>
      </c>
      <c r="U70" s="782">
        <f>'7.  Persistence Report'!V$110</f>
        <v>19</v>
      </c>
      <c r="V70" s="782">
        <f>'7.  Persistence Report'!W$110</f>
        <v>19</v>
      </c>
      <c r="W70" s="782">
        <f>'7.  Persistence Report'!X$110</f>
        <v>19</v>
      </c>
      <c r="X70" s="782">
        <f>'7.  Persistence Report'!Y$110</f>
        <v>19</v>
      </c>
      <c r="Y70" s="802"/>
      <c r="Z70" s="784"/>
      <c r="AA70" s="784"/>
      <c r="AB70" s="784">
        <v>1</v>
      </c>
      <c r="AC70" s="784"/>
      <c r="AD70" s="784"/>
      <c r="AE70" s="784"/>
      <c r="AF70" s="797"/>
      <c r="AG70" s="797"/>
      <c r="AH70" s="797"/>
      <c r="AI70" s="797"/>
      <c r="AJ70" s="797"/>
      <c r="AK70" s="797"/>
      <c r="AL70" s="797"/>
      <c r="AM70" s="296">
        <f>SUM(Y70:AL70)</f>
        <v>1</v>
      </c>
    </row>
    <row r="71" spans="1:39" outlineLevel="1">
      <c r="B71" s="294" t="s">
        <v>267</v>
      </c>
      <c r="C71" s="291" t="s">
        <v>163</v>
      </c>
      <c r="D71" s="782"/>
      <c r="E71" s="782"/>
      <c r="F71" s="782"/>
      <c r="G71" s="782"/>
      <c r="H71" s="782"/>
      <c r="I71" s="782"/>
      <c r="J71" s="782"/>
      <c r="K71" s="782"/>
      <c r="L71" s="782"/>
      <c r="M71" s="782"/>
      <c r="N71" s="782">
        <f>N70</f>
        <v>12</v>
      </c>
      <c r="O71" s="782"/>
      <c r="P71" s="782"/>
      <c r="Q71" s="782"/>
      <c r="R71" s="782"/>
      <c r="S71" s="782"/>
      <c r="T71" s="782"/>
      <c r="U71" s="782"/>
      <c r="V71" s="782"/>
      <c r="W71" s="782"/>
      <c r="X71" s="782"/>
      <c r="Y71" s="786">
        <f t="shared" ref="Y71:AL71" si="10">Y70</f>
        <v>0</v>
      </c>
      <c r="Z71" s="786">
        <f t="shared" si="10"/>
        <v>0</v>
      </c>
      <c r="AA71" s="786">
        <f t="shared" si="10"/>
        <v>0</v>
      </c>
      <c r="AB71" s="786">
        <f t="shared" si="10"/>
        <v>1</v>
      </c>
      <c r="AC71" s="786">
        <f t="shared" si="10"/>
        <v>0</v>
      </c>
      <c r="AD71" s="786">
        <f t="shared" si="10"/>
        <v>0</v>
      </c>
      <c r="AE71" s="786">
        <f t="shared" si="10"/>
        <v>0</v>
      </c>
      <c r="AF71" s="786">
        <f t="shared" si="10"/>
        <v>0</v>
      </c>
      <c r="AG71" s="786">
        <f t="shared" si="10"/>
        <v>0</v>
      </c>
      <c r="AH71" s="786">
        <f t="shared" si="10"/>
        <v>0</v>
      </c>
      <c r="AI71" s="786">
        <f t="shared" si="10"/>
        <v>0</v>
      </c>
      <c r="AJ71" s="786">
        <f t="shared" si="10"/>
        <v>0</v>
      </c>
      <c r="AK71" s="786">
        <f t="shared" si="10"/>
        <v>0</v>
      </c>
      <c r="AL71" s="786">
        <f t="shared" si="10"/>
        <v>0</v>
      </c>
      <c r="AM71" s="297"/>
    </row>
    <row r="72" spans="1:39" outlineLevel="1">
      <c r="B72" s="315"/>
      <c r="C72" s="305"/>
      <c r="D72" s="783"/>
      <c r="E72" s="783"/>
      <c r="F72" s="783"/>
      <c r="G72" s="783"/>
      <c r="H72" s="783"/>
      <c r="I72" s="783"/>
      <c r="J72" s="783"/>
      <c r="K72" s="783"/>
      <c r="L72" s="783"/>
      <c r="M72" s="783"/>
      <c r="N72" s="783"/>
      <c r="O72" s="783"/>
      <c r="P72" s="783"/>
      <c r="Q72" s="783"/>
      <c r="R72" s="783"/>
      <c r="S72" s="783"/>
      <c r="T72" s="783"/>
      <c r="U72" s="783"/>
      <c r="V72" s="783"/>
      <c r="W72" s="783"/>
      <c r="X72" s="783"/>
      <c r="Y72" s="789"/>
      <c r="Z72" s="803"/>
      <c r="AA72" s="803"/>
      <c r="AB72" s="803"/>
      <c r="AC72" s="803"/>
      <c r="AD72" s="803"/>
      <c r="AE72" s="803"/>
      <c r="AF72" s="803"/>
      <c r="AG72" s="803"/>
      <c r="AH72" s="803"/>
      <c r="AI72" s="803"/>
      <c r="AJ72" s="803"/>
      <c r="AK72" s="803"/>
      <c r="AL72" s="803"/>
      <c r="AM72" s="306"/>
    </row>
    <row r="73" spans="1:39" ht="45" outlineLevel="1">
      <c r="A73" s="522">
        <v>12</v>
      </c>
      <c r="B73" s="520" t="s">
        <v>105</v>
      </c>
      <c r="C73" s="291" t="s">
        <v>25</v>
      </c>
      <c r="D73" s="782"/>
      <c r="E73" s="782"/>
      <c r="F73" s="782"/>
      <c r="G73" s="782"/>
      <c r="H73" s="782"/>
      <c r="I73" s="782"/>
      <c r="J73" s="782"/>
      <c r="K73" s="782"/>
      <c r="L73" s="782"/>
      <c r="M73" s="782"/>
      <c r="N73" s="782">
        <v>12</v>
      </c>
      <c r="O73" s="782"/>
      <c r="P73" s="782"/>
      <c r="Q73" s="782"/>
      <c r="R73" s="782"/>
      <c r="S73" s="782"/>
      <c r="T73" s="782"/>
      <c r="U73" s="782"/>
      <c r="V73" s="782"/>
      <c r="W73" s="782"/>
      <c r="X73" s="782"/>
      <c r="Y73" s="784"/>
      <c r="Z73" s="784"/>
      <c r="AA73" s="784"/>
      <c r="AB73" s="784"/>
      <c r="AC73" s="784"/>
      <c r="AD73" s="784"/>
      <c r="AE73" s="784"/>
      <c r="AF73" s="797"/>
      <c r="AG73" s="797"/>
      <c r="AH73" s="797"/>
      <c r="AI73" s="797"/>
      <c r="AJ73" s="797"/>
      <c r="AK73" s="797"/>
      <c r="AL73" s="797"/>
      <c r="AM73" s="296">
        <f>SUM(Y73:AL73)</f>
        <v>0</v>
      </c>
    </row>
    <row r="74" spans="1:39" outlineLevel="1">
      <c r="B74" s="520" t="s">
        <v>267</v>
      </c>
      <c r="C74" s="291" t="s">
        <v>163</v>
      </c>
      <c r="D74" s="782"/>
      <c r="E74" s="782"/>
      <c r="F74" s="782"/>
      <c r="G74" s="782"/>
      <c r="H74" s="782"/>
      <c r="I74" s="782"/>
      <c r="J74" s="782"/>
      <c r="K74" s="782"/>
      <c r="L74" s="782"/>
      <c r="M74" s="782"/>
      <c r="N74" s="782">
        <f>N73</f>
        <v>12</v>
      </c>
      <c r="O74" s="782"/>
      <c r="P74" s="782"/>
      <c r="Q74" s="782"/>
      <c r="R74" s="782"/>
      <c r="S74" s="782"/>
      <c r="T74" s="782"/>
      <c r="U74" s="782"/>
      <c r="V74" s="782"/>
      <c r="W74" s="782"/>
      <c r="X74" s="782"/>
      <c r="Y74" s="786">
        <f t="shared" ref="Y74:AL74" si="11">Y73</f>
        <v>0</v>
      </c>
      <c r="Z74" s="786">
        <f t="shared" si="11"/>
        <v>0</v>
      </c>
      <c r="AA74" s="786">
        <f t="shared" si="11"/>
        <v>0</v>
      </c>
      <c r="AB74" s="786">
        <f t="shared" si="11"/>
        <v>0</v>
      </c>
      <c r="AC74" s="786">
        <f t="shared" si="11"/>
        <v>0</v>
      </c>
      <c r="AD74" s="786">
        <f t="shared" si="11"/>
        <v>0</v>
      </c>
      <c r="AE74" s="786">
        <f t="shared" si="11"/>
        <v>0</v>
      </c>
      <c r="AF74" s="786">
        <f t="shared" si="11"/>
        <v>0</v>
      </c>
      <c r="AG74" s="786">
        <f t="shared" si="11"/>
        <v>0</v>
      </c>
      <c r="AH74" s="786">
        <f t="shared" si="11"/>
        <v>0</v>
      </c>
      <c r="AI74" s="786">
        <f t="shared" si="11"/>
        <v>0</v>
      </c>
      <c r="AJ74" s="786">
        <f t="shared" si="11"/>
        <v>0</v>
      </c>
      <c r="AK74" s="786">
        <f t="shared" si="11"/>
        <v>0</v>
      </c>
      <c r="AL74" s="786">
        <f t="shared" si="11"/>
        <v>0</v>
      </c>
      <c r="AM74" s="297"/>
    </row>
    <row r="75" spans="1:39" outlineLevel="1">
      <c r="B75" s="520"/>
      <c r="C75" s="305"/>
      <c r="D75" s="783"/>
      <c r="E75" s="783"/>
      <c r="F75" s="783"/>
      <c r="G75" s="783"/>
      <c r="H75" s="783"/>
      <c r="I75" s="783"/>
      <c r="J75" s="783"/>
      <c r="K75" s="783"/>
      <c r="L75" s="783"/>
      <c r="M75" s="783"/>
      <c r="N75" s="783"/>
      <c r="O75" s="783"/>
      <c r="P75" s="783"/>
      <c r="Q75" s="783"/>
      <c r="R75" s="783"/>
      <c r="S75" s="783"/>
      <c r="T75" s="783"/>
      <c r="U75" s="783"/>
      <c r="V75" s="783"/>
      <c r="W75" s="783"/>
      <c r="X75" s="783"/>
      <c r="Y75" s="792"/>
      <c r="Z75" s="792"/>
      <c r="AA75" s="789"/>
      <c r="AB75" s="789"/>
      <c r="AC75" s="789"/>
      <c r="AD75" s="789"/>
      <c r="AE75" s="789"/>
      <c r="AF75" s="789"/>
      <c r="AG75" s="789"/>
      <c r="AH75" s="789"/>
      <c r="AI75" s="789"/>
      <c r="AJ75" s="789"/>
      <c r="AK75" s="789"/>
      <c r="AL75" s="789"/>
      <c r="AM75" s="306"/>
    </row>
    <row r="76" spans="1:39" ht="30" outlineLevel="1">
      <c r="A76" s="522">
        <v>13</v>
      </c>
      <c r="B76" s="520" t="s">
        <v>106</v>
      </c>
      <c r="C76" s="291" t="s">
        <v>25</v>
      </c>
      <c r="D76" s="782">
        <f>'7.  Persistence Report'!AU$111</f>
        <v>22293</v>
      </c>
      <c r="E76" s="782">
        <f>'7.  Persistence Report'!AV$111</f>
        <v>22293</v>
      </c>
      <c r="F76" s="782">
        <f>'7.  Persistence Report'!AW$111</f>
        <v>22293</v>
      </c>
      <c r="G76" s="782">
        <f>'7.  Persistence Report'!AX$111</f>
        <v>22293</v>
      </c>
      <c r="H76" s="782">
        <f>'7.  Persistence Report'!AY$111</f>
        <v>22293</v>
      </c>
      <c r="I76" s="782">
        <f>'7.  Persistence Report'!AZ$111</f>
        <v>22293</v>
      </c>
      <c r="J76" s="782">
        <f>'7.  Persistence Report'!BA$111</f>
        <v>22293</v>
      </c>
      <c r="K76" s="782">
        <f>'7.  Persistence Report'!BB$111</f>
        <v>22293</v>
      </c>
      <c r="L76" s="782">
        <f>'7.  Persistence Report'!BC$111</f>
        <v>20201</v>
      </c>
      <c r="M76" s="782">
        <f>'7.  Persistence Report'!BD$111</f>
        <v>20201</v>
      </c>
      <c r="N76" s="782">
        <v>12</v>
      </c>
      <c r="O76" s="782">
        <f>'7.  Persistence Report'!P$111</f>
        <v>8</v>
      </c>
      <c r="P76" s="782">
        <f>'7.  Persistence Report'!Q$111</f>
        <v>8</v>
      </c>
      <c r="Q76" s="782">
        <f>'7.  Persistence Report'!R$111</f>
        <v>8</v>
      </c>
      <c r="R76" s="782">
        <f>'7.  Persistence Report'!S$111</f>
        <v>8</v>
      </c>
      <c r="S76" s="782">
        <f>'7.  Persistence Report'!T$111</f>
        <v>8</v>
      </c>
      <c r="T76" s="782">
        <f>'7.  Persistence Report'!U$111</f>
        <v>8</v>
      </c>
      <c r="U76" s="782">
        <f>'7.  Persistence Report'!V$111</f>
        <v>8</v>
      </c>
      <c r="V76" s="782">
        <f>'7.  Persistence Report'!W$111</f>
        <v>8</v>
      </c>
      <c r="W76" s="782">
        <f>'7.  Persistence Report'!X$111</f>
        <v>6</v>
      </c>
      <c r="X76" s="782">
        <f>'7.  Persistence Report'!Y$111</f>
        <v>6</v>
      </c>
      <c r="Y76" s="784"/>
      <c r="Z76" s="784"/>
      <c r="AA76" s="784"/>
      <c r="AB76" s="784">
        <v>1</v>
      </c>
      <c r="AC76" s="784"/>
      <c r="AD76" s="784"/>
      <c r="AE76" s="784"/>
      <c r="AF76" s="797"/>
      <c r="AG76" s="797"/>
      <c r="AH76" s="797"/>
      <c r="AI76" s="797"/>
      <c r="AJ76" s="797"/>
      <c r="AK76" s="797"/>
      <c r="AL76" s="797"/>
      <c r="AM76" s="296">
        <f>SUM(Y76:AL76)</f>
        <v>1</v>
      </c>
    </row>
    <row r="77" spans="1:39" outlineLevel="1">
      <c r="B77" s="520" t="s">
        <v>267</v>
      </c>
      <c r="C77" s="291" t="s">
        <v>163</v>
      </c>
      <c r="D77" s="782"/>
      <c r="E77" s="782"/>
      <c r="F77" s="782"/>
      <c r="G77" s="782"/>
      <c r="H77" s="782"/>
      <c r="I77" s="782"/>
      <c r="J77" s="782"/>
      <c r="K77" s="782"/>
      <c r="L77" s="782"/>
      <c r="M77" s="782"/>
      <c r="N77" s="782">
        <f>N76</f>
        <v>12</v>
      </c>
      <c r="O77" s="782"/>
      <c r="P77" s="782"/>
      <c r="Q77" s="782"/>
      <c r="R77" s="782"/>
      <c r="S77" s="782"/>
      <c r="T77" s="782"/>
      <c r="U77" s="782"/>
      <c r="V77" s="782"/>
      <c r="W77" s="782"/>
      <c r="X77" s="782"/>
      <c r="Y77" s="786">
        <f>Y76</f>
        <v>0</v>
      </c>
      <c r="Z77" s="786">
        <f t="shared" ref="Z77:AL77" si="12">Z76</f>
        <v>0</v>
      </c>
      <c r="AA77" s="786">
        <f t="shared" si="12"/>
        <v>0</v>
      </c>
      <c r="AB77" s="786">
        <f t="shared" si="12"/>
        <v>1</v>
      </c>
      <c r="AC77" s="786">
        <f t="shared" si="12"/>
        <v>0</v>
      </c>
      <c r="AD77" s="786">
        <f t="shared" si="12"/>
        <v>0</v>
      </c>
      <c r="AE77" s="786">
        <f t="shared" si="12"/>
        <v>0</v>
      </c>
      <c r="AF77" s="786">
        <f t="shared" si="12"/>
        <v>0</v>
      </c>
      <c r="AG77" s="786">
        <f t="shared" si="12"/>
        <v>0</v>
      </c>
      <c r="AH77" s="786">
        <f t="shared" si="12"/>
        <v>0</v>
      </c>
      <c r="AI77" s="786">
        <f t="shared" si="12"/>
        <v>0</v>
      </c>
      <c r="AJ77" s="786">
        <f t="shared" si="12"/>
        <v>0</v>
      </c>
      <c r="AK77" s="786">
        <f t="shared" si="12"/>
        <v>0</v>
      </c>
      <c r="AL77" s="786">
        <f t="shared" si="12"/>
        <v>0</v>
      </c>
      <c r="AM77" s="306"/>
    </row>
    <row r="78" spans="1:39" outlineLevel="1">
      <c r="B78" s="520"/>
      <c r="C78" s="305"/>
      <c r="D78" s="783"/>
      <c r="E78" s="783"/>
      <c r="F78" s="783"/>
      <c r="G78" s="783"/>
      <c r="H78" s="783"/>
      <c r="I78" s="783"/>
      <c r="J78" s="783"/>
      <c r="K78" s="783"/>
      <c r="L78" s="783"/>
      <c r="M78" s="783"/>
      <c r="N78" s="783"/>
      <c r="O78" s="783"/>
      <c r="P78" s="783"/>
      <c r="Q78" s="783"/>
      <c r="R78" s="783"/>
      <c r="S78" s="783"/>
      <c r="T78" s="783"/>
      <c r="U78" s="783"/>
      <c r="V78" s="783"/>
      <c r="W78" s="783"/>
      <c r="X78" s="783"/>
      <c r="Y78" s="789"/>
      <c r="Z78" s="789"/>
      <c r="AA78" s="789"/>
      <c r="AB78" s="789"/>
      <c r="AC78" s="789"/>
      <c r="AD78" s="789"/>
      <c r="AE78" s="789"/>
      <c r="AF78" s="789"/>
      <c r="AG78" s="789"/>
      <c r="AH78" s="789"/>
      <c r="AI78" s="789"/>
      <c r="AJ78" s="789"/>
      <c r="AK78" s="789"/>
      <c r="AL78" s="789"/>
      <c r="AM78" s="306"/>
    </row>
    <row r="79" spans="1:39" ht="15.75" outlineLevel="1">
      <c r="B79" s="288" t="s">
        <v>107</v>
      </c>
      <c r="C79" s="289"/>
      <c r="D79" s="795"/>
      <c r="E79" s="795"/>
      <c r="F79" s="795"/>
      <c r="G79" s="795"/>
      <c r="H79" s="795"/>
      <c r="I79" s="795"/>
      <c r="J79" s="795"/>
      <c r="K79" s="795"/>
      <c r="L79" s="795"/>
      <c r="M79" s="795"/>
      <c r="N79" s="795"/>
      <c r="O79" s="795"/>
      <c r="P79" s="795"/>
      <c r="Q79" s="795"/>
      <c r="R79" s="795"/>
      <c r="S79" s="795"/>
      <c r="T79" s="795"/>
      <c r="U79" s="795"/>
      <c r="V79" s="795"/>
      <c r="W79" s="795"/>
      <c r="X79" s="795"/>
      <c r="Y79" s="796"/>
      <c r="Z79" s="796"/>
      <c r="AA79" s="796"/>
      <c r="AB79" s="796"/>
      <c r="AC79" s="796"/>
      <c r="AD79" s="796"/>
      <c r="AE79" s="796"/>
      <c r="AF79" s="796"/>
      <c r="AG79" s="796"/>
      <c r="AH79" s="796"/>
      <c r="AI79" s="796"/>
      <c r="AJ79" s="796"/>
      <c r="AK79" s="796"/>
      <c r="AL79" s="796"/>
      <c r="AM79" s="292"/>
    </row>
    <row r="80" spans="1:39" outlineLevel="1">
      <c r="A80" s="522">
        <v>14</v>
      </c>
      <c r="B80" s="315" t="s">
        <v>108</v>
      </c>
      <c r="C80" s="291" t="s">
        <v>25</v>
      </c>
      <c r="D80" s="782">
        <f>'7.  Persistence Report'!AU$112</f>
        <v>45402</v>
      </c>
      <c r="E80" s="782">
        <f>'7.  Persistence Report'!AV$112</f>
        <v>41348</v>
      </c>
      <c r="F80" s="782">
        <f>'7.  Persistence Report'!AW$112</f>
        <v>40659</v>
      </c>
      <c r="G80" s="782">
        <f>'7.  Persistence Report'!AX$112</f>
        <v>39969</v>
      </c>
      <c r="H80" s="782">
        <f>'7.  Persistence Report'!AY$112</f>
        <v>39900</v>
      </c>
      <c r="I80" s="782">
        <f>'7.  Persistence Report'!AZ$112</f>
        <v>39900</v>
      </c>
      <c r="J80" s="782">
        <f>'7.  Persistence Report'!BA$112</f>
        <v>39900</v>
      </c>
      <c r="K80" s="782">
        <f>'7.  Persistence Report'!BB$112</f>
        <v>39300</v>
      </c>
      <c r="L80" s="782">
        <f>'7.  Persistence Report'!BC$112</f>
        <v>32870</v>
      </c>
      <c r="M80" s="782">
        <f>'7.  Persistence Report'!BD$112</f>
        <v>32484</v>
      </c>
      <c r="N80" s="782">
        <v>12</v>
      </c>
      <c r="O80" s="782">
        <f>'7.  Persistence Report'!P$112</f>
        <v>6</v>
      </c>
      <c r="P80" s="782">
        <f>'7.  Persistence Report'!Q$112</f>
        <v>6</v>
      </c>
      <c r="Q80" s="782">
        <f>'7.  Persistence Report'!R$112</f>
        <v>6</v>
      </c>
      <c r="R80" s="782">
        <f>'7.  Persistence Report'!S$112</f>
        <v>6</v>
      </c>
      <c r="S80" s="782">
        <f>'7.  Persistence Report'!T$112</f>
        <v>6</v>
      </c>
      <c r="T80" s="782">
        <f>'7.  Persistence Report'!U$112</f>
        <v>6</v>
      </c>
      <c r="U80" s="782">
        <f>'7.  Persistence Report'!V$112</f>
        <v>6</v>
      </c>
      <c r="V80" s="782">
        <f>'7.  Persistence Report'!W$112</f>
        <v>6</v>
      </c>
      <c r="W80" s="782">
        <f>'7.  Persistence Report'!X$112</f>
        <v>5</v>
      </c>
      <c r="X80" s="782">
        <f>'7.  Persistence Report'!Y$112</f>
        <v>5</v>
      </c>
      <c r="Y80" s="799">
        <v>1</v>
      </c>
      <c r="Z80" s="784"/>
      <c r="AA80" s="784"/>
      <c r="AB80" s="784"/>
      <c r="AC80" s="784"/>
      <c r="AD80" s="784"/>
      <c r="AE80" s="784"/>
      <c r="AF80" s="784"/>
      <c r="AG80" s="784"/>
      <c r="AH80" s="784"/>
      <c r="AI80" s="784"/>
      <c r="AJ80" s="784"/>
      <c r="AK80" s="784"/>
      <c r="AL80" s="784"/>
      <c r="AM80" s="296">
        <f>SUM(Y80:AL80)</f>
        <v>1</v>
      </c>
    </row>
    <row r="81" spans="1:40" outlineLevel="1">
      <c r="B81" s="294" t="s">
        <v>267</v>
      </c>
      <c r="C81" s="291" t="s">
        <v>163</v>
      </c>
      <c r="D81" s="782"/>
      <c r="E81" s="782"/>
      <c r="F81" s="782"/>
      <c r="G81" s="782"/>
      <c r="H81" s="782"/>
      <c r="I81" s="782"/>
      <c r="J81" s="782"/>
      <c r="K81" s="782"/>
      <c r="L81" s="782"/>
      <c r="M81" s="782"/>
      <c r="N81" s="782">
        <f>N80</f>
        <v>12</v>
      </c>
      <c r="O81" s="782"/>
      <c r="P81" s="782"/>
      <c r="Q81" s="782"/>
      <c r="R81" s="782"/>
      <c r="S81" s="782"/>
      <c r="T81" s="782"/>
      <c r="U81" s="782"/>
      <c r="V81" s="782"/>
      <c r="W81" s="782"/>
      <c r="X81" s="782"/>
      <c r="Y81" s="786">
        <f t="shared" ref="Y81:AL81" si="13">Y80</f>
        <v>1</v>
      </c>
      <c r="Z81" s="786">
        <f t="shared" si="13"/>
        <v>0</v>
      </c>
      <c r="AA81" s="786">
        <f t="shared" si="13"/>
        <v>0</v>
      </c>
      <c r="AB81" s="786">
        <f t="shared" si="13"/>
        <v>0</v>
      </c>
      <c r="AC81" s="786">
        <f t="shared" si="13"/>
        <v>0</v>
      </c>
      <c r="AD81" s="786">
        <f t="shared" si="13"/>
        <v>0</v>
      </c>
      <c r="AE81" s="786">
        <f t="shared" si="13"/>
        <v>0</v>
      </c>
      <c r="AF81" s="786">
        <f t="shared" si="13"/>
        <v>0</v>
      </c>
      <c r="AG81" s="786">
        <f t="shared" si="13"/>
        <v>0</v>
      </c>
      <c r="AH81" s="786">
        <f t="shared" si="13"/>
        <v>0</v>
      </c>
      <c r="AI81" s="786">
        <f t="shared" si="13"/>
        <v>0</v>
      </c>
      <c r="AJ81" s="786">
        <f t="shared" si="13"/>
        <v>0</v>
      </c>
      <c r="AK81" s="786">
        <f t="shared" si="13"/>
        <v>0</v>
      </c>
      <c r="AL81" s="786">
        <f t="shared" si="13"/>
        <v>0</v>
      </c>
      <c r="AM81" s="297"/>
    </row>
    <row r="82" spans="1:40" s="515" customFormat="1" outlineLevel="1">
      <c r="A82" s="523"/>
      <c r="B82" s="294"/>
      <c r="C82" s="291"/>
      <c r="D82" s="783"/>
      <c r="E82" s="783"/>
      <c r="F82" s="783"/>
      <c r="G82" s="783"/>
      <c r="H82" s="783"/>
      <c r="I82" s="783"/>
      <c r="J82" s="783"/>
      <c r="K82" s="783"/>
      <c r="L82" s="783"/>
      <c r="M82" s="783"/>
      <c r="N82" s="785"/>
      <c r="O82" s="783"/>
      <c r="P82" s="783"/>
      <c r="Q82" s="783"/>
      <c r="R82" s="783"/>
      <c r="S82" s="783"/>
      <c r="T82" s="783"/>
      <c r="U82" s="783"/>
      <c r="V82" s="783"/>
      <c r="W82" s="783"/>
      <c r="X82" s="783"/>
      <c r="Y82" s="786"/>
      <c r="Z82" s="786"/>
      <c r="AA82" s="786"/>
      <c r="AB82" s="786"/>
      <c r="AC82" s="786"/>
      <c r="AD82" s="786"/>
      <c r="AE82" s="786"/>
      <c r="AF82" s="786"/>
      <c r="AG82" s="786"/>
      <c r="AH82" s="786"/>
      <c r="AI82" s="786"/>
      <c r="AJ82" s="786"/>
      <c r="AK82" s="786"/>
      <c r="AL82" s="786"/>
      <c r="AM82" s="516"/>
      <c r="AN82" s="629"/>
    </row>
    <row r="83" spans="1:40" s="309" customFormat="1" ht="15.75" outlineLevel="1">
      <c r="A83" s="523"/>
      <c r="B83" s="288" t="s">
        <v>490</v>
      </c>
      <c r="C83" s="291"/>
      <c r="D83" s="783"/>
      <c r="E83" s="783"/>
      <c r="F83" s="783"/>
      <c r="G83" s="783"/>
      <c r="H83" s="783"/>
      <c r="I83" s="783"/>
      <c r="J83" s="783"/>
      <c r="K83" s="783"/>
      <c r="L83" s="783"/>
      <c r="M83" s="783"/>
      <c r="N83" s="783"/>
      <c r="O83" s="783"/>
      <c r="P83" s="783"/>
      <c r="Q83" s="783"/>
      <c r="R83" s="783"/>
      <c r="S83" s="783"/>
      <c r="T83" s="783"/>
      <c r="U83" s="783"/>
      <c r="V83" s="783"/>
      <c r="W83" s="783"/>
      <c r="X83" s="783"/>
      <c r="Y83" s="789"/>
      <c r="Z83" s="789"/>
      <c r="AA83" s="789"/>
      <c r="AB83" s="789"/>
      <c r="AC83" s="789"/>
      <c r="AD83" s="789"/>
      <c r="AE83" s="798"/>
      <c r="AF83" s="798"/>
      <c r="AG83" s="798"/>
      <c r="AH83" s="798"/>
      <c r="AI83" s="798"/>
      <c r="AJ83" s="798"/>
      <c r="AK83" s="798"/>
      <c r="AL83" s="798"/>
      <c r="AM83" s="517"/>
      <c r="AN83" s="630"/>
    </row>
    <row r="84" spans="1:40" outlineLevel="1">
      <c r="A84" s="522">
        <v>15</v>
      </c>
      <c r="B84" s="294" t="s">
        <v>495</v>
      </c>
      <c r="C84" s="291" t="s">
        <v>25</v>
      </c>
      <c r="D84" s="782"/>
      <c r="E84" s="782"/>
      <c r="F84" s="782"/>
      <c r="G84" s="782"/>
      <c r="H84" s="782"/>
      <c r="I84" s="782"/>
      <c r="J84" s="782"/>
      <c r="K84" s="782"/>
      <c r="L84" s="782"/>
      <c r="M84" s="782"/>
      <c r="N84" s="782">
        <v>0</v>
      </c>
      <c r="O84" s="782"/>
      <c r="P84" s="782"/>
      <c r="Q84" s="782"/>
      <c r="R84" s="782"/>
      <c r="S84" s="782"/>
      <c r="T84" s="782"/>
      <c r="U84" s="782"/>
      <c r="V84" s="782"/>
      <c r="W84" s="782"/>
      <c r="X84" s="782"/>
      <c r="Y84" s="784"/>
      <c r="Z84" s="784"/>
      <c r="AA84" s="784"/>
      <c r="AB84" s="784"/>
      <c r="AC84" s="784"/>
      <c r="AD84" s="784"/>
      <c r="AE84" s="784"/>
      <c r="AF84" s="784"/>
      <c r="AG84" s="784"/>
      <c r="AH84" s="784"/>
      <c r="AI84" s="784"/>
      <c r="AJ84" s="784"/>
      <c r="AK84" s="784"/>
      <c r="AL84" s="784"/>
      <c r="AM84" s="296">
        <f>SUM(Y84:AL84)</f>
        <v>0</v>
      </c>
    </row>
    <row r="85" spans="1:40" outlineLevel="1">
      <c r="B85" s="294" t="s">
        <v>267</v>
      </c>
      <c r="C85" s="291" t="s">
        <v>163</v>
      </c>
      <c r="D85" s="782"/>
      <c r="E85" s="782"/>
      <c r="F85" s="782"/>
      <c r="G85" s="782"/>
      <c r="H85" s="782"/>
      <c r="I85" s="782"/>
      <c r="J85" s="782"/>
      <c r="K85" s="782"/>
      <c r="L85" s="782"/>
      <c r="M85" s="782"/>
      <c r="N85" s="782">
        <f>N84</f>
        <v>0</v>
      </c>
      <c r="O85" s="782"/>
      <c r="P85" s="782"/>
      <c r="Q85" s="782"/>
      <c r="R85" s="782"/>
      <c r="S85" s="782"/>
      <c r="T85" s="782"/>
      <c r="U85" s="782"/>
      <c r="V85" s="782"/>
      <c r="W85" s="782"/>
      <c r="X85" s="782"/>
      <c r="Y85" s="786">
        <f t="shared" ref="Y85:AL85" si="14">Y84</f>
        <v>0</v>
      </c>
      <c r="Z85" s="786">
        <f t="shared" si="14"/>
        <v>0</v>
      </c>
      <c r="AA85" s="786">
        <f t="shared" si="14"/>
        <v>0</v>
      </c>
      <c r="AB85" s="786">
        <f t="shared" si="14"/>
        <v>0</v>
      </c>
      <c r="AC85" s="786">
        <f t="shared" si="14"/>
        <v>0</v>
      </c>
      <c r="AD85" s="786">
        <f t="shared" si="14"/>
        <v>0</v>
      </c>
      <c r="AE85" s="786">
        <f t="shared" si="14"/>
        <v>0</v>
      </c>
      <c r="AF85" s="786">
        <f t="shared" si="14"/>
        <v>0</v>
      </c>
      <c r="AG85" s="786">
        <f t="shared" si="14"/>
        <v>0</v>
      </c>
      <c r="AH85" s="786">
        <f t="shared" si="14"/>
        <v>0</v>
      </c>
      <c r="AI85" s="786">
        <f t="shared" si="14"/>
        <v>0</v>
      </c>
      <c r="AJ85" s="786">
        <f t="shared" si="14"/>
        <v>0</v>
      </c>
      <c r="AK85" s="786">
        <f t="shared" si="14"/>
        <v>0</v>
      </c>
      <c r="AL85" s="786">
        <f t="shared" si="14"/>
        <v>0</v>
      </c>
      <c r="AM85" s="297"/>
    </row>
    <row r="86" spans="1:40" outlineLevel="1">
      <c r="B86" s="315"/>
      <c r="C86" s="305"/>
      <c r="D86" s="783"/>
      <c r="E86" s="783"/>
      <c r="F86" s="783"/>
      <c r="G86" s="783"/>
      <c r="H86" s="783"/>
      <c r="I86" s="783"/>
      <c r="J86" s="783"/>
      <c r="K86" s="783"/>
      <c r="L86" s="783"/>
      <c r="M86" s="783"/>
      <c r="N86" s="783"/>
      <c r="O86" s="783"/>
      <c r="P86" s="783"/>
      <c r="Q86" s="783"/>
      <c r="R86" s="783"/>
      <c r="S86" s="783"/>
      <c r="T86" s="783"/>
      <c r="U86" s="783"/>
      <c r="V86" s="783"/>
      <c r="W86" s="783"/>
      <c r="X86" s="783"/>
      <c r="Y86" s="789"/>
      <c r="Z86" s="789"/>
      <c r="AA86" s="789"/>
      <c r="AB86" s="789"/>
      <c r="AC86" s="789"/>
      <c r="AD86" s="789"/>
      <c r="AE86" s="789"/>
      <c r="AF86" s="789"/>
      <c r="AG86" s="789"/>
      <c r="AH86" s="789"/>
      <c r="AI86" s="789"/>
      <c r="AJ86" s="789"/>
      <c r="AK86" s="789"/>
      <c r="AL86" s="789"/>
      <c r="AM86" s="306"/>
    </row>
    <row r="87" spans="1:40" s="283" customFormat="1" outlineLevel="1">
      <c r="A87" s="522">
        <v>16</v>
      </c>
      <c r="B87" s="324" t="s">
        <v>491</v>
      </c>
      <c r="C87" s="291" t="s">
        <v>25</v>
      </c>
      <c r="D87" s="782"/>
      <c r="E87" s="782"/>
      <c r="F87" s="782"/>
      <c r="G87" s="782"/>
      <c r="H87" s="782"/>
      <c r="I87" s="782"/>
      <c r="J87" s="782"/>
      <c r="K87" s="782"/>
      <c r="L87" s="782"/>
      <c r="M87" s="782"/>
      <c r="N87" s="782">
        <v>0</v>
      </c>
      <c r="O87" s="782"/>
      <c r="P87" s="782"/>
      <c r="Q87" s="782"/>
      <c r="R87" s="782"/>
      <c r="S87" s="782"/>
      <c r="T87" s="782"/>
      <c r="U87" s="782"/>
      <c r="V87" s="782"/>
      <c r="W87" s="782"/>
      <c r="X87" s="782"/>
      <c r="Y87" s="784"/>
      <c r="Z87" s="784"/>
      <c r="AA87" s="784"/>
      <c r="AB87" s="784"/>
      <c r="AC87" s="784"/>
      <c r="AD87" s="784"/>
      <c r="AE87" s="784"/>
      <c r="AF87" s="784"/>
      <c r="AG87" s="784"/>
      <c r="AH87" s="784"/>
      <c r="AI87" s="784"/>
      <c r="AJ87" s="784"/>
      <c r="AK87" s="784"/>
      <c r="AL87" s="784"/>
      <c r="AM87" s="296">
        <f>SUM(Y87:AL87)</f>
        <v>0</v>
      </c>
    </row>
    <row r="88" spans="1:40" s="283" customFormat="1" outlineLevel="1">
      <c r="A88" s="522"/>
      <c r="B88" s="324" t="s">
        <v>267</v>
      </c>
      <c r="C88" s="291" t="s">
        <v>163</v>
      </c>
      <c r="D88" s="782"/>
      <c r="E88" s="782"/>
      <c r="F88" s="782"/>
      <c r="G88" s="782"/>
      <c r="H88" s="782"/>
      <c r="I88" s="782"/>
      <c r="J88" s="782"/>
      <c r="K88" s="782"/>
      <c r="L88" s="782"/>
      <c r="M88" s="782"/>
      <c r="N88" s="782">
        <f>N87</f>
        <v>0</v>
      </c>
      <c r="O88" s="782"/>
      <c r="P88" s="782"/>
      <c r="Q88" s="782"/>
      <c r="R88" s="782"/>
      <c r="S88" s="782"/>
      <c r="T88" s="782"/>
      <c r="U88" s="782"/>
      <c r="V88" s="782"/>
      <c r="W88" s="782"/>
      <c r="X88" s="782"/>
      <c r="Y88" s="786">
        <f t="shared" ref="Y88:AL88" si="15">Y87</f>
        <v>0</v>
      </c>
      <c r="Z88" s="786">
        <f t="shared" si="15"/>
        <v>0</v>
      </c>
      <c r="AA88" s="786">
        <f t="shared" si="15"/>
        <v>0</v>
      </c>
      <c r="AB88" s="786">
        <f t="shared" si="15"/>
        <v>0</v>
      </c>
      <c r="AC88" s="786">
        <f t="shared" si="15"/>
        <v>0</v>
      </c>
      <c r="AD88" s="786">
        <f t="shared" si="15"/>
        <v>0</v>
      </c>
      <c r="AE88" s="786">
        <f t="shared" si="15"/>
        <v>0</v>
      </c>
      <c r="AF88" s="786">
        <f t="shared" si="15"/>
        <v>0</v>
      </c>
      <c r="AG88" s="786">
        <f t="shared" si="15"/>
        <v>0</v>
      </c>
      <c r="AH88" s="786">
        <f t="shared" si="15"/>
        <v>0</v>
      </c>
      <c r="AI88" s="786">
        <f t="shared" si="15"/>
        <v>0</v>
      </c>
      <c r="AJ88" s="786">
        <f t="shared" si="15"/>
        <v>0</v>
      </c>
      <c r="AK88" s="786">
        <f t="shared" si="15"/>
        <v>0</v>
      </c>
      <c r="AL88" s="786">
        <f t="shared" si="15"/>
        <v>0</v>
      </c>
      <c r="AM88" s="297"/>
    </row>
    <row r="89" spans="1:40" s="283" customFormat="1" outlineLevel="1">
      <c r="A89" s="522"/>
      <c r="B89" s="324"/>
      <c r="C89" s="291"/>
      <c r="D89" s="783"/>
      <c r="E89" s="783"/>
      <c r="F89" s="783"/>
      <c r="G89" s="783"/>
      <c r="H89" s="783"/>
      <c r="I89" s="783"/>
      <c r="J89" s="783"/>
      <c r="K89" s="783"/>
      <c r="L89" s="783"/>
      <c r="M89" s="783"/>
      <c r="N89" s="783"/>
      <c r="O89" s="783"/>
      <c r="P89" s="783"/>
      <c r="Q89" s="783"/>
      <c r="R89" s="783"/>
      <c r="S89" s="783"/>
      <c r="T89" s="783"/>
      <c r="U89" s="783"/>
      <c r="V89" s="783"/>
      <c r="W89" s="783"/>
      <c r="X89" s="783"/>
      <c r="Y89" s="789"/>
      <c r="Z89" s="789"/>
      <c r="AA89" s="789"/>
      <c r="AB89" s="789"/>
      <c r="AC89" s="789"/>
      <c r="AD89" s="789"/>
      <c r="AE89" s="798"/>
      <c r="AF89" s="798"/>
      <c r="AG89" s="798"/>
      <c r="AH89" s="798"/>
      <c r="AI89" s="798"/>
      <c r="AJ89" s="798"/>
      <c r="AK89" s="798"/>
      <c r="AL89" s="798"/>
      <c r="AM89" s="313"/>
    </row>
    <row r="90" spans="1:40" ht="15.75" outlineLevel="1">
      <c r="B90" s="519" t="s">
        <v>496</v>
      </c>
      <c r="C90" s="320"/>
      <c r="D90" s="795"/>
      <c r="E90" s="795"/>
      <c r="F90" s="795"/>
      <c r="G90" s="795"/>
      <c r="H90" s="795"/>
      <c r="I90" s="795"/>
      <c r="J90" s="795"/>
      <c r="K90" s="795"/>
      <c r="L90" s="795"/>
      <c r="M90" s="795"/>
      <c r="N90" s="795"/>
      <c r="O90" s="795"/>
      <c r="P90" s="795"/>
      <c r="Q90" s="795"/>
      <c r="R90" s="795"/>
      <c r="S90" s="795"/>
      <c r="T90" s="795"/>
      <c r="U90" s="795"/>
      <c r="V90" s="795"/>
      <c r="W90" s="795"/>
      <c r="X90" s="795"/>
      <c r="Y90" s="796"/>
      <c r="Z90" s="796"/>
      <c r="AA90" s="796"/>
      <c r="AB90" s="796"/>
      <c r="AC90" s="796"/>
      <c r="AD90" s="796"/>
      <c r="AE90" s="796"/>
      <c r="AF90" s="796"/>
      <c r="AG90" s="796"/>
      <c r="AH90" s="796"/>
      <c r="AI90" s="796"/>
      <c r="AJ90" s="796"/>
      <c r="AK90" s="796"/>
      <c r="AL90" s="796"/>
      <c r="AM90" s="292"/>
    </row>
    <row r="91" spans="1:40" outlineLevel="1">
      <c r="A91" s="522">
        <v>17</v>
      </c>
      <c r="B91" s="520" t="s">
        <v>112</v>
      </c>
      <c r="C91" s="291" t="s">
        <v>25</v>
      </c>
      <c r="D91" s="782"/>
      <c r="E91" s="782"/>
      <c r="F91" s="782"/>
      <c r="G91" s="782"/>
      <c r="H91" s="782"/>
      <c r="I91" s="782"/>
      <c r="J91" s="782"/>
      <c r="K91" s="782"/>
      <c r="L91" s="782"/>
      <c r="M91" s="782"/>
      <c r="N91" s="782">
        <v>0</v>
      </c>
      <c r="O91" s="782"/>
      <c r="P91" s="782"/>
      <c r="Q91" s="782"/>
      <c r="R91" s="782"/>
      <c r="S91" s="782"/>
      <c r="T91" s="782"/>
      <c r="U91" s="782"/>
      <c r="V91" s="782"/>
      <c r="W91" s="782"/>
      <c r="X91" s="782"/>
      <c r="Y91" s="802"/>
      <c r="Z91" s="784"/>
      <c r="AA91" s="784"/>
      <c r="AB91" s="784"/>
      <c r="AC91" s="784"/>
      <c r="AD91" s="784"/>
      <c r="AE91" s="784"/>
      <c r="AF91" s="797"/>
      <c r="AG91" s="797"/>
      <c r="AH91" s="797"/>
      <c r="AI91" s="797"/>
      <c r="AJ91" s="797"/>
      <c r="AK91" s="797"/>
      <c r="AL91" s="797"/>
      <c r="AM91" s="296">
        <f>SUM(Y91:AL91)</f>
        <v>0</v>
      </c>
    </row>
    <row r="92" spans="1:40" outlineLevel="1">
      <c r="B92" s="294" t="s">
        <v>267</v>
      </c>
      <c r="C92" s="291" t="s">
        <v>163</v>
      </c>
      <c r="D92" s="782"/>
      <c r="E92" s="782"/>
      <c r="F92" s="782"/>
      <c r="G92" s="782"/>
      <c r="H92" s="782"/>
      <c r="I92" s="782"/>
      <c r="J92" s="782"/>
      <c r="K92" s="782"/>
      <c r="L92" s="782"/>
      <c r="M92" s="782"/>
      <c r="N92" s="782">
        <f>N91</f>
        <v>0</v>
      </c>
      <c r="O92" s="782"/>
      <c r="P92" s="782"/>
      <c r="Q92" s="782"/>
      <c r="R92" s="782"/>
      <c r="S92" s="782"/>
      <c r="T92" s="782"/>
      <c r="U92" s="782"/>
      <c r="V92" s="782"/>
      <c r="W92" s="782"/>
      <c r="X92" s="782"/>
      <c r="Y92" s="786">
        <f>Y91</f>
        <v>0</v>
      </c>
      <c r="Z92" s="786">
        <f t="shared" ref="Z92:AL92" si="16">Z91</f>
        <v>0</v>
      </c>
      <c r="AA92" s="786">
        <f t="shared" si="16"/>
        <v>0</v>
      </c>
      <c r="AB92" s="786">
        <f t="shared" si="16"/>
        <v>0</v>
      </c>
      <c r="AC92" s="786">
        <f t="shared" si="16"/>
        <v>0</v>
      </c>
      <c r="AD92" s="786">
        <f t="shared" si="16"/>
        <v>0</v>
      </c>
      <c r="AE92" s="786">
        <f t="shared" si="16"/>
        <v>0</v>
      </c>
      <c r="AF92" s="786">
        <f t="shared" si="16"/>
        <v>0</v>
      </c>
      <c r="AG92" s="786">
        <f t="shared" si="16"/>
        <v>0</v>
      </c>
      <c r="AH92" s="786">
        <f t="shared" si="16"/>
        <v>0</v>
      </c>
      <c r="AI92" s="786">
        <f t="shared" si="16"/>
        <v>0</v>
      </c>
      <c r="AJ92" s="786">
        <f t="shared" si="16"/>
        <v>0</v>
      </c>
      <c r="AK92" s="786">
        <f t="shared" si="16"/>
        <v>0</v>
      </c>
      <c r="AL92" s="786">
        <f t="shared" si="16"/>
        <v>0</v>
      </c>
      <c r="AM92" s="306"/>
    </row>
    <row r="93" spans="1:40" outlineLevel="1">
      <c r="B93" s="294"/>
      <c r="C93" s="291"/>
      <c r="D93" s="783"/>
      <c r="E93" s="783"/>
      <c r="F93" s="783"/>
      <c r="G93" s="783"/>
      <c r="H93" s="783"/>
      <c r="I93" s="783"/>
      <c r="J93" s="783"/>
      <c r="K93" s="783"/>
      <c r="L93" s="783"/>
      <c r="M93" s="783"/>
      <c r="N93" s="783"/>
      <c r="O93" s="783"/>
      <c r="P93" s="783"/>
      <c r="Q93" s="783"/>
      <c r="R93" s="783"/>
      <c r="S93" s="783"/>
      <c r="T93" s="783"/>
      <c r="U93" s="783"/>
      <c r="V93" s="783"/>
      <c r="W93" s="783"/>
      <c r="X93" s="783"/>
      <c r="Y93" s="792"/>
      <c r="Z93" s="804"/>
      <c r="AA93" s="804"/>
      <c r="AB93" s="804"/>
      <c r="AC93" s="804"/>
      <c r="AD93" s="804"/>
      <c r="AE93" s="804"/>
      <c r="AF93" s="804"/>
      <c r="AG93" s="804"/>
      <c r="AH93" s="804"/>
      <c r="AI93" s="804"/>
      <c r="AJ93" s="804"/>
      <c r="AK93" s="804"/>
      <c r="AL93" s="804"/>
      <c r="AM93" s="306"/>
    </row>
    <row r="94" spans="1:40" outlineLevel="1">
      <c r="A94" s="522">
        <v>18</v>
      </c>
      <c r="B94" s="520" t="s">
        <v>109</v>
      </c>
      <c r="C94" s="291" t="s">
        <v>25</v>
      </c>
      <c r="D94" s="782">
        <f>'7.  Persistence Report'!AU$103</f>
        <v>770101</v>
      </c>
      <c r="E94" s="782">
        <f>'7.  Persistence Report'!AV$103</f>
        <v>770101</v>
      </c>
      <c r="F94" s="782">
        <f>'7.  Persistence Report'!AW$103</f>
        <v>770101</v>
      </c>
      <c r="G94" s="782">
        <f>'7.  Persistence Report'!AX$103</f>
        <v>770101</v>
      </c>
      <c r="H94" s="782">
        <f>'7.  Persistence Report'!AY$103</f>
        <v>770101</v>
      </c>
      <c r="I94" s="782">
        <f>'7.  Persistence Report'!AZ$103</f>
        <v>770101</v>
      </c>
      <c r="J94" s="782">
        <f>'7.  Persistence Report'!BA$103</f>
        <v>770101</v>
      </c>
      <c r="K94" s="782">
        <f>'7.  Persistence Report'!BB$103</f>
        <v>770101</v>
      </c>
      <c r="L94" s="782">
        <f>'7.  Persistence Report'!BC$103</f>
        <v>770101</v>
      </c>
      <c r="M94" s="782">
        <f>'7.  Persistence Report'!BD$103</f>
        <v>770101</v>
      </c>
      <c r="N94" s="782">
        <v>12</v>
      </c>
      <c r="O94" s="782">
        <f>'7.  Persistence Report'!P$103</f>
        <v>50</v>
      </c>
      <c r="P94" s="782">
        <f>'7.  Persistence Report'!Q$103</f>
        <v>50</v>
      </c>
      <c r="Q94" s="782">
        <f>'7.  Persistence Report'!R$103</f>
        <v>50</v>
      </c>
      <c r="R94" s="782">
        <f>'7.  Persistence Report'!S$103</f>
        <v>50</v>
      </c>
      <c r="S94" s="782">
        <f>'7.  Persistence Report'!T$103</f>
        <v>50</v>
      </c>
      <c r="T94" s="782">
        <f>'7.  Persistence Report'!U$103</f>
        <v>50</v>
      </c>
      <c r="U94" s="782">
        <f>'7.  Persistence Report'!V$103</f>
        <v>50</v>
      </c>
      <c r="V94" s="782">
        <f>'7.  Persistence Report'!W$103</f>
        <v>50</v>
      </c>
      <c r="W94" s="782">
        <f>'7.  Persistence Report'!X$103</f>
        <v>50</v>
      </c>
      <c r="X94" s="782">
        <f>'7.  Persistence Report'!Y$103</f>
        <v>50</v>
      </c>
      <c r="Y94" s="802"/>
      <c r="Z94" s="784"/>
      <c r="AA94" s="784">
        <v>1</v>
      </c>
      <c r="AB94" s="784"/>
      <c r="AC94" s="784"/>
      <c r="AD94" s="784"/>
      <c r="AE94" s="784"/>
      <c r="AF94" s="797"/>
      <c r="AG94" s="797"/>
      <c r="AH94" s="797"/>
      <c r="AI94" s="797"/>
      <c r="AJ94" s="797"/>
      <c r="AK94" s="797"/>
      <c r="AL94" s="797"/>
      <c r="AM94" s="296">
        <f>SUM(Y94:AL94)</f>
        <v>1</v>
      </c>
    </row>
    <row r="95" spans="1:40" outlineLevel="1">
      <c r="B95" s="294" t="s">
        <v>267</v>
      </c>
      <c r="C95" s="291" t="s">
        <v>163</v>
      </c>
      <c r="D95" s="782"/>
      <c r="E95" s="782"/>
      <c r="F95" s="782"/>
      <c r="G95" s="782"/>
      <c r="H95" s="782"/>
      <c r="I95" s="782"/>
      <c r="J95" s="782"/>
      <c r="K95" s="782"/>
      <c r="L95" s="782"/>
      <c r="M95" s="782"/>
      <c r="N95" s="782">
        <f>N94</f>
        <v>12</v>
      </c>
      <c r="O95" s="782"/>
      <c r="P95" s="782"/>
      <c r="Q95" s="782"/>
      <c r="R95" s="782"/>
      <c r="S95" s="782"/>
      <c r="T95" s="782"/>
      <c r="U95" s="782"/>
      <c r="V95" s="782"/>
      <c r="W95" s="782"/>
      <c r="X95" s="782"/>
      <c r="Y95" s="786">
        <f t="shared" ref="Y95:AL95" si="17">Y94</f>
        <v>0</v>
      </c>
      <c r="Z95" s="786">
        <f t="shared" si="17"/>
        <v>0</v>
      </c>
      <c r="AA95" s="786">
        <f t="shared" si="17"/>
        <v>1</v>
      </c>
      <c r="AB95" s="786">
        <f t="shared" si="17"/>
        <v>0</v>
      </c>
      <c r="AC95" s="786">
        <f t="shared" si="17"/>
        <v>0</v>
      </c>
      <c r="AD95" s="786">
        <f t="shared" si="17"/>
        <v>0</v>
      </c>
      <c r="AE95" s="786">
        <f t="shared" si="17"/>
        <v>0</v>
      </c>
      <c r="AF95" s="786">
        <f t="shared" si="17"/>
        <v>0</v>
      </c>
      <c r="AG95" s="786">
        <f t="shared" si="17"/>
        <v>0</v>
      </c>
      <c r="AH95" s="786">
        <f t="shared" si="17"/>
        <v>0</v>
      </c>
      <c r="AI95" s="786">
        <f t="shared" si="17"/>
        <v>0</v>
      </c>
      <c r="AJ95" s="786">
        <f t="shared" si="17"/>
        <v>0</v>
      </c>
      <c r="AK95" s="786">
        <f t="shared" si="17"/>
        <v>0</v>
      </c>
      <c r="AL95" s="786">
        <f t="shared" si="17"/>
        <v>0</v>
      </c>
      <c r="AM95" s="306"/>
    </row>
    <row r="96" spans="1:40" outlineLevel="1">
      <c r="B96" s="322"/>
      <c r="C96" s="291"/>
      <c r="D96" s="783"/>
      <c r="E96" s="783"/>
      <c r="F96" s="783"/>
      <c r="G96" s="783"/>
      <c r="H96" s="783"/>
      <c r="I96" s="783"/>
      <c r="J96" s="783"/>
      <c r="K96" s="783"/>
      <c r="L96" s="783"/>
      <c r="M96" s="783"/>
      <c r="N96" s="783"/>
      <c r="O96" s="783"/>
      <c r="P96" s="783"/>
      <c r="Q96" s="783"/>
      <c r="R96" s="783"/>
      <c r="S96" s="783"/>
      <c r="T96" s="783"/>
      <c r="U96" s="783"/>
      <c r="V96" s="783"/>
      <c r="W96" s="783"/>
      <c r="X96" s="783"/>
      <c r="Y96" s="793"/>
      <c r="Z96" s="805"/>
      <c r="AA96" s="805"/>
      <c r="AB96" s="805"/>
      <c r="AC96" s="805"/>
      <c r="AD96" s="805"/>
      <c r="AE96" s="805"/>
      <c r="AF96" s="805"/>
      <c r="AG96" s="805"/>
      <c r="AH96" s="805"/>
      <c r="AI96" s="805"/>
      <c r="AJ96" s="805"/>
      <c r="AK96" s="805"/>
      <c r="AL96" s="805"/>
      <c r="AM96" s="297"/>
    </row>
    <row r="97" spans="1:39" outlineLevel="1">
      <c r="A97" s="522">
        <v>19</v>
      </c>
      <c r="B97" s="520" t="s">
        <v>111</v>
      </c>
      <c r="C97" s="291" t="s">
        <v>25</v>
      </c>
      <c r="D97" s="782"/>
      <c r="E97" s="782"/>
      <c r="F97" s="782"/>
      <c r="G97" s="782"/>
      <c r="H97" s="782"/>
      <c r="I97" s="782"/>
      <c r="J97" s="782"/>
      <c r="K97" s="782"/>
      <c r="L97" s="782"/>
      <c r="M97" s="782"/>
      <c r="N97" s="782">
        <v>0</v>
      </c>
      <c r="O97" s="782"/>
      <c r="P97" s="782"/>
      <c r="Q97" s="782"/>
      <c r="R97" s="782"/>
      <c r="S97" s="782"/>
      <c r="T97" s="782"/>
      <c r="U97" s="782"/>
      <c r="V97" s="782"/>
      <c r="W97" s="782"/>
      <c r="X97" s="782"/>
      <c r="Y97" s="802"/>
      <c r="Z97" s="784"/>
      <c r="AA97" s="784"/>
      <c r="AB97" s="784"/>
      <c r="AC97" s="784"/>
      <c r="AD97" s="784"/>
      <c r="AE97" s="784"/>
      <c r="AF97" s="797"/>
      <c r="AG97" s="797"/>
      <c r="AH97" s="797"/>
      <c r="AI97" s="797"/>
      <c r="AJ97" s="797"/>
      <c r="AK97" s="797"/>
      <c r="AL97" s="797"/>
      <c r="AM97" s="296">
        <f>SUM(Y97:AL97)</f>
        <v>0</v>
      </c>
    </row>
    <row r="98" spans="1:39" outlineLevel="1">
      <c r="B98" s="294" t="s">
        <v>267</v>
      </c>
      <c r="C98" s="291" t="s">
        <v>163</v>
      </c>
      <c r="D98" s="782"/>
      <c r="E98" s="782"/>
      <c r="F98" s="782"/>
      <c r="G98" s="782"/>
      <c r="H98" s="782"/>
      <c r="I98" s="782"/>
      <c r="J98" s="782"/>
      <c r="K98" s="782"/>
      <c r="L98" s="782"/>
      <c r="M98" s="782"/>
      <c r="N98" s="782">
        <f>N97</f>
        <v>0</v>
      </c>
      <c r="O98" s="782"/>
      <c r="P98" s="782"/>
      <c r="Q98" s="782"/>
      <c r="R98" s="782"/>
      <c r="S98" s="782"/>
      <c r="T98" s="782"/>
      <c r="U98" s="782"/>
      <c r="V98" s="782"/>
      <c r="W98" s="782"/>
      <c r="X98" s="782"/>
      <c r="Y98" s="786">
        <f>Y97</f>
        <v>0</v>
      </c>
      <c r="Z98" s="786">
        <f t="shared" ref="Z98:AL98" si="18">Z97</f>
        <v>0</v>
      </c>
      <c r="AA98" s="786">
        <f t="shared" si="18"/>
        <v>0</v>
      </c>
      <c r="AB98" s="786">
        <f t="shared" si="18"/>
        <v>0</v>
      </c>
      <c r="AC98" s="786">
        <f t="shared" si="18"/>
        <v>0</v>
      </c>
      <c r="AD98" s="786">
        <f t="shared" si="18"/>
        <v>0</v>
      </c>
      <c r="AE98" s="786">
        <f t="shared" si="18"/>
        <v>0</v>
      </c>
      <c r="AF98" s="786">
        <f t="shared" si="18"/>
        <v>0</v>
      </c>
      <c r="AG98" s="786">
        <f t="shared" si="18"/>
        <v>0</v>
      </c>
      <c r="AH98" s="786">
        <f t="shared" si="18"/>
        <v>0</v>
      </c>
      <c r="AI98" s="786">
        <f t="shared" si="18"/>
        <v>0</v>
      </c>
      <c r="AJ98" s="786">
        <f t="shared" si="18"/>
        <v>0</v>
      </c>
      <c r="AK98" s="786">
        <f t="shared" si="18"/>
        <v>0</v>
      </c>
      <c r="AL98" s="786">
        <f t="shared" si="18"/>
        <v>0</v>
      </c>
      <c r="AM98" s="297"/>
    </row>
    <row r="99" spans="1:39" outlineLevel="1">
      <c r="B99" s="322"/>
      <c r="C99" s="291"/>
      <c r="D99" s="783"/>
      <c r="E99" s="783"/>
      <c r="F99" s="783"/>
      <c r="G99" s="783"/>
      <c r="H99" s="783"/>
      <c r="I99" s="783"/>
      <c r="J99" s="783"/>
      <c r="K99" s="783"/>
      <c r="L99" s="783"/>
      <c r="M99" s="783"/>
      <c r="N99" s="783"/>
      <c r="O99" s="783"/>
      <c r="P99" s="783"/>
      <c r="Q99" s="783"/>
      <c r="R99" s="783"/>
      <c r="S99" s="783"/>
      <c r="T99" s="783"/>
      <c r="U99" s="783"/>
      <c r="V99" s="783"/>
      <c r="W99" s="783"/>
      <c r="X99" s="783"/>
      <c r="Y99" s="789"/>
      <c r="Z99" s="789"/>
      <c r="AA99" s="789"/>
      <c r="AB99" s="789"/>
      <c r="AC99" s="789"/>
      <c r="AD99" s="789"/>
      <c r="AE99" s="789"/>
      <c r="AF99" s="789"/>
      <c r="AG99" s="789"/>
      <c r="AH99" s="789"/>
      <c r="AI99" s="789"/>
      <c r="AJ99" s="789"/>
      <c r="AK99" s="789"/>
      <c r="AL99" s="789"/>
      <c r="AM99" s="306"/>
    </row>
    <row r="100" spans="1:39" outlineLevel="1">
      <c r="A100" s="522">
        <v>20</v>
      </c>
      <c r="B100" s="520" t="s">
        <v>110</v>
      </c>
      <c r="C100" s="291" t="s">
        <v>25</v>
      </c>
      <c r="D100" s="782"/>
      <c r="E100" s="782"/>
      <c r="F100" s="782"/>
      <c r="G100" s="782"/>
      <c r="H100" s="782"/>
      <c r="I100" s="782"/>
      <c r="J100" s="782"/>
      <c r="K100" s="782"/>
      <c r="L100" s="782"/>
      <c r="M100" s="782"/>
      <c r="N100" s="782">
        <v>0</v>
      </c>
      <c r="O100" s="782"/>
      <c r="P100" s="782"/>
      <c r="Q100" s="782"/>
      <c r="R100" s="782"/>
      <c r="S100" s="782"/>
      <c r="T100" s="782"/>
      <c r="U100" s="782"/>
      <c r="V100" s="782"/>
      <c r="W100" s="782"/>
      <c r="X100" s="782"/>
      <c r="Y100" s="802"/>
      <c r="Z100" s="784"/>
      <c r="AA100" s="784"/>
      <c r="AB100" s="784"/>
      <c r="AC100" s="784"/>
      <c r="AD100" s="784"/>
      <c r="AE100" s="784"/>
      <c r="AF100" s="797"/>
      <c r="AG100" s="797"/>
      <c r="AH100" s="797"/>
      <c r="AI100" s="797"/>
      <c r="AJ100" s="797"/>
      <c r="AK100" s="797"/>
      <c r="AL100" s="797"/>
      <c r="AM100" s="296">
        <f>SUM(Y100:AL100)</f>
        <v>0</v>
      </c>
    </row>
    <row r="101" spans="1:39" outlineLevel="1">
      <c r="B101" s="294" t="s">
        <v>267</v>
      </c>
      <c r="C101" s="291" t="s">
        <v>163</v>
      </c>
      <c r="D101" s="782"/>
      <c r="E101" s="782"/>
      <c r="F101" s="782"/>
      <c r="G101" s="782"/>
      <c r="H101" s="782"/>
      <c r="I101" s="782"/>
      <c r="J101" s="782"/>
      <c r="K101" s="782"/>
      <c r="L101" s="782"/>
      <c r="M101" s="782"/>
      <c r="N101" s="782">
        <f>N100</f>
        <v>0</v>
      </c>
      <c r="O101" s="782"/>
      <c r="P101" s="782"/>
      <c r="Q101" s="782"/>
      <c r="R101" s="782"/>
      <c r="S101" s="782"/>
      <c r="T101" s="782"/>
      <c r="U101" s="782"/>
      <c r="V101" s="782"/>
      <c r="W101" s="782"/>
      <c r="X101" s="782"/>
      <c r="Y101" s="786">
        <f t="shared" ref="Y101:AL101" si="19">Y100</f>
        <v>0</v>
      </c>
      <c r="Z101" s="786">
        <f t="shared" si="19"/>
        <v>0</v>
      </c>
      <c r="AA101" s="786">
        <f t="shared" si="19"/>
        <v>0</v>
      </c>
      <c r="AB101" s="786">
        <f t="shared" si="19"/>
        <v>0</v>
      </c>
      <c r="AC101" s="786">
        <f t="shared" si="19"/>
        <v>0</v>
      </c>
      <c r="AD101" s="786">
        <f t="shared" si="19"/>
        <v>0</v>
      </c>
      <c r="AE101" s="786">
        <f t="shared" si="19"/>
        <v>0</v>
      </c>
      <c r="AF101" s="786">
        <f t="shared" si="19"/>
        <v>0</v>
      </c>
      <c r="AG101" s="786">
        <f t="shared" si="19"/>
        <v>0</v>
      </c>
      <c r="AH101" s="786">
        <f t="shared" si="19"/>
        <v>0</v>
      </c>
      <c r="AI101" s="786">
        <f t="shared" si="19"/>
        <v>0</v>
      </c>
      <c r="AJ101" s="786">
        <f t="shared" si="19"/>
        <v>0</v>
      </c>
      <c r="AK101" s="786">
        <f t="shared" si="19"/>
        <v>0</v>
      </c>
      <c r="AL101" s="786">
        <f t="shared" si="19"/>
        <v>0</v>
      </c>
      <c r="AM101" s="306"/>
    </row>
    <row r="102" spans="1:39" ht="15.75" outlineLevel="1">
      <c r="B102" s="323"/>
      <c r="C102" s="300"/>
      <c r="D102" s="783"/>
      <c r="E102" s="783"/>
      <c r="F102" s="783"/>
      <c r="G102" s="783"/>
      <c r="H102" s="783"/>
      <c r="I102" s="783"/>
      <c r="J102" s="783"/>
      <c r="K102" s="783"/>
      <c r="L102" s="783"/>
      <c r="M102" s="783"/>
      <c r="N102" s="788"/>
      <c r="O102" s="783"/>
      <c r="P102" s="783"/>
      <c r="Q102" s="783"/>
      <c r="R102" s="783"/>
      <c r="S102" s="783"/>
      <c r="T102" s="783"/>
      <c r="U102" s="783"/>
      <c r="V102" s="783"/>
      <c r="W102" s="783"/>
      <c r="X102" s="783"/>
      <c r="Y102" s="789"/>
      <c r="Z102" s="789"/>
      <c r="AA102" s="789"/>
      <c r="AB102" s="789"/>
      <c r="AC102" s="789"/>
      <c r="AD102" s="789"/>
      <c r="AE102" s="789"/>
      <c r="AF102" s="789"/>
      <c r="AG102" s="789"/>
      <c r="AH102" s="789"/>
      <c r="AI102" s="789"/>
      <c r="AJ102" s="789"/>
      <c r="AK102" s="789"/>
      <c r="AL102" s="789"/>
      <c r="AM102" s="306"/>
    </row>
    <row r="103" spans="1:39" ht="15.75" outlineLevel="1">
      <c r="B103" s="518" t="s">
        <v>503</v>
      </c>
      <c r="C103" s="291"/>
      <c r="D103" s="783"/>
      <c r="E103" s="783"/>
      <c r="F103" s="783"/>
      <c r="G103" s="783"/>
      <c r="H103" s="783"/>
      <c r="I103" s="783"/>
      <c r="J103" s="783"/>
      <c r="K103" s="783"/>
      <c r="L103" s="783"/>
      <c r="M103" s="783"/>
      <c r="N103" s="783"/>
      <c r="O103" s="783"/>
      <c r="P103" s="783"/>
      <c r="Q103" s="783"/>
      <c r="R103" s="783"/>
      <c r="S103" s="783"/>
      <c r="T103" s="783"/>
      <c r="U103" s="783"/>
      <c r="V103" s="783"/>
      <c r="W103" s="783"/>
      <c r="X103" s="783"/>
      <c r="Y103" s="792"/>
      <c r="Z103" s="804"/>
      <c r="AA103" s="804"/>
      <c r="AB103" s="804"/>
      <c r="AC103" s="804"/>
      <c r="AD103" s="804"/>
      <c r="AE103" s="804"/>
      <c r="AF103" s="804"/>
      <c r="AG103" s="804"/>
      <c r="AH103" s="804"/>
      <c r="AI103" s="804"/>
      <c r="AJ103" s="804"/>
      <c r="AK103" s="804"/>
      <c r="AL103" s="804"/>
      <c r="AM103" s="306"/>
    </row>
    <row r="104" spans="1:39" ht="15.75" outlineLevel="1">
      <c r="B104" s="288" t="s">
        <v>499</v>
      </c>
      <c r="C104" s="291"/>
      <c r="D104" s="783"/>
      <c r="E104" s="783"/>
      <c r="F104" s="783"/>
      <c r="G104" s="783"/>
      <c r="H104" s="783"/>
      <c r="I104" s="783"/>
      <c r="J104" s="783"/>
      <c r="K104" s="783"/>
      <c r="L104" s="783"/>
      <c r="M104" s="783"/>
      <c r="N104" s="783"/>
      <c r="O104" s="783"/>
      <c r="P104" s="783"/>
      <c r="Q104" s="783"/>
      <c r="R104" s="783"/>
      <c r="S104" s="783"/>
      <c r="T104" s="783"/>
      <c r="U104" s="783"/>
      <c r="V104" s="783"/>
      <c r="W104" s="783"/>
      <c r="X104" s="783"/>
      <c r="Y104" s="792"/>
      <c r="Z104" s="804"/>
      <c r="AA104" s="804"/>
      <c r="AB104" s="804"/>
      <c r="AC104" s="804"/>
      <c r="AD104" s="804"/>
      <c r="AE104" s="804"/>
      <c r="AF104" s="804"/>
      <c r="AG104" s="804"/>
      <c r="AH104" s="804"/>
      <c r="AI104" s="804"/>
      <c r="AJ104" s="804"/>
      <c r="AK104" s="804"/>
      <c r="AL104" s="804"/>
      <c r="AM104" s="306"/>
    </row>
    <row r="105" spans="1:39" outlineLevel="1">
      <c r="A105" s="522">
        <v>21</v>
      </c>
      <c r="B105" s="520" t="s">
        <v>113</v>
      </c>
      <c r="C105" s="291" t="s">
        <v>25</v>
      </c>
      <c r="D105" s="782"/>
      <c r="E105" s="782"/>
      <c r="F105" s="782"/>
      <c r="G105" s="782"/>
      <c r="H105" s="782"/>
      <c r="I105" s="782"/>
      <c r="J105" s="782"/>
      <c r="K105" s="782"/>
      <c r="L105" s="782"/>
      <c r="M105" s="782"/>
      <c r="N105" s="783"/>
      <c r="O105" s="782"/>
      <c r="P105" s="782"/>
      <c r="Q105" s="782"/>
      <c r="R105" s="782"/>
      <c r="S105" s="782"/>
      <c r="T105" s="782"/>
      <c r="U105" s="782"/>
      <c r="V105" s="782"/>
      <c r="W105" s="782"/>
      <c r="X105" s="782"/>
      <c r="Y105" s="799"/>
      <c r="Z105" s="784"/>
      <c r="AA105" s="784"/>
      <c r="AB105" s="784"/>
      <c r="AC105" s="784"/>
      <c r="AD105" s="784"/>
      <c r="AE105" s="784"/>
      <c r="AF105" s="784"/>
      <c r="AG105" s="784"/>
      <c r="AH105" s="784"/>
      <c r="AI105" s="784"/>
      <c r="AJ105" s="784"/>
      <c r="AK105" s="784"/>
      <c r="AL105" s="784"/>
      <c r="AM105" s="296">
        <f>SUM(Y105:AL105)</f>
        <v>0</v>
      </c>
    </row>
    <row r="106" spans="1:39" outlineLevel="1">
      <c r="B106" s="294" t="s">
        <v>267</v>
      </c>
      <c r="C106" s="291" t="s">
        <v>163</v>
      </c>
      <c r="D106" s="782"/>
      <c r="E106" s="782"/>
      <c r="F106" s="782"/>
      <c r="G106" s="782"/>
      <c r="H106" s="782"/>
      <c r="I106" s="782"/>
      <c r="J106" s="782"/>
      <c r="K106" s="782"/>
      <c r="L106" s="782"/>
      <c r="M106" s="782"/>
      <c r="N106" s="783"/>
      <c r="O106" s="782"/>
      <c r="P106" s="782"/>
      <c r="Q106" s="782"/>
      <c r="R106" s="782"/>
      <c r="S106" s="782"/>
      <c r="T106" s="782"/>
      <c r="U106" s="782"/>
      <c r="V106" s="782"/>
      <c r="W106" s="782"/>
      <c r="X106" s="782"/>
      <c r="Y106" s="786">
        <f t="shared" ref="Y106:AL106" si="20">Y105</f>
        <v>0</v>
      </c>
      <c r="Z106" s="786">
        <f t="shared" si="20"/>
        <v>0</v>
      </c>
      <c r="AA106" s="786">
        <f t="shared" si="20"/>
        <v>0</v>
      </c>
      <c r="AB106" s="786">
        <f t="shared" si="20"/>
        <v>0</v>
      </c>
      <c r="AC106" s="786">
        <f t="shared" si="20"/>
        <v>0</v>
      </c>
      <c r="AD106" s="786">
        <f t="shared" si="20"/>
        <v>0</v>
      </c>
      <c r="AE106" s="786">
        <f t="shared" si="20"/>
        <v>0</v>
      </c>
      <c r="AF106" s="786">
        <f t="shared" si="20"/>
        <v>0</v>
      </c>
      <c r="AG106" s="786">
        <f t="shared" si="20"/>
        <v>0</v>
      </c>
      <c r="AH106" s="786">
        <f t="shared" si="20"/>
        <v>0</v>
      </c>
      <c r="AI106" s="786">
        <f t="shared" si="20"/>
        <v>0</v>
      </c>
      <c r="AJ106" s="786">
        <f t="shared" si="20"/>
        <v>0</v>
      </c>
      <c r="AK106" s="786">
        <f t="shared" si="20"/>
        <v>0</v>
      </c>
      <c r="AL106" s="786">
        <f t="shared" si="20"/>
        <v>0</v>
      </c>
      <c r="AM106" s="306"/>
    </row>
    <row r="107" spans="1:39" outlineLevel="1">
      <c r="B107" s="294"/>
      <c r="C107" s="291"/>
      <c r="D107" s="783"/>
      <c r="E107" s="783"/>
      <c r="F107" s="783"/>
      <c r="G107" s="783"/>
      <c r="H107" s="783"/>
      <c r="I107" s="783"/>
      <c r="J107" s="783"/>
      <c r="K107" s="783"/>
      <c r="L107" s="783"/>
      <c r="M107" s="783"/>
      <c r="N107" s="783"/>
      <c r="O107" s="783"/>
      <c r="P107" s="783"/>
      <c r="Q107" s="783"/>
      <c r="R107" s="783"/>
      <c r="S107" s="783"/>
      <c r="T107" s="783"/>
      <c r="U107" s="783"/>
      <c r="V107" s="783"/>
      <c r="W107" s="783"/>
      <c r="X107" s="783"/>
      <c r="Y107" s="792"/>
      <c r="Z107" s="804"/>
      <c r="AA107" s="804"/>
      <c r="AB107" s="804"/>
      <c r="AC107" s="804"/>
      <c r="AD107" s="804"/>
      <c r="AE107" s="804"/>
      <c r="AF107" s="804"/>
      <c r="AG107" s="804"/>
      <c r="AH107" s="804"/>
      <c r="AI107" s="804"/>
      <c r="AJ107" s="804"/>
      <c r="AK107" s="804"/>
      <c r="AL107" s="804"/>
      <c r="AM107" s="306"/>
    </row>
    <row r="108" spans="1:39" ht="30" outlineLevel="1">
      <c r="A108" s="522">
        <v>22</v>
      </c>
      <c r="B108" s="520" t="s">
        <v>114</v>
      </c>
      <c r="C108" s="291" t="s">
        <v>25</v>
      </c>
      <c r="D108" s="782"/>
      <c r="E108" s="782"/>
      <c r="F108" s="782"/>
      <c r="G108" s="782"/>
      <c r="H108" s="782"/>
      <c r="I108" s="782"/>
      <c r="J108" s="782"/>
      <c r="K108" s="782"/>
      <c r="L108" s="782"/>
      <c r="M108" s="782"/>
      <c r="N108" s="783"/>
      <c r="O108" s="782"/>
      <c r="P108" s="782"/>
      <c r="Q108" s="782"/>
      <c r="R108" s="782"/>
      <c r="S108" s="782"/>
      <c r="T108" s="782"/>
      <c r="U108" s="782"/>
      <c r="V108" s="782"/>
      <c r="W108" s="782"/>
      <c r="X108" s="782"/>
      <c r="Y108" s="799"/>
      <c r="Z108" s="784"/>
      <c r="AA108" s="784"/>
      <c r="AB108" s="784"/>
      <c r="AC108" s="784"/>
      <c r="AD108" s="784"/>
      <c r="AE108" s="784"/>
      <c r="AF108" s="784"/>
      <c r="AG108" s="784"/>
      <c r="AH108" s="784"/>
      <c r="AI108" s="784"/>
      <c r="AJ108" s="784"/>
      <c r="AK108" s="784"/>
      <c r="AL108" s="784"/>
      <c r="AM108" s="296">
        <f>SUM(Y108:AL108)</f>
        <v>0</v>
      </c>
    </row>
    <row r="109" spans="1:39" outlineLevel="1">
      <c r="B109" s="294" t="s">
        <v>267</v>
      </c>
      <c r="C109" s="291" t="s">
        <v>163</v>
      </c>
      <c r="D109" s="782"/>
      <c r="E109" s="782"/>
      <c r="F109" s="782"/>
      <c r="G109" s="782"/>
      <c r="H109" s="782"/>
      <c r="I109" s="782"/>
      <c r="J109" s="782"/>
      <c r="K109" s="782"/>
      <c r="L109" s="782"/>
      <c r="M109" s="782"/>
      <c r="N109" s="783"/>
      <c r="O109" s="782"/>
      <c r="P109" s="782"/>
      <c r="Q109" s="782"/>
      <c r="R109" s="782"/>
      <c r="S109" s="782"/>
      <c r="T109" s="782"/>
      <c r="U109" s="782"/>
      <c r="V109" s="782"/>
      <c r="W109" s="782"/>
      <c r="X109" s="782"/>
      <c r="Y109" s="786">
        <f t="shared" ref="Y109:AL109" si="21">Y108</f>
        <v>0</v>
      </c>
      <c r="Z109" s="786">
        <f t="shared" si="21"/>
        <v>0</v>
      </c>
      <c r="AA109" s="786">
        <f t="shared" si="21"/>
        <v>0</v>
      </c>
      <c r="AB109" s="786">
        <f t="shared" si="21"/>
        <v>0</v>
      </c>
      <c r="AC109" s="786">
        <f t="shared" si="21"/>
        <v>0</v>
      </c>
      <c r="AD109" s="786">
        <f t="shared" si="21"/>
        <v>0</v>
      </c>
      <c r="AE109" s="786">
        <f t="shared" si="21"/>
        <v>0</v>
      </c>
      <c r="AF109" s="786">
        <f t="shared" si="21"/>
        <v>0</v>
      </c>
      <c r="AG109" s="786">
        <f t="shared" si="21"/>
        <v>0</v>
      </c>
      <c r="AH109" s="786">
        <f t="shared" si="21"/>
        <v>0</v>
      </c>
      <c r="AI109" s="786">
        <f t="shared" si="21"/>
        <v>0</v>
      </c>
      <c r="AJ109" s="786">
        <f t="shared" si="21"/>
        <v>0</v>
      </c>
      <c r="AK109" s="786">
        <f t="shared" si="21"/>
        <v>0</v>
      </c>
      <c r="AL109" s="786">
        <f t="shared" si="21"/>
        <v>0</v>
      </c>
      <c r="AM109" s="306"/>
    </row>
    <row r="110" spans="1:39" outlineLevel="1">
      <c r="B110" s="294"/>
      <c r="C110" s="291"/>
      <c r="D110" s="783"/>
      <c r="E110" s="783"/>
      <c r="F110" s="783"/>
      <c r="G110" s="783"/>
      <c r="H110" s="783"/>
      <c r="I110" s="783"/>
      <c r="J110" s="783"/>
      <c r="K110" s="783"/>
      <c r="L110" s="783"/>
      <c r="M110" s="783"/>
      <c r="N110" s="783"/>
      <c r="O110" s="783"/>
      <c r="P110" s="783"/>
      <c r="Q110" s="783"/>
      <c r="R110" s="783"/>
      <c r="S110" s="783"/>
      <c r="T110" s="783"/>
      <c r="U110" s="783"/>
      <c r="V110" s="783"/>
      <c r="W110" s="783"/>
      <c r="X110" s="783"/>
      <c r="Y110" s="792"/>
      <c r="Z110" s="804"/>
      <c r="AA110" s="804"/>
      <c r="AB110" s="804"/>
      <c r="AC110" s="804"/>
      <c r="AD110" s="804"/>
      <c r="AE110" s="804"/>
      <c r="AF110" s="804"/>
      <c r="AG110" s="804"/>
      <c r="AH110" s="804"/>
      <c r="AI110" s="804"/>
      <c r="AJ110" s="804"/>
      <c r="AK110" s="804"/>
      <c r="AL110" s="804"/>
      <c r="AM110" s="306"/>
    </row>
    <row r="111" spans="1:39" ht="30" outlineLevel="1">
      <c r="A111" s="522">
        <v>23</v>
      </c>
      <c r="B111" s="520" t="s">
        <v>115</v>
      </c>
      <c r="C111" s="291" t="s">
        <v>25</v>
      </c>
      <c r="D111" s="782"/>
      <c r="E111" s="782"/>
      <c r="F111" s="782"/>
      <c r="G111" s="782"/>
      <c r="H111" s="782"/>
      <c r="I111" s="782"/>
      <c r="J111" s="782"/>
      <c r="K111" s="782"/>
      <c r="L111" s="782"/>
      <c r="M111" s="782"/>
      <c r="N111" s="783"/>
      <c r="O111" s="782"/>
      <c r="P111" s="782"/>
      <c r="Q111" s="782"/>
      <c r="R111" s="782"/>
      <c r="S111" s="782"/>
      <c r="T111" s="782"/>
      <c r="U111" s="782"/>
      <c r="V111" s="782"/>
      <c r="W111" s="782"/>
      <c r="X111" s="782"/>
      <c r="Y111" s="784"/>
      <c r="Z111" s="784"/>
      <c r="AA111" s="784"/>
      <c r="AB111" s="784"/>
      <c r="AC111" s="784"/>
      <c r="AD111" s="784"/>
      <c r="AE111" s="784"/>
      <c r="AF111" s="784"/>
      <c r="AG111" s="784"/>
      <c r="AH111" s="784"/>
      <c r="AI111" s="784"/>
      <c r="AJ111" s="784"/>
      <c r="AK111" s="784"/>
      <c r="AL111" s="784"/>
      <c r="AM111" s="296">
        <f>SUM(Y111:AL111)</f>
        <v>0</v>
      </c>
    </row>
    <row r="112" spans="1:39" outlineLevel="1">
      <c r="B112" s="294" t="s">
        <v>267</v>
      </c>
      <c r="C112" s="291" t="s">
        <v>163</v>
      </c>
      <c r="D112" s="782"/>
      <c r="E112" s="782"/>
      <c r="F112" s="782"/>
      <c r="G112" s="782"/>
      <c r="H112" s="782"/>
      <c r="I112" s="782"/>
      <c r="J112" s="782"/>
      <c r="K112" s="782"/>
      <c r="L112" s="782"/>
      <c r="M112" s="782"/>
      <c r="N112" s="783"/>
      <c r="O112" s="782"/>
      <c r="P112" s="782"/>
      <c r="Q112" s="782"/>
      <c r="R112" s="782"/>
      <c r="S112" s="782"/>
      <c r="T112" s="782"/>
      <c r="U112" s="782"/>
      <c r="V112" s="782"/>
      <c r="W112" s="782"/>
      <c r="X112" s="782"/>
      <c r="Y112" s="786">
        <f t="shared" ref="Y112:AL112" si="22">Y111</f>
        <v>0</v>
      </c>
      <c r="Z112" s="786">
        <f t="shared" si="22"/>
        <v>0</v>
      </c>
      <c r="AA112" s="786">
        <f t="shared" si="22"/>
        <v>0</v>
      </c>
      <c r="AB112" s="786">
        <f t="shared" si="22"/>
        <v>0</v>
      </c>
      <c r="AC112" s="786">
        <f t="shared" si="22"/>
        <v>0</v>
      </c>
      <c r="AD112" s="786">
        <f t="shared" si="22"/>
        <v>0</v>
      </c>
      <c r="AE112" s="786">
        <f t="shared" si="22"/>
        <v>0</v>
      </c>
      <c r="AF112" s="786">
        <f t="shared" si="22"/>
        <v>0</v>
      </c>
      <c r="AG112" s="786">
        <f t="shared" si="22"/>
        <v>0</v>
      </c>
      <c r="AH112" s="786">
        <f t="shared" si="22"/>
        <v>0</v>
      </c>
      <c r="AI112" s="786">
        <f t="shared" si="22"/>
        <v>0</v>
      </c>
      <c r="AJ112" s="786">
        <f t="shared" si="22"/>
        <v>0</v>
      </c>
      <c r="AK112" s="786">
        <f t="shared" si="22"/>
        <v>0</v>
      </c>
      <c r="AL112" s="786">
        <f t="shared" si="22"/>
        <v>0</v>
      </c>
      <c r="AM112" s="306"/>
    </row>
    <row r="113" spans="1:39" outlineLevel="1">
      <c r="B113" s="322"/>
      <c r="C113" s="291"/>
      <c r="D113" s="783"/>
      <c r="E113" s="783"/>
      <c r="F113" s="783"/>
      <c r="G113" s="783"/>
      <c r="H113" s="783"/>
      <c r="I113" s="783"/>
      <c r="J113" s="783"/>
      <c r="K113" s="783"/>
      <c r="L113" s="783"/>
      <c r="M113" s="783"/>
      <c r="N113" s="783"/>
      <c r="O113" s="783"/>
      <c r="P113" s="783"/>
      <c r="Q113" s="783"/>
      <c r="R113" s="783"/>
      <c r="S113" s="783"/>
      <c r="T113" s="783"/>
      <c r="U113" s="783"/>
      <c r="V113" s="783"/>
      <c r="W113" s="783"/>
      <c r="X113" s="783"/>
      <c r="Y113" s="792"/>
      <c r="Z113" s="804"/>
      <c r="AA113" s="804"/>
      <c r="AB113" s="804"/>
      <c r="AC113" s="804"/>
      <c r="AD113" s="804"/>
      <c r="AE113" s="804"/>
      <c r="AF113" s="804"/>
      <c r="AG113" s="804"/>
      <c r="AH113" s="804"/>
      <c r="AI113" s="804"/>
      <c r="AJ113" s="804"/>
      <c r="AK113" s="804"/>
      <c r="AL113" s="804"/>
      <c r="AM113" s="306"/>
    </row>
    <row r="114" spans="1:39" ht="30" outlineLevel="1">
      <c r="A114" s="522">
        <v>24</v>
      </c>
      <c r="B114" s="520" t="s">
        <v>116</v>
      </c>
      <c r="C114" s="291" t="s">
        <v>25</v>
      </c>
      <c r="D114" s="782"/>
      <c r="E114" s="782"/>
      <c r="F114" s="782"/>
      <c r="G114" s="782"/>
      <c r="H114" s="782"/>
      <c r="I114" s="782"/>
      <c r="J114" s="782"/>
      <c r="K114" s="782"/>
      <c r="L114" s="782"/>
      <c r="M114" s="782"/>
      <c r="N114" s="783"/>
      <c r="O114" s="782"/>
      <c r="P114" s="782"/>
      <c r="Q114" s="782"/>
      <c r="R114" s="782"/>
      <c r="S114" s="782"/>
      <c r="T114" s="782"/>
      <c r="U114" s="782"/>
      <c r="V114" s="782"/>
      <c r="W114" s="782"/>
      <c r="X114" s="782"/>
      <c r="Y114" s="784"/>
      <c r="Z114" s="784"/>
      <c r="AA114" s="784"/>
      <c r="AB114" s="784"/>
      <c r="AC114" s="784"/>
      <c r="AD114" s="784"/>
      <c r="AE114" s="784"/>
      <c r="AF114" s="784"/>
      <c r="AG114" s="784"/>
      <c r="AH114" s="784"/>
      <c r="AI114" s="784"/>
      <c r="AJ114" s="784"/>
      <c r="AK114" s="784"/>
      <c r="AL114" s="784"/>
      <c r="AM114" s="296">
        <f>SUM(Y114:AL114)</f>
        <v>0</v>
      </c>
    </row>
    <row r="115" spans="1:39" outlineLevel="1">
      <c r="B115" s="294" t="s">
        <v>267</v>
      </c>
      <c r="C115" s="291" t="s">
        <v>163</v>
      </c>
      <c r="D115" s="782"/>
      <c r="E115" s="782"/>
      <c r="F115" s="782"/>
      <c r="G115" s="782"/>
      <c r="H115" s="782"/>
      <c r="I115" s="782"/>
      <c r="J115" s="782"/>
      <c r="K115" s="782"/>
      <c r="L115" s="782"/>
      <c r="M115" s="782"/>
      <c r="N115" s="783"/>
      <c r="O115" s="782"/>
      <c r="P115" s="782"/>
      <c r="Q115" s="782"/>
      <c r="R115" s="782"/>
      <c r="S115" s="782"/>
      <c r="T115" s="782"/>
      <c r="U115" s="782"/>
      <c r="V115" s="782"/>
      <c r="W115" s="782"/>
      <c r="X115" s="782"/>
      <c r="Y115" s="786">
        <f t="shared" ref="Y115:AL115" si="23">Y114</f>
        <v>0</v>
      </c>
      <c r="Z115" s="786">
        <f t="shared" si="23"/>
        <v>0</v>
      </c>
      <c r="AA115" s="786">
        <f t="shared" si="23"/>
        <v>0</v>
      </c>
      <c r="AB115" s="786">
        <f t="shared" si="23"/>
        <v>0</v>
      </c>
      <c r="AC115" s="786">
        <f t="shared" si="23"/>
        <v>0</v>
      </c>
      <c r="AD115" s="786">
        <f t="shared" si="23"/>
        <v>0</v>
      </c>
      <c r="AE115" s="786">
        <f t="shared" si="23"/>
        <v>0</v>
      </c>
      <c r="AF115" s="786">
        <f t="shared" si="23"/>
        <v>0</v>
      </c>
      <c r="AG115" s="786">
        <f t="shared" si="23"/>
        <v>0</v>
      </c>
      <c r="AH115" s="786">
        <f t="shared" si="23"/>
        <v>0</v>
      </c>
      <c r="AI115" s="786">
        <f t="shared" si="23"/>
        <v>0</v>
      </c>
      <c r="AJ115" s="786">
        <f t="shared" si="23"/>
        <v>0</v>
      </c>
      <c r="AK115" s="786">
        <f t="shared" si="23"/>
        <v>0</v>
      </c>
      <c r="AL115" s="786">
        <f t="shared" si="23"/>
        <v>0</v>
      </c>
      <c r="AM115" s="306"/>
    </row>
    <row r="116" spans="1:39" outlineLevel="1">
      <c r="B116" s="294"/>
      <c r="C116" s="291"/>
      <c r="D116" s="783"/>
      <c r="E116" s="783"/>
      <c r="F116" s="783"/>
      <c r="G116" s="783"/>
      <c r="H116" s="783"/>
      <c r="I116" s="783"/>
      <c r="J116" s="783"/>
      <c r="K116" s="783"/>
      <c r="L116" s="783"/>
      <c r="M116" s="783"/>
      <c r="N116" s="783"/>
      <c r="O116" s="783"/>
      <c r="P116" s="783"/>
      <c r="Q116" s="783"/>
      <c r="R116" s="783"/>
      <c r="S116" s="783"/>
      <c r="T116" s="783"/>
      <c r="U116" s="783"/>
      <c r="V116" s="783"/>
      <c r="W116" s="783"/>
      <c r="X116" s="783"/>
      <c r="Y116" s="789"/>
      <c r="Z116" s="804"/>
      <c r="AA116" s="804"/>
      <c r="AB116" s="804"/>
      <c r="AC116" s="804"/>
      <c r="AD116" s="804"/>
      <c r="AE116" s="804"/>
      <c r="AF116" s="804"/>
      <c r="AG116" s="804"/>
      <c r="AH116" s="804"/>
      <c r="AI116" s="804"/>
      <c r="AJ116" s="804"/>
      <c r="AK116" s="804"/>
      <c r="AL116" s="804"/>
      <c r="AM116" s="306"/>
    </row>
    <row r="117" spans="1:39" ht="15.75" outlineLevel="1">
      <c r="B117" s="288" t="s">
        <v>500</v>
      </c>
      <c r="C117" s="291"/>
      <c r="D117" s="783"/>
      <c r="E117" s="783"/>
      <c r="F117" s="783"/>
      <c r="G117" s="783"/>
      <c r="H117" s="783"/>
      <c r="I117" s="783"/>
      <c r="J117" s="783"/>
      <c r="K117" s="783"/>
      <c r="L117" s="783"/>
      <c r="M117" s="783"/>
      <c r="N117" s="783"/>
      <c r="O117" s="783"/>
      <c r="P117" s="783"/>
      <c r="Q117" s="783"/>
      <c r="R117" s="783"/>
      <c r="S117" s="783"/>
      <c r="T117" s="783"/>
      <c r="U117" s="783"/>
      <c r="V117" s="783"/>
      <c r="W117" s="783"/>
      <c r="X117" s="783"/>
      <c r="Y117" s="789"/>
      <c r="Z117" s="804"/>
      <c r="AA117" s="804"/>
      <c r="AB117" s="804"/>
      <c r="AC117" s="804"/>
      <c r="AD117" s="804"/>
      <c r="AE117" s="804"/>
      <c r="AF117" s="804"/>
      <c r="AG117" s="804"/>
      <c r="AH117" s="804"/>
      <c r="AI117" s="804"/>
      <c r="AJ117" s="804"/>
      <c r="AK117" s="804"/>
      <c r="AL117" s="804"/>
      <c r="AM117" s="306"/>
    </row>
    <row r="118" spans="1:39" outlineLevel="1">
      <c r="A118" s="522">
        <v>25</v>
      </c>
      <c r="B118" s="520" t="s">
        <v>117</v>
      </c>
      <c r="C118" s="291" t="s">
        <v>25</v>
      </c>
      <c r="D118" s="782"/>
      <c r="E118" s="782"/>
      <c r="F118" s="782"/>
      <c r="G118" s="782"/>
      <c r="H118" s="782"/>
      <c r="I118" s="782"/>
      <c r="J118" s="782"/>
      <c r="K118" s="782"/>
      <c r="L118" s="782"/>
      <c r="M118" s="782"/>
      <c r="N118" s="782">
        <v>12</v>
      </c>
      <c r="O118" s="782"/>
      <c r="P118" s="782"/>
      <c r="Q118" s="782"/>
      <c r="R118" s="782"/>
      <c r="S118" s="782"/>
      <c r="T118" s="782"/>
      <c r="U118" s="782"/>
      <c r="V118" s="782"/>
      <c r="W118" s="782"/>
      <c r="X118" s="782"/>
      <c r="Y118" s="802"/>
      <c r="Z118" s="784"/>
      <c r="AA118" s="784"/>
      <c r="AB118" s="784"/>
      <c r="AC118" s="784"/>
      <c r="AD118" s="784"/>
      <c r="AE118" s="784"/>
      <c r="AF118" s="797"/>
      <c r="AG118" s="797"/>
      <c r="AH118" s="797"/>
      <c r="AI118" s="797"/>
      <c r="AJ118" s="797"/>
      <c r="AK118" s="797"/>
      <c r="AL118" s="797"/>
      <c r="AM118" s="296">
        <f>SUM(Y118:AL118)</f>
        <v>0</v>
      </c>
    </row>
    <row r="119" spans="1:39" outlineLevel="1">
      <c r="B119" s="294" t="s">
        <v>267</v>
      </c>
      <c r="C119" s="291" t="s">
        <v>163</v>
      </c>
      <c r="D119" s="782"/>
      <c r="E119" s="782"/>
      <c r="F119" s="782"/>
      <c r="G119" s="782"/>
      <c r="H119" s="782"/>
      <c r="I119" s="782"/>
      <c r="J119" s="782"/>
      <c r="K119" s="782"/>
      <c r="L119" s="782"/>
      <c r="M119" s="782"/>
      <c r="N119" s="782">
        <f>N118</f>
        <v>12</v>
      </c>
      <c r="O119" s="782"/>
      <c r="P119" s="782"/>
      <c r="Q119" s="782"/>
      <c r="R119" s="782"/>
      <c r="S119" s="782"/>
      <c r="T119" s="782"/>
      <c r="U119" s="782"/>
      <c r="V119" s="782"/>
      <c r="W119" s="782"/>
      <c r="X119" s="782"/>
      <c r="Y119" s="786">
        <f t="shared" ref="Y119:AL119" si="24">Y118</f>
        <v>0</v>
      </c>
      <c r="Z119" s="786">
        <f t="shared" si="24"/>
        <v>0</v>
      </c>
      <c r="AA119" s="786">
        <f t="shared" si="24"/>
        <v>0</v>
      </c>
      <c r="AB119" s="786">
        <f t="shared" si="24"/>
        <v>0</v>
      </c>
      <c r="AC119" s="786">
        <f t="shared" si="24"/>
        <v>0</v>
      </c>
      <c r="AD119" s="786">
        <f t="shared" si="24"/>
        <v>0</v>
      </c>
      <c r="AE119" s="786">
        <f t="shared" si="24"/>
        <v>0</v>
      </c>
      <c r="AF119" s="786">
        <f t="shared" si="24"/>
        <v>0</v>
      </c>
      <c r="AG119" s="786">
        <f t="shared" si="24"/>
        <v>0</v>
      </c>
      <c r="AH119" s="786">
        <f t="shared" si="24"/>
        <v>0</v>
      </c>
      <c r="AI119" s="786">
        <f t="shared" si="24"/>
        <v>0</v>
      </c>
      <c r="AJ119" s="786">
        <f t="shared" si="24"/>
        <v>0</v>
      </c>
      <c r="AK119" s="786">
        <f t="shared" si="24"/>
        <v>0</v>
      </c>
      <c r="AL119" s="786">
        <f t="shared" si="24"/>
        <v>0</v>
      </c>
      <c r="AM119" s="306"/>
    </row>
    <row r="120" spans="1:39" outlineLevel="1">
      <c r="B120" s="294"/>
      <c r="C120" s="291"/>
      <c r="D120" s="783"/>
      <c r="E120" s="783"/>
      <c r="F120" s="783"/>
      <c r="G120" s="783"/>
      <c r="H120" s="783"/>
      <c r="I120" s="783"/>
      <c r="J120" s="783"/>
      <c r="K120" s="783"/>
      <c r="L120" s="783"/>
      <c r="M120" s="783"/>
      <c r="N120" s="783"/>
      <c r="O120" s="783"/>
      <c r="P120" s="783"/>
      <c r="Q120" s="783"/>
      <c r="R120" s="783"/>
      <c r="S120" s="783"/>
      <c r="T120" s="783"/>
      <c r="U120" s="783"/>
      <c r="V120" s="783"/>
      <c r="W120" s="783"/>
      <c r="X120" s="783"/>
      <c r="Y120" s="789"/>
      <c r="Z120" s="804"/>
      <c r="AA120" s="804"/>
      <c r="AB120" s="804"/>
      <c r="AC120" s="804"/>
      <c r="AD120" s="804"/>
      <c r="AE120" s="804"/>
      <c r="AF120" s="804"/>
      <c r="AG120" s="804"/>
      <c r="AH120" s="804"/>
      <c r="AI120" s="804"/>
      <c r="AJ120" s="804"/>
      <c r="AK120" s="804"/>
      <c r="AL120" s="804"/>
      <c r="AM120" s="306"/>
    </row>
    <row r="121" spans="1:39" outlineLevel="1">
      <c r="A121" s="522">
        <v>26</v>
      </c>
      <c r="B121" s="520" t="s">
        <v>118</v>
      </c>
      <c r="C121" s="291" t="s">
        <v>25</v>
      </c>
      <c r="D121" s="782"/>
      <c r="E121" s="782"/>
      <c r="F121" s="782"/>
      <c r="G121" s="782"/>
      <c r="H121" s="782"/>
      <c r="I121" s="782"/>
      <c r="J121" s="782"/>
      <c r="K121" s="782"/>
      <c r="L121" s="782"/>
      <c r="M121" s="782"/>
      <c r="N121" s="782">
        <v>12</v>
      </c>
      <c r="O121" s="782"/>
      <c r="P121" s="782"/>
      <c r="Q121" s="782"/>
      <c r="R121" s="782"/>
      <c r="S121" s="782"/>
      <c r="T121" s="782"/>
      <c r="U121" s="782"/>
      <c r="V121" s="782"/>
      <c r="W121" s="782"/>
      <c r="X121" s="782"/>
      <c r="Y121" s="802"/>
      <c r="Z121" s="799"/>
      <c r="AA121" s="799"/>
      <c r="AB121" s="784"/>
      <c r="AC121" s="799"/>
      <c r="AD121" s="784"/>
      <c r="AE121" s="784"/>
      <c r="AF121" s="797"/>
      <c r="AG121" s="797"/>
      <c r="AH121" s="797"/>
      <c r="AI121" s="797"/>
      <c r="AJ121" s="797"/>
      <c r="AK121" s="797"/>
      <c r="AL121" s="797"/>
      <c r="AM121" s="296">
        <f>SUM(Y121:AL121)</f>
        <v>0</v>
      </c>
    </row>
    <row r="122" spans="1:39" outlineLevel="1">
      <c r="B122" s="294" t="s">
        <v>267</v>
      </c>
      <c r="C122" s="291" t="s">
        <v>163</v>
      </c>
      <c r="D122" s="782"/>
      <c r="E122" s="782"/>
      <c r="F122" s="782"/>
      <c r="G122" s="782"/>
      <c r="H122" s="782"/>
      <c r="I122" s="782"/>
      <c r="J122" s="782"/>
      <c r="K122" s="782"/>
      <c r="L122" s="782"/>
      <c r="M122" s="782"/>
      <c r="N122" s="782">
        <f>N121</f>
        <v>12</v>
      </c>
      <c r="O122" s="782"/>
      <c r="P122" s="782"/>
      <c r="Q122" s="782"/>
      <c r="R122" s="782"/>
      <c r="S122" s="782"/>
      <c r="T122" s="782"/>
      <c r="U122" s="782"/>
      <c r="V122" s="782"/>
      <c r="W122" s="782"/>
      <c r="X122" s="782"/>
      <c r="Y122" s="786">
        <f t="shared" ref="Y122:AL122" si="25">Y121</f>
        <v>0</v>
      </c>
      <c r="Z122" s="786">
        <f t="shared" si="25"/>
        <v>0</v>
      </c>
      <c r="AA122" s="786">
        <f t="shared" si="25"/>
        <v>0</v>
      </c>
      <c r="AB122" s="786">
        <f t="shared" si="25"/>
        <v>0</v>
      </c>
      <c r="AC122" s="786">
        <f t="shared" si="25"/>
        <v>0</v>
      </c>
      <c r="AD122" s="786">
        <f t="shared" si="25"/>
        <v>0</v>
      </c>
      <c r="AE122" s="786">
        <f t="shared" si="25"/>
        <v>0</v>
      </c>
      <c r="AF122" s="786">
        <f t="shared" si="25"/>
        <v>0</v>
      </c>
      <c r="AG122" s="786">
        <f t="shared" si="25"/>
        <v>0</v>
      </c>
      <c r="AH122" s="786">
        <f t="shared" si="25"/>
        <v>0</v>
      </c>
      <c r="AI122" s="786">
        <f t="shared" si="25"/>
        <v>0</v>
      </c>
      <c r="AJ122" s="786">
        <f t="shared" si="25"/>
        <v>0</v>
      </c>
      <c r="AK122" s="786">
        <f t="shared" si="25"/>
        <v>0</v>
      </c>
      <c r="AL122" s="786">
        <f t="shared" si="25"/>
        <v>0</v>
      </c>
      <c r="AM122" s="306"/>
    </row>
    <row r="123" spans="1:39" outlineLevel="1">
      <c r="B123" s="294"/>
      <c r="C123" s="291"/>
      <c r="D123" s="783"/>
      <c r="E123" s="783"/>
      <c r="F123" s="783"/>
      <c r="G123" s="783"/>
      <c r="H123" s="783"/>
      <c r="I123" s="783"/>
      <c r="J123" s="783"/>
      <c r="K123" s="783"/>
      <c r="L123" s="783"/>
      <c r="M123" s="783"/>
      <c r="N123" s="783"/>
      <c r="O123" s="783"/>
      <c r="P123" s="783"/>
      <c r="Q123" s="783"/>
      <c r="R123" s="783"/>
      <c r="S123" s="783"/>
      <c r="T123" s="783"/>
      <c r="U123" s="783"/>
      <c r="V123" s="783"/>
      <c r="W123" s="783"/>
      <c r="X123" s="783"/>
      <c r="Y123" s="789"/>
      <c r="Z123" s="804"/>
      <c r="AA123" s="804"/>
      <c r="AB123" s="804"/>
      <c r="AC123" s="804"/>
      <c r="AD123" s="804"/>
      <c r="AE123" s="804"/>
      <c r="AF123" s="804"/>
      <c r="AG123" s="804"/>
      <c r="AH123" s="804"/>
      <c r="AI123" s="804"/>
      <c r="AJ123" s="804"/>
      <c r="AK123" s="804"/>
      <c r="AL123" s="804"/>
      <c r="AM123" s="306"/>
    </row>
    <row r="124" spans="1:39" ht="30" outlineLevel="1">
      <c r="A124" s="522">
        <v>27</v>
      </c>
      <c r="B124" s="520" t="s">
        <v>119</v>
      </c>
      <c r="C124" s="291" t="s">
        <v>25</v>
      </c>
      <c r="D124" s="782"/>
      <c r="E124" s="782"/>
      <c r="F124" s="782"/>
      <c r="G124" s="782"/>
      <c r="H124" s="782"/>
      <c r="I124" s="782"/>
      <c r="J124" s="782"/>
      <c r="K124" s="782"/>
      <c r="L124" s="782"/>
      <c r="M124" s="782"/>
      <c r="N124" s="782">
        <v>12</v>
      </c>
      <c r="O124" s="782"/>
      <c r="P124" s="782"/>
      <c r="Q124" s="782"/>
      <c r="R124" s="782"/>
      <c r="S124" s="782"/>
      <c r="T124" s="782"/>
      <c r="U124" s="782"/>
      <c r="V124" s="782"/>
      <c r="W124" s="782"/>
      <c r="X124" s="782"/>
      <c r="Y124" s="802"/>
      <c r="Z124" s="784"/>
      <c r="AA124" s="784"/>
      <c r="AB124" s="784"/>
      <c r="AC124" s="784"/>
      <c r="AD124" s="784"/>
      <c r="AE124" s="784"/>
      <c r="AF124" s="797"/>
      <c r="AG124" s="797"/>
      <c r="AH124" s="797"/>
      <c r="AI124" s="797"/>
      <c r="AJ124" s="797"/>
      <c r="AK124" s="797"/>
      <c r="AL124" s="797"/>
      <c r="AM124" s="296">
        <f>SUM(Y124:AL124)</f>
        <v>0</v>
      </c>
    </row>
    <row r="125" spans="1:39" outlineLevel="1">
      <c r="B125" s="294" t="s">
        <v>267</v>
      </c>
      <c r="C125" s="291" t="s">
        <v>163</v>
      </c>
      <c r="D125" s="782"/>
      <c r="E125" s="782"/>
      <c r="F125" s="782"/>
      <c r="G125" s="782"/>
      <c r="H125" s="782"/>
      <c r="I125" s="782"/>
      <c r="J125" s="782"/>
      <c r="K125" s="782"/>
      <c r="L125" s="782"/>
      <c r="M125" s="782"/>
      <c r="N125" s="782">
        <f>N124</f>
        <v>12</v>
      </c>
      <c r="O125" s="782"/>
      <c r="P125" s="782"/>
      <c r="Q125" s="782"/>
      <c r="R125" s="782"/>
      <c r="S125" s="782"/>
      <c r="T125" s="782"/>
      <c r="U125" s="782"/>
      <c r="V125" s="782"/>
      <c r="W125" s="782"/>
      <c r="X125" s="782"/>
      <c r="Y125" s="786">
        <f t="shared" ref="Y125:AL125" si="26">Y124</f>
        <v>0</v>
      </c>
      <c r="Z125" s="786">
        <f t="shared" si="26"/>
        <v>0</v>
      </c>
      <c r="AA125" s="786">
        <f t="shared" si="26"/>
        <v>0</v>
      </c>
      <c r="AB125" s="786">
        <f t="shared" si="26"/>
        <v>0</v>
      </c>
      <c r="AC125" s="786">
        <f t="shared" si="26"/>
        <v>0</v>
      </c>
      <c r="AD125" s="786">
        <f t="shared" si="26"/>
        <v>0</v>
      </c>
      <c r="AE125" s="786">
        <f t="shared" si="26"/>
        <v>0</v>
      </c>
      <c r="AF125" s="786">
        <f t="shared" si="26"/>
        <v>0</v>
      </c>
      <c r="AG125" s="786">
        <f t="shared" si="26"/>
        <v>0</v>
      </c>
      <c r="AH125" s="786">
        <f t="shared" si="26"/>
        <v>0</v>
      </c>
      <c r="AI125" s="786">
        <f t="shared" si="26"/>
        <v>0</v>
      </c>
      <c r="AJ125" s="786">
        <f t="shared" si="26"/>
        <v>0</v>
      </c>
      <c r="AK125" s="786">
        <f t="shared" si="26"/>
        <v>0</v>
      </c>
      <c r="AL125" s="786">
        <f t="shared" si="26"/>
        <v>0</v>
      </c>
      <c r="AM125" s="306"/>
    </row>
    <row r="126" spans="1:39" outlineLevel="1">
      <c r="B126" s="294"/>
      <c r="C126" s="291"/>
      <c r="D126" s="783"/>
      <c r="E126" s="783"/>
      <c r="F126" s="783"/>
      <c r="G126" s="783"/>
      <c r="H126" s="783"/>
      <c r="I126" s="783"/>
      <c r="J126" s="783"/>
      <c r="K126" s="783"/>
      <c r="L126" s="783"/>
      <c r="M126" s="783"/>
      <c r="N126" s="783"/>
      <c r="O126" s="783"/>
      <c r="P126" s="783"/>
      <c r="Q126" s="783"/>
      <c r="R126" s="783"/>
      <c r="S126" s="783"/>
      <c r="T126" s="783"/>
      <c r="U126" s="783"/>
      <c r="V126" s="783"/>
      <c r="W126" s="783"/>
      <c r="X126" s="783"/>
      <c r="Y126" s="789"/>
      <c r="Z126" s="804"/>
      <c r="AA126" s="804"/>
      <c r="AB126" s="804"/>
      <c r="AC126" s="804"/>
      <c r="AD126" s="804"/>
      <c r="AE126" s="804"/>
      <c r="AF126" s="804"/>
      <c r="AG126" s="804"/>
      <c r="AH126" s="804"/>
      <c r="AI126" s="804"/>
      <c r="AJ126" s="804"/>
      <c r="AK126" s="804"/>
      <c r="AL126" s="804"/>
      <c r="AM126" s="306"/>
    </row>
    <row r="127" spans="1:39" ht="30" outlineLevel="1">
      <c r="A127" s="522">
        <v>28</v>
      </c>
      <c r="B127" s="520" t="s">
        <v>120</v>
      </c>
      <c r="C127" s="291" t="s">
        <v>25</v>
      </c>
      <c r="D127" s="782"/>
      <c r="E127" s="782"/>
      <c r="F127" s="782"/>
      <c r="G127" s="782"/>
      <c r="H127" s="782"/>
      <c r="I127" s="782"/>
      <c r="J127" s="782"/>
      <c r="K127" s="782"/>
      <c r="L127" s="782"/>
      <c r="M127" s="782"/>
      <c r="N127" s="782">
        <v>12</v>
      </c>
      <c r="O127" s="782"/>
      <c r="P127" s="782"/>
      <c r="Q127" s="782"/>
      <c r="R127" s="782"/>
      <c r="S127" s="782"/>
      <c r="T127" s="782"/>
      <c r="U127" s="782"/>
      <c r="V127" s="782"/>
      <c r="W127" s="782"/>
      <c r="X127" s="782"/>
      <c r="Y127" s="802"/>
      <c r="Z127" s="784"/>
      <c r="AA127" s="784"/>
      <c r="AB127" s="784"/>
      <c r="AC127" s="784"/>
      <c r="AD127" s="784"/>
      <c r="AE127" s="784"/>
      <c r="AF127" s="797"/>
      <c r="AG127" s="797"/>
      <c r="AH127" s="797"/>
      <c r="AI127" s="797"/>
      <c r="AJ127" s="797"/>
      <c r="AK127" s="797"/>
      <c r="AL127" s="797"/>
      <c r="AM127" s="296">
        <f>SUM(Y127:AL127)</f>
        <v>0</v>
      </c>
    </row>
    <row r="128" spans="1:39" outlineLevel="1">
      <c r="B128" s="294" t="s">
        <v>267</v>
      </c>
      <c r="C128" s="291" t="s">
        <v>163</v>
      </c>
      <c r="D128" s="782"/>
      <c r="E128" s="782"/>
      <c r="F128" s="782"/>
      <c r="G128" s="782"/>
      <c r="H128" s="782"/>
      <c r="I128" s="782"/>
      <c r="J128" s="782"/>
      <c r="K128" s="782"/>
      <c r="L128" s="782"/>
      <c r="M128" s="782"/>
      <c r="N128" s="782">
        <f>N127</f>
        <v>12</v>
      </c>
      <c r="O128" s="782"/>
      <c r="P128" s="782"/>
      <c r="Q128" s="782"/>
      <c r="R128" s="782"/>
      <c r="S128" s="782"/>
      <c r="T128" s="782"/>
      <c r="U128" s="782"/>
      <c r="V128" s="782"/>
      <c r="W128" s="782"/>
      <c r="X128" s="782"/>
      <c r="Y128" s="786">
        <f t="shared" ref="Y128:AL128" si="27">Y127</f>
        <v>0</v>
      </c>
      <c r="Z128" s="786">
        <f t="shared" si="27"/>
        <v>0</v>
      </c>
      <c r="AA128" s="786">
        <f t="shared" si="27"/>
        <v>0</v>
      </c>
      <c r="AB128" s="786">
        <f t="shared" si="27"/>
        <v>0</v>
      </c>
      <c r="AC128" s="786">
        <f t="shared" si="27"/>
        <v>0</v>
      </c>
      <c r="AD128" s="786">
        <f t="shared" si="27"/>
        <v>0</v>
      </c>
      <c r="AE128" s="786">
        <f t="shared" si="27"/>
        <v>0</v>
      </c>
      <c r="AF128" s="786">
        <f t="shared" si="27"/>
        <v>0</v>
      </c>
      <c r="AG128" s="786">
        <f t="shared" si="27"/>
        <v>0</v>
      </c>
      <c r="AH128" s="786">
        <f t="shared" si="27"/>
        <v>0</v>
      </c>
      <c r="AI128" s="786">
        <f t="shared" si="27"/>
        <v>0</v>
      </c>
      <c r="AJ128" s="786">
        <f t="shared" si="27"/>
        <v>0</v>
      </c>
      <c r="AK128" s="786">
        <f t="shared" si="27"/>
        <v>0</v>
      </c>
      <c r="AL128" s="786">
        <f t="shared" si="27"/>
        <v>0</v>
      </c>
      <c r="AM128" s="306"/>
    </row>
    <row r="129" spans="1:39" outlineLevel="1">
      <c r="B129" s="294"/>
      <c r="C129" s="291"/>
      <c r="D129" s="783"/>
      <c r="E129" s="783"/>
      <c r="F129" s="783"/>
      <c r="G129" s="783"/>
      <c r="H129" s="783"/>
      <c r="I129" s="783"/>
      <c r="J129" s="783"/>
      <c r="K129" s="783"/>
      <c r="L129" s="783"/>
      <c r="M129" s="783"/>
      <c r="N129" s="783"/>
      <c r="O129" s="783"/>
      <c r="P129" s="783"/>
      <c r="Q129" s="783"/>
      <c r="R129" s="783"/>
      <c r="S129" s="783"/>
      <c r="T129" s="783"/>
      <c r="U129" s="783"/>
      <c r="V129" s="783"/>
      <c r="W129" s="783"/>
      <c r="X129" s="783"/>
      <c r="Y129" s="789"/>
      <c r="Z129" s="804"/>
      <c r="AA129" s="804"/>
      <c r="AB129" s="804"/>
      <c r="AC129" s="804"/>
      <c r="AD129" s="804"/>
      <c r="AE129" s="804"/>
      <c r="AF129" s="804"/>
      <c r="AG129" s="804"/>
      <c r="AH129" s="804"/>
      <c r="AI129" s="804"/>
      <c r="AJ129" s="804"/>
      <c r="AK129" s="804"/>
      <c r="AL129" s="804"/>
      <c r="AM129" s="306"/>
    </row>
    <row r="130" spans="1:39" ht="30" outlineLevel="1">
      <c r="A130" s="522">
        <v>29</v>
      </c>
      <c r="B130" s="520" t="s">
        <v>121</v>
      </c>
      <c r="C130" s="291" t="s">
        <v>25</v>
      </c>
      <c r="D130" s="782"/>
      <c r="E130" s="782"/>
      <c r="F130" s="782"/>
      <c r="G130" s="782"/>
      <c r="H130" s="782"/>
      <c r="I130" s="782"/>
      <c r="J130" s="782"/>
      <c r="K130" s="782"/>
      <c r="L130" s="782"/>
      <c r="M130" s="782"/>
      <c r="N130" s="782">
        <v>3</v>
      </c>
      <c r="O130" s="782"/>
      <c r="P130" s="782"/>
      <c r="Q130" s="782"/>
      <c r="R130" s="782"/>
      <c r="S130" s="782"/>
      <c r="T130" s="782"/>
      <c r="U130" s="782"/>
      <c r="V130" s="782"/>
      <c r="W130" s="782"/>
      <c r="X130" s="782"/>
      <c r="Y130" s="802"/>
      <c r="Z130" s="784"/>
      <c r="AA130" s="784"/>
      <c r="AB130" s="784"/>
      <c r="AC130" s="784"/>
      <c r="AD130" s="784"/>
      <c r="AE130" s="784"/>
      <c r="AF130" s="797"/>
      <c r="AG130" s="797"/>
      <c r="AH130" s="797"/>
      <c r="AI130" s="797"/>
      <c r="AJ130" s="797"/>
      <c r="AK130" s="797"/>
      <c r="AL130" s="797"/>
      <c r="AM130" s="296">
        <f>SUM(Y130:AL130)</f>
        <v>0</v>
      </c>
    </row>
    <row r="131" spans="1:39" outlineLevel="1">
      <c r="B131" s="294" t="s">
        <v>267</v>
      </c>
      <c r="C131" s="291" t="s">
        <v>163</v>
      </c>
      <c r="D131" s="782"/>
      <c r="E131" s="782"/>
      <c r="F131" s="782"/>
      <c r="G131" s="782"/>
      <c r="H131" s="782"/>
      <c r="I131" s="782"/>
      <c r="J131" s="782"/>
      <c r="K131" s="782"/>
      <c r="L131" s="782"/>
      <c r="M131" s="782"/>
      <c r="N131" s="782">
        <f>N130</f>
        <v>3</v>
      </c>
      <c r="O131" s="782"/>
      <c r="P131" s="782"/>
      <c r="Q131" s="782"/>
      <c r="R131" s="782"/>
      <c r="S131" s="782"/>
      <c r="T131" s="782"/>
      <c r="U131" s="782"/>
      <c r="V131" s="782"/>
      <c r="W131" s="782"/>
      <c r="X131" s="782"/>
      <c r="Y131" s="786">
        <f t="shared" ref="Y131:AL131" si="28">Y130</f>
        <v>0</v>
      </c>
      <c r="Z131" s="786">
        <f t="shared" si="28"/>
        <v>0</v>
      </c>
      <c r="AA131" s="786">
        <f t="shared" si="28"/>
        <v>0</v>
      </c>
      <c r="AB131" s="786">
        <f t="shared" si="28"/>
        <v>0</v>
      </c>
      <c r="AC131" s="786">
        <f t="shared" si="28"/>
        <v>0</v>
      </c>
      <c r="AD131" s="786">
        <f t="shared" si="28"/>
        <v>0</v>
      </c>
      <c r="AE131" s="786">
        <f t="shared" si="28"/>
        <v>0</v>
      </c>
      <c r="AF131" s="786">
        <f t="shared" si="28"/>
        <v>0</v>
      </c>
      <c r="AG131" s="786">
        <f t="shared" si="28"/>
        <v>0</v>
      </c>
      <c r="AH131" s="786">
        <f t="shared" si="28"/>
        <v>0</v>
      </c>
      <c r="AI131" s="786">
        <f t="shared" si="28"/>
        <v>0</v>
      </c>
      <c r="AJ131" s="786">
        <f t="shared" si="28"/>
        <v>0</v>
      </c>
      <c r="AK131" s="786">
        <f t="shared" si="28"/>
        <v>0</v>
      </c>
      <c r="AL131" s="786">
        <f t="shared" si="28"/>
        <v>0</v>
      </c>
      <c r="AM131" s="306"/>
    </row>
    <row r="132" spans="1:39" outlineLevel="1">
      <c r="B132" s="294"/>
      <c r="C132" s="291"/>
      <c r="D132" s="783"/>
      <c r="E132" s="783"/>
      <c r="F132" s="783"/>
      <c r="G132" s="783"/>
      <c r="H132" s="783"/>
      <c r="I132" s="783"/>
      <c r="J132" s="783"/>
      <c r="K132" s="783"/>
      <c r="L132" s="783"/>
      <c r="M132" s="783"/>
      <c r="N132" s="783"/>
      <c r="O132" s="783"/>
      <c r="P132" s="783"/>
      <c r="Q132" s="783"/>
      <c r="R132" s="783"/>
      <c r="S132" s="783"/>
      <c r="T132" s="783"/>
      <c r="U132" s="783"/>
      <c r="V132" s="783"/>
      <c r="W132" s="783"/>
      <c r="X132" s="783"/>
      <c r="Y132" s="789"/>
      <c r="Z132" s="804"/>
      <c r="AA132" s="804"/>
      <c r="AB132" s="804"/>
      <c r="AC132" s="804"/>
      <c r="AD132" s="804"/>
      <c r="AE132" s="804"/>
      <c r="AF132" s="804"/>
      <c r="AG132" s="804"/>
      <c r="AH132" s="804"/>
      <c r="AI132" s="804"/>
      <c r="AJ132" s="804"/>
      <c r="AK132" s="804"/>
      <c r="AL132" s="804"/>
      <c r="AM132" s="306"/>
    </row>
    <row r="133" spans="1:39" ht="30" outlineLevel="1">
      <c r="A133" s="522">
        <v>30</v>
      </c>
      <c r="B133" s="520" t="s">
        <v>122</v>
      </c>
      <c r="C133" s="291" t="s">
        <v>25</v>
      </c>
      <c r="D133" s="782"/>
      <c r="E133" s="782"/>
      <c r="F133" s="782"/>
      <c r="G133" s="782"/>
      <c r="H133" s="782"/>
      <c r="I133" s="782"/>
      <c r="J133" s="782"/>
      <c r="K133" s="782"/>
      <c r="L133" s="782"/>
      <c r="M133" s="782"/>
      <c r="N133" s="782">
        <v>12</v>
      </c>
      <c r="O133" s="782"/>
      <c r="P133" s="782"/>
      <c r="Q133" s="782"/>
      <c r="R133" s="782"/>
      <c r="S133" s="782"/>
      <c r="T133" s="782"/>
      <c r="U133" s="782"/>
      <c r="V133" s="782"/>
      <c r="W133" s="782"/>
      <c r="X133" s="782"/>
      <c r="Y133" s="802"/>
      <c r="Z133" s="784"/>
      <c r="AA133" s="784"/>
      <c r="AB133" s="784"/>
      <c r="AC133" s="784"/>
      <c r="AD133" s="784"/>
      <c r="AE133" s="784"/>
      <c r="AF133" s="797"/>
      <c r="AG133" s="797"/>
      <c r="AH133" s="797"/>
      <c r="AI133" s="797"/>
      <c r="AJ133" s="797"/>
      <c r="AK133" s="797"/>
      <c r="AL133" s="797"/>
      <c r="AM133" s="296">
        <f>SUM(Y133:AL133)</f>
        <v>0</v>
      </c>
    </row>
    <row r="134" spans="1:39" outlineLevel="1">
      <c r="B134" s="294" t="s">
        <v>267</v>
      </c>
      <c r="C134" s="291" t="s">
        <v>163</v>
      </c>
      <c r="D134" s="782"/>
      <c r="E134" s="782"/>
      <c r="F134" s="782"/>
      <c r="G134" s="782"/>
      <c r="H134" s="782"/>
      <c r="I134" s="782"/>
      <c r="J134" s="782"/>
      <c r="K134" s="782"/>
      <c r="L134" s="782"/>
      <c r="M134" s="782"/>
      <c r="N134" s="782">
        <f>N133</f>
        <v>12</v>
      </c>
      <c r="O134" s="782"/>
      <c r="P134" s="782"/>
      <c r="Q134" s="782"/>
      <c r="R134" s="782"/>
      <c r="S134" s="782"/>
      <c r="T134" s="782"/>
      <c r="U134" s="782"/>
      <c r="V134" s="782"/>
      <c r="W134" s="782"/>
      <c r="X134" s="782"/>
      <c r="Y134" s="786">
        <f t="shared" ref="Y134:AL134" si="29">Y133</f>
        <v>0</v>
      </c>
      <c r="Z134" s="786">
        <f t="shared" si="29"/>
        <v>0</v>
      </c>
      <c r="AA134" s="786">
        <f t="shared" si="29"/>
        <v>0</v>
      </c>
      <c r="AB134" s="786">
        <f t="shared" si="29"/>
        <v>0</v>
      </c>
      <c r="AC134" s="786">
        <f t="shared" si="29"/>
        <v>0</v>
      </c>
      <c r="AD134" s="786">
        <f t="shared" si="29"/>
        <v>0</v>
      </c>
      <c r="AE134" s="786">
        <f t="shared" si="29"/>
        <v>0</v>
      </c>
      <c r="AF134" s="786">
        <f t="shared" si="29"/>
        <v>0</v>
      </c>
      <c r="AG134" s="786">
        <f t="shared" si="29"/>
        <v>0</v>
      </c>
      <c r="AH134" s="786">
        <f t="shared" si="29"/>
        <v>0</v>
      </c>
      <c r="AI134" s="786">
        <f t="shared" si="29"/>
        <v>0</v>
      </c>
      <c r="AJ134" s="786">
        <f t="shared" si="29"/>
        <v>0</v>
      </c>
      <c r="AK134" s="786">
        <f t="shared" si="29"/>
        <v>0</v>
      </c>
      <c r="AL134" s="786">
        <f t="shared" si="29"/>
        <v>0</v>
      </c>
      <c r="AM134" s="306"/>
    </row>
    <row r="135" spans="1:39" outlineLevel="1">
      <c r="B135" s="294"/>
      <c r="C135" s="291"/>
      <c r="D135" s="783"/>
      <c r="E135" s="783"/>
      <c r="F135" s="783"/>
      <c r="G135" s="783"/>
      <c r="H135" s="783"/>
      <c r="I135" s="783"/>
      <c r="J135" s="783"/>
      <c r="K135" s="783"/>
      <c r="L135" s="783"/>
      <c r="M135" s="783"/>
      <c r="N135" s="783"/>
      <c r="O135" s="783"/>
      <c r="P135" s="783"/>
      <c r="Q135" s="783"/>
      <c r="R135" s="783"/>
      <c r="S135" s="783"/>
      <c r="T135" s="783"/>
      <c r="U135" s="783"/>
      <c r="V135" s="783"/>
      <c r="W135" s="783"/>
      <c r="X135" s="783"/>
      <c r="Y135" s="789"/>
      <c r="Z135" s="804"/>
      <c r="AA135" s="804"/>
      <c r="AB135" s="804"/>
      <c r="AC135" s="804"/>
      <c r="AD135" s="804"/>
      <c r="AE135" s="804"/>
      <c r="AF135" s="804"/>
      <c r="AG135" s="804"/>
      <c r="AH135" s="804"/>
      <c r="AI135" s="804"/>
      <c r="AJ135" s="804"/>
      <c r="AK135" s="804"/>
      <c r="AL135" s="804"/>
      <c r="AM135" s="306"/>
    </row>
    <row r="136" spans="1:39" ht="30" outlineLevel="1">
      <c r="A136" s="522">
        <v>31</v>
      </c>
      <c r="B136" s="520" t="s">
        <v>123</v>
      </c>
      <c r="C136" s="291" t="s">
        <v>25</v>
      </c>
      <c r="D136" s="782"/>
      <c r="E136" s="782"/>
      <c r="F136" s="782"/>
      <c r="G136" s="782"/>
      <c r="H136" s="782"/>
      <c r="I136" s="782"/>
      <c r="J136" s="782"/>
      <c r="K136" s="782"/>
      <c r="L136" s="782"/>
      <c r="M136" s="782"/>
      <c r="N136" s="782">
        <v>12</v>
      </c>
      <c r="O136" s="782"/>
      <c r="P136" s="782"/>
      <c r="Q136" s="782"/>
      <c r="R136" s="782"/>
      <c r="S136" s="782"/>
      <c r="T136" s="782"/>
      <c r="U136" s="782"/>
      <c r="V136" s="782"/>
      <c r="W136" s="782"/>
      <c r="X136" s="782"/>
      <c r="Y136" s="802"/>
      <c r="Z136" s="784"/>
      <c r="AA136" s="784"/>
      <c r="AB136" s="784"/>
      <c r="AC136" s="784"/>
      <c r="AD136" s="784"/>
      <c r="AE136" s="784"/>
      <c r="AF136" s="797"/>
      <c r="AG136" s="797"/>
      <c r="AH136" s="797"/>
      <c r="AI136" s="797"/>
      <c r="AJ136" s="797"/>
      <c r="AK136" s="797"/>
      <c r="AL136" s="797"/>
      <c r="AM136" s="296">
        <f>SUM(Y136:AL136)</f>
        <v>0</v>
      </c>
    </row>
    <row r="137" spans="1:39" outlineLevel="1">
      <c r="B137" s="294" t="s">
        <v>267</v>
      </c>
      <c r="C137" s="291" t="s">
        <v>163</v>
      </c>
      <c r="D137" s="782"/>
      <c r="E137" s="782"/>
      <c r="F137" s="782"/>
      <c r="G137" s="782"/>
      <c r="H137" s="782"/>
      <c r="I137" s="782"/>
      <c r="J137" s="782"/>
      <c r="K137" s="782"/>
      <c r="L137" s="782"/>
      <c r="M137" s="782"/>
      <c r="N137" s="782">
        <f>N136</f>
        <v>12</v>
      </c>
      <c r="O137" s="782"/>
      <c r="P137" s="782"/>
      <c r="Q137" s="782"/>
      <c r="R137" s="782"/>
      <c r="S137" s="782"/>
      <c r="T137" s="782"/>
      <c r="U137" s="782"/>
      <c r="V137" s="782"/>
      <c r="W137" s="782"/>
      <c r="X137" s="782"/>
      <c r="Y137" s="786">
        <f t="shared" ref="Y137:AL137" si="30">Y136</f>
        <v>0</v>
      </c>
      <c r="Z137" s="786">
        <f t="shared" si="30"/>
        <v>0</v>
      </c>
      <c r="AA137" s="786">
        <f t="shared" si="30"/>
        <v>0</v>
      </c>
      <c r="AB137" s="786">
        <f t="shared" si="30"/>
        <v>0</v>
      </c>
      <c r="AC137" s="786">
        <f t="shared" si="30"/>
        <v>0</v>
      </c>
      <c r="AD137" s="786">
        <f t="shared" si="30"/>
        <v>0</v>
      </c>
      <c r="AE137" s="786">
        <f t="shared" si="30"/>
        <v>0</v>
      </c>
      <c r="AF137" s="786">
        <f t="shared" si="30"/>
        <v>0</v>
      </c>
      <c r="AG137" s="786">
        <f t="shared" si="30"/>
        <v>0</v>
      </c>
      <c r="AH137" s="786">
        <f t="shared" si="30"/>
        <v>0</v>
      </c>
      <c r="AI137" s="786">
        <f t="shared" si="30"/>
        <v>0</v>
      </c>
      <c r="AJ137" s="786">
        <f t="shared" si="30"/>
        <v>0</v>
      </c>
      <c r="AK137" s="786">
        <f t="shared" si="30"/>
        <v>0</v>
      </c>
      <c r="AL137" s="786">
        <f t="shared" si="30"/>
        <v>0</v>
      </c>
      <c r="AM137" s="306"/>
    </row>
    <row r="138" spans="1:39" outlineLevel="1">
      <c r="B138" s="520"/>
      <c r="C138" s="291"/>
      <c r="D138" s="783"/>
      <c r="E138" s="783"/>
      <c r="F138" s="783"/>
      <c r="G138" s="783"/>
      <c r="H138" s="783"/>
      <c r="I138" s="783"/>
      <c r="J138" s="783"/>
      <c r="K138" s="783"/>
      <c r="L138" s="783"/>
      <c r="M138" s="783"/>
      <c r="N138" s="783"/>
      <c r="O138" s="783"/>
      <c r="P138" s="783"/>
      <c r="Q138" s="783"/>
      <c r="R138" s="783"/>
      <c r="S138" s="783"/>
      <c r="T138" s="783"/>
      <c r="U138" s="783"/>
      <c r="V138" s="783"/>
      <c r="W138" s="783"/>
      <c r="X138" s="783"/>
      <c r="Y138" s="789"/>
      <c r="Z138" s="804"/>
      <c r="AA138" s="804"/>
      <c r="AB138" s="804"/>
      <c r="AC138" s="804"/>
      <c r="AD138" s="804"/>
      <c r="AE138" s="804"/>
      <c r="AF138" s="804"/>
      <c r="AG138" s="804"/>
      <c r="AH138" s="804"/>
      <c r="AI138" s="804"/>
      <c r="AJ138" s="804"/>
      <c r="AK138" s="804"/>
      <c r="AL138" s="804"/>
      <c r="AM138" s="306"/>
    </row>
    <row r="139" spans="1:39" ht="15.75" customHeight="1" outlineLevel="1">
      <c r="A139" s="522">
        <v>32</v>
      </c>
      <c r="B139" s="520" t="s">
        <v>124</v>
      </c>
      <c r="C139" s="291" t="s">
        <v>25</v>
      </c>
      <c r="D139" s="782"/>
      <c r="E139" s="782"/>
      <c r="F139" s="782"/>
      <c r="G139" s="782"/>
      <c r="H139" s="782"/>
      <c r="I139" s="782"/>
      <c r="J139" s="782"/>
      <c r="K139" s="782"/>
      <c r="L139" s="782"/>
      <c r="M139" s="782"/>
      <c r="N139" s="782">
        <v>12</v>
      </c>
      <c r="O139" s="782"/>
      <c r="P139" s="782"/>
      <c r="Q139" s="782"/>
      <c r="R139" s="782"/>
      <c r="S139" s="782"/>
      <c r="T139" s="782"/>
      <c r="U139" s="782"/>
      <c r="V139" s="782"/>
      <c r="W139" s="782"/>
      <c r="X139" s="782"/>
      <c r="Y139" s="802"/>
      <c r="Z139" s="784"/>
      <c r="AA139" s="784"/>
      <c r="AB139" s="784"/>
      <c r="AC139" s="784"/>
      <c r="AD139" s="784"/>
      <c r="AE139" s="784"/>
      <c r="AF139" s="797"/>
      <c r="AG139" s="797"/>
      <c r="AH139" s="797"/>
      <c r="AI139" s="797"/>
      <c r="AJ139" s="797"/>
      <c r="AK139" s="797"/>
      <c r="AL139" s="797"/>
      <c r="AM139" s="296">
        <f>SUM(Y139:AL139)</f>
        <v>0</v>
      </c>
    </row>
    <row r="140" spans="1:39" outlineLevel="1">
      <c r="B140" s="294" t="s">
        <v>267</v>
      </c>
      <c r="C140" s="291" t="s">
        <v>163</v>
      </c>
      <c r="D140" s="782"/>
      <c r="E140" s="782"/>
      <c r="F140" s="782"/>
      <c r="G140" s="782"/>
      <c r="H140" s="782"/>
      <c r="I140" s="782"/>
      <c r="J140" s="782"/>
      <c r="K140" s="782"/>
      <c r="L140" s="782"/>
      <c r="M140" s="782"/>
      <c r="N140" s="782">
        <f>N139</f>
        <v>12</v>
      </c>
      <c r="O140" s="782"/>
      <c r="P140" s="782"/>
      <c r="Q140" s="782"/>
      <c r="R140" s="782"/>
      <c r="S140" s="782"/>
      <c r="T140" s="782"/>
      <c r="U140" s="782"/>
      <c r="V140" s="782"/>
      <c r="W140" s="782"/>
      <c r="X140" s="782"/>
      <c r="Y140" s="786">
        <f t="shared" ref="Y140:AL140" si="31">Y139</f>
        <v>0</v>
      </c>
      <c r="Z140" s="786">
        <f t="shared" si="31"/>
        <v>0</v>
      </c>
      <c r="AA140" s="786">
        <f t="shared" si="31"/>
        <v>0</v>
      </c>
      <c r="AB140" s="786">
        <f t="shared" si="31"/>
        <v>0</v>
      </c>
      <c r="AC140" s="786">
        <f t="shared" si="31"/>
        <v>0</v>
      </c>
      <c r="AD140" s="786">
        <f t="shared" si="31"/>
        <v>0</v>
      </c>
      <c r="AE140" s="786">
        <f t="shared" si="31"/>
        <v>0</v>
      </c>
      <c r="AF140" s="786">
        <f t="shared" si="31"/>
        <v>0</v>
      </c>
      <c r="AG140" s="786">
        <f t="shared" si="31"/>
        <v>0</v>
      </c>
      <c r="AH140" s="786">
        <f t="shared" si="31"/>
        <v>0</v>
      </c>
      <c r="AI140" s="786">
        <f t="shared" si="31"/>
        <v>0</v>
      </c>
      <c r="AJ140" s="786">
        <f t="shared" si="31"/>
        <v>0</v>
      </c>
      <c r="AK140" s="786">
        <f t="shared" si="31"/>
        <v>0</v>
      </c>
      <c r="AL140" s="786">
        <f t="shared" si="31"/>
        <v>0</v>
      </c>
      <c r="AM140" s="306"/>
    </row>
    <row r="141" spans="1:39" outlineLevel="1">
      <c r="B141" s="520"/>
      <c r="C141" s="291"/>
      <c r="D141" s="783"/>
      <c r="E141" s="783"/>
      <c r="F141" s="783"/>
      <c r="G141" s="783"/>
      <c r="H141" s="783"/>
      <c r="I141" s="783"/>
      <c r="J141" s="783"/>
      <c r="K141" s="783"/>
      <c r="L141" s="783"/>
      <c r="M141" s="783"/>
      <c r="N141" s="783"/>
      <c r="O141" s="783"/>
      <c r="P141" s="783"/>
      <c r="Q141" s="783"/>
      <c r="R141" s="783"/>
      <c r="S141" s="783"/>
      <c r="T141" s="783"/>
      <c r="U141" s="783"/>
      <c r="V141" s="783"/>
      <c r="W141" s="783"/>
      <c r="X141" s="783"/>
      <c r="Y141" s="789"/>
      <c r="Z141" s="804"/>
      <c r="AA141" s="804"/>
      <c r="AB141" s="804"/>
      <c r="AC141" s="804"/>
      <c r="AD141" s="804"/>
      <c r="AE141" s="804"/>
      <c r="AF141" s="804"/>
      <c r="AG141" s="804"/>
      <c r="AH141" s="804"/>
      <c r="AI141" s="804"/>
      <c r="AJ141" s="804"/>
      <c r="AK141" s="804"/>
      <c r="AL141" s="804"/>
      <c r="AM141" s="306"/>
    </row>
    <row r="142" spans="1:39" ht="15.75" outlineLevel="1">
      <c r="B142" s="288" t="s">
        <v>501</v>
      </c>
      <c r="C142" s="291"/>
      <c r="D142" s="783"/>
      <c r="E142" s="783"/>
      <c r="F142" s="783"/>
      <c r="G142" s="783"/>
      <c r="H142" s="783"/>
      <c r="I142" s="783"/>
      <c r="J142" s="783"/>
      <c r="K142" s="783"/>
      <c r="L142" s="783"/>
      <c r="M142" s="783"/>
      <c r="N142" s="783"/>
      <c r="O142" s="783"/>
      <c r="P142" s="783"/>
      <c r="Q142" s="783"/>
      <c r="R142" s="783"/>
      <c r="S142" s="783"/>
      <c r="T142" s="783"/>
      <c r="U142" s="783"/>
      <c r="V142" s="783"/>
      <c r="W142" s="783"/>
      <c r="X142" s="783"/>
      <c r="Y142" s="789"/>
      <c r="Z142" s="804"/>
      <c r="AA142" s="804"/>
      <c r="AB142" s="804"/>
      <c r="AC142" s="804"/>
      <c r="AD142" s="804"/>
      <c r="AE142" s="804"/>
      <c r="AF142" s="804"/>
      <c r="AG142" s="804"/>
      <c r="AH142" s="804"/>
      <c r="AI142" s="804"/>
      <c r="AJ142" s="804"/>
      <c r="AK142" s="804"/>
      <c r="AL142" s="804"/>
      <c r="AM142" s="306"/>
    </row>
    <row r="143" spans="1:39" outlineLevel="1">
      <c r="A143" s="522">
        <v>33</v>
      </c>
      <c r="B143" s="520" t="s">
        <v>125</v>
      </c>
      <c r="C143" s="291" t="s">
        <v>25</v>
      </c>
      <c r="D143" s="782"/>
      <c r="E143" s="782"/>
      <c r="F143" s="782"/>
      <c r="G143" s="782"/>
      <c r="H143" s="782"/>
      <c r="I143" s="782"/>
      <c r="J143" s="782"/>
      <c r="K143" s="782"/>
      <c r="L143" s="782"/>
      <c r="M143" s="782"/>
      <c r="N143" s="782">
        <v>0</v>
      </c>
      <c r="O143" s="782"/>
      <c r="P143" s="782"/>
      <c r="Q143" s="782"/>
      <c r="R143" s="782"/>
      <c r="S143" s="782"/>
      <c r="T143" s="782"/>
      <c r="U143" s="782"/>
      <c r="V143" s="782"/>
      <c r="W143" s="782"/>
      <c r="X143" s="782"/>
      <c r="Y143" s="802"/>
      <c r="Z143" s="784"/>
      <c r="AA143" s="784"/>
      <c r="AB143" s="784"/>
      <c r="AC143" s="784"/>
      <c r="AD143" s="784"/>
      <c r="AE143" s="784"/>
      <c r="AF143" s="797"/>
      <c r="AG143" s="797"/>
      <c r="AH143" s="797"/>
      <c r="AI143" s="797"/>
      <c r="AJ143" s="797"/>
      <c r="AK143" s="797"/>
      <c r="AL143" s="797"/>
      <c r="AM143" s="296">
        <f>SUM(Y143:AL143)</f>
        <v>0</v>
      </c>
    </row>
    <row r="144" spans="1:39" outlineLevel="1">
      <c r="B144" s="294" t="s">
        <v>267</v>
      </c>
      <c r="C144" s="291" t="s">
        <v>163</v>
      </c>
      <c r="D144" s="782"/>
      <c r="E144" s="782"/>
      <c r="F144" s="782"/>
      <c r="G144" s="782"/>
      <c r="H144" s="782"/>
      <c r="I144" s="782"/>
      <c r="J144" s="782"/>
      <c r="K144" s="782"/>
      <c r="L144" s="782"/>
      <c r="M144" s="782"/>
      <c r="N144" s="782">
        <f>N143</f>
        <v>0</v>
      </c>
      <c r="O144" s="782"/>
      <c r="P144" s="782"/>
      <c r="Q144" s="782"/>
      <c r="R144" s="782"/>
      <c r="S144" s="782"/>
      <c r="T144" s="782"/>
      <c r="U144" s="782"/>
      <c r="V144" s="782"/>
      <c r="W144" s="782"/>
      <c r="X144" s="782"/>
      <c r="Y144" s="786">
        <f t="shared" ref="Y144:AL144" si="32">Y143</f>
        <v>0</v>
      </c>
      <c r="Z144" s="786">
        <f t="shared" si="32"/>
        <v>0</v>
      </c>
      <c r="AA144" s="786">
        <f t="shared" si="32"/>
        <v>0</v>
      </c>
      <c r="AB144" s="786">
        <f t="shared" si="32"/>
        <v>0</v>
      </c>
      <c r="AC144" s="786">
        <f t="shared" si="32"/>
        <v>0</v>
      </c>
      <c r="AD144" s="786">
        <f t="shared" si="32"/>
        <v>0</v>
      </c>
      <c r="AE144" s="786">
        <f t="shared" si="32"/>
        <v>0</v>
      </c>
      <c r="AF144" s="786">
        <f t="shared" si="32"/>
        <v>0</v>
      </c>
      <c r="AG144" s="786">
        <f t="shared" si="32"/>
        <v>0</v>
      </c>
      <c r="AH144" s="786">
        <f t="shared" si="32"/>
        <v>0</v>
      </c>
      <c r="AI144" s="786">
        <f t="shared" si="32"/>
        <v>0</v>
      </c>
      <c r="AJ144" s="786">
        <f t="shared" si="32"/>
        <v>0</v>
      </c>
      <c r="AK144" s="786">
        <f t="shared" si="32"/>
        <v>0</v>
      </c>
      <c r="AL144" s="786">
        <f t="shared" si="32"/>
        <v>0</v>
      </c>
      <c r="AM144" s="306"/>
    </row>
    <row r="145" spans="1:39" outlineLevel="1">
      <c r="B145" s="520"/>
      <c r="C145" s="291"/>
      <c r="D145" s="783"/>
      <c r="E145" s="783"/>
      <c r="F145" s="783"/>
      <c r="G145" s="783"/>
      <c r="H145" s="783"/>
      <c r="I145" s="783"/>
      <c r="J145" s="783"/>
      <c r="K145" s="783"/>
      <c r="L145" s="783"/>
      <c r="M145" s="783"/>
      <c r="N145" s="783"/>
      <c r="O145" s="783"/>
      <c r="P145" s="783"/>
      <c r="Q145" s="783"/>
      <c r="R145" s="783"/>
      <c r="S145" s="783"/>
      <c r="T145" s="783"/>
      <c r="U145" s="783"/>
      <c r="V145" s="783"/>
      <c r="W145" s="783"/>
      <c r="X145" s="783"/>
      <c r="Y145" s="789"/>
      <c r="Z145" s="804"/>
      <c r="AA145" s="804"/>
      <c r="AB145" s="804"/>
      <c r="AC145" s="804"/>
      <c r="AD145" s="804"/>
      <c r="AE145" s="804"/>
      <c r="AF145" s="804"/>
      <c r="AG145" s="804"/>
      <c r="AH145" s="804"/>
      <c r="AI145" s="804"/>
      <c r="AJ145" s="804"/>
      <c r="AK145" s="804"/>
      <c r="AL145" s="804"/>
      <c r="AM145" s="306"/>
    </row>
    <row r="146" spans="1:39" outlineLevel="1">
      <c r="A146" s="522">
        <v>34</v>
      </c>
      <c r="B146" s="520" t="s">
        <v>126</v>
      </c>
      <c r="C146" s="291" t="s">
        <v>25</v>
      </c>
      <c r="D146" s="782"/>
      <c r="E146" s="782"/>
      <c r="F146" s="782"/>
      <c r="G146" s="782"/>
      <c r="H146" s="782"/>
      <c r="I146" s="782"/>
      <c r="J146" s="782"/>
      <c r="K146" s="782"/>
      <c r="L146" s="782"/>
      <c r="M146" s="782"/>
      <c r="N146" s="782">
        <v>0</v>
      </c>
      <c r="O146" s="782"/>
      <c r="P146" s="782"/>
      <c r="Q146" s="782"/>
      <c r="R146" s="782"/>
      <c r="S146" s="782"/>
      <c r="T146" s="782"/>
      <c r="U146" s="782"/>
      <c r="V146" s="782"/>
      <c r="W146" s="782"/>
      <c r="X146" s="782"/>
      <c r="Y146" s="802"/>
      <c r="Z146" s="784"/>
      <c r="AA146" s="784"/>
      <c r="AB146" s="784"/>
      <c r="AC146" s="784"/>
      <c r="AD146" s="784"/>
      <c r="AE146" s="784"/>
      <c r="AF146" s="797"/>
      <c r="AG146" s="797"/>
      <c r="AH146" s="797"/>
      <c r="AI146" s="797"/>
      <c r="AJ146" s="797"/>
      <c r="AK146" s="797"/>
      <c r="AL146" s="797"/>
      <c r="AM146" s="296">
        <f>SUM(Y146:AL146)</f>
        <v>0</v>
      </c>
    </row>
    <row r="147" spans="1:39" outlineLevel="1">
      <c r="B147" s="294" t="s">
        <v>267</v>
      </c>
      <c r="C147" s="291" t="s">
        <v>163</v>
      </c>
      <c r="D147" s="782"/>
      <c r="E147" s="782"/>
      <c r="F147" s="782"/>
      <c r="G147" s="782"/>
      <c r="H147" s="782"/>
      <c r="I147" s="782"/>
      <c r="J147" s="782"/>
      <c r="K147" s="782"/>
      <c r="L147" s="782"/>
      <c r="M147" s="782"/>
      <c r="N147" s="782">
        <f>N146</f>
        <v>0</v>
      </c>
      <c r="O147" s="782"/>
      <c r="P147" s="782"/>
      <c r="Q147" s="782"/>
      <c r="R147" s="782"/>
      <c r="S147" s="782"/>
      <c r="T147" s="782"/>
      <c r="U147" s="782"/>
      <c r="V147" s="782"/>
      <c r="W147" s="782"/>
      <c r="X147" s="782"/>
      <c r="Y147" s="786">
        <f t="shared" ref="Y147:AL147" si="33">Y146</f>
        <v>0</v>
      </c>
      <c r="Z147" s="786">
        <f t="shared" si="33"/>
        <v>0</v>
      </c>
      <c r="AA147" s="786">
        <f t="shared" si="33"/>
        <v>0</v>
      </c>
      <c r="AB147" s="786">
        <f t="shared" si="33"/>
        <v>0</v>
      </c>
      <c r="AC147" s="786">
        <f t="shared" si="33"/>
        <v>0</v>
      </c>
      <c r="AD147" s="786">
        <f t="shared" si="33"/>
        <v>0</v>
      </c>
      <c r="AE147" s="786">
        <f t="shared" si="33"/>
        <v>0</v>
      </c>
      <c r="AF147" s="786">
        <f t="shared" si="33"/>
        <v>0</v>
      </c>
      <c r="AG147" s="786">
        <f t="shared" si="33"/>
        <v>0</v>
      </c>
      <c r="AH147" s="786">
        <f t="shared" si="33"/>
        <v>0</v>
      </c>
      <c r="AI147" s="786">
        <f t="shared" si="33"/>
        <v>0</v>
      </c>
      <c r="AJ147" s="786">
        <f t="shared" si="33"/>
        <v>0</v>
      </c>
      <c r="AK147" s="786">
        <f t="shared" si="33"/>
        <v>0</v>
      </c>
      <c r="AL147" s="786">
        <f t="shared" si="33"/>
        <v>0</v>
      </c>
      <c r="AM147" s="306"/>
    </row>
    <row r="148" spans="1:39" outlineLevel="1">
      <c r="B148" s="520"/>
      <c r="C148" s="291"/>
      <c r="D148" s="783"/>
      <c r="E148" s="783"/>
      <c r="F148" s="783"/>
      <c r="G148" s="783"/>
      <c r="H148" s="783"/>
      <c r="I148" s="783"/>
      <c r="J148" s="783"/>
      <c r="K148" s="783"/>
      <c r="L148" s="783"/>
      <c r="M148" s="783"/>
      <c r="N148" s="783"/>
      <c r="O148" s="783"/>
      <c r="P148" s="783"/>
      <c r="Q148" s="783"/>
      <c r="R148" s="783"/>
      <c r="S148" s="783"/>
      <c r="T148" s="783"/>
      <c r="U148" s="783"/>
      <c r="V148" s="783"/>
      <c r="W148" s="783"/>
      <c r="X148" s="783"/>
      <c r="Y148" s="789"/>
      <c r="Z148" s="804"/>
      <c r="AA148" s="804"/>
      <c r="AB148" s="804"/>
      <c r="AC148" s="804"/>
      <c r="AD148" s="804"/>
      <c r="AE148" s="804"/>
      <c r="AF148" s="804"/>
      <c r="AG148" s="804"/>
      <c r="AH148" s="804"/>
      <c r="AI148" s="804"/>
      <c r="AJ148" s="804"/>
      <c r="AK148" s="804"/>
      <c r="AL148" s="804"/>
      <c r="AM148" s="306"/>
    </row>
    <row r="149" spans="1:39" outlineLevel="1">
      <c r="A149" s="522">
        <v>35</v>
      </c>
      <c r="B149" s="520" t="s">
        <v>127</v>
      </c>
      <c r="C149" s="291" t="s">
        <v>25</v>
      </c>
      <c r="D149" s="782"/>
      <c r="E149" s="782"/>
      <c r="F149" s="782"/>
      <c r="G149" s="782"/>
      <c r="H149" s="782"/>
      <c r="I149" s="782"/>
      <c r="J149" s="782"/>
      <c r="K149" s="782"/>
      <c r="L149" s="782"/>
      <c r="M149" s="782"/>
      <c r="N149" s="782">
        <v>0</v>
      </c>
      <c r="O149" s="782"/>
      <c r="P149" s="782"/>
      <c r="Q149" s="782"/>
      <c r="R149" s="782"/>
      <c r="S149" s="782"/>
      <c r="T149" s="782"/>
      <c r="U149" s="782"/>
      <c r="V149" s="782"/>
      <c r="W149" s="782"/>
      <c r="X149" s="782"/>
      <c r="Y149" s="802"/>
      <c r="Z149" s="784"/>
      <c r="AA149" s="784"/>
      <c r="AB149" s="784"/>
      <c r="AC149" s="784"/>
      <c r="AD149" s="784"/>
      <c r="AE149" s="784"/>
      <c r="AF149" s="797"/>
      <c r="AG149" s="797"/>
      <c r="AH149" s="797"/>
      <c r="AI149" s="797"/>
      <c r="AJ149" s="797"/>
      <c r="AK149" s="797"/>
      <c r="AL149" s="797"/>
      <c r="AM149" s="296">
        <f>SUM(Y149:AL149)</f>
        <v>0</v>
      </c>
    </row>
    <row r="150" spans="1:39" outlineLevel="1">
      <c r="B150" s="294" t="s">
        <v>267</v>
      </c>
      <c r="C150" s="291" t="s">
        <v>163</v>
      </c>
      <c r="D150" s="782"/>
      <c r="E150" s="782"/>
      <c r="F150" s="782"/>
      <c r="G150" s="782"/>
      <c r="H150" s="782"/>
      <c r="I150" s="782"/>
      <c r="J150" s="782"/>
      <c r="K150" s="782"/>
      <c r="L150" s="782"/>
      <c r="M150" s="782"/>
      <c r="N150" s="782">
        <f>N149</f>
        <v>0</v>
      </c>
      <c r="O150" s="782"/>
      <c r="P150" s="782"/>
      <c r="Q150" s="782"/>
      <c r="R150" s="782"/>
      <c r="S150" s="782"/>
      <c r="T150" s="782"/>
      <c r="U150" s="782"/>
      <c r="V150" s="782"/>
      <c r="W150" s="782"/>
      <c r="X150" s="782"/>
      <c r="Y150" s="786">
        <f t="shared" ref="Y150:AL150" si="34">Y149</f>
        <v>0</v>
      </c>
      <c r="Z150" s="786">
        <f t="shared" si="34"/>
        <v>0</v>
      </c>
      <c r="AA150" s="786">
        <f t="shared" si="34"/>
        <v>0</v>
      </c>
      <c r="AB150" s="786">
        <f t="shared" si="34"/>
        <v>0</v>
      </c>
      <c r="AC150" s="786">
        <f t="shared" si="34"/>
        <v>0</v>
      </c>
      <c r="AD150" s="786">
        <f t="shared" si="34"/>
        <v>0</v>
      </c>
      <c r="AE150" s="786">
        <f t="shared" si="34"/>
        <v>0</v>
      </c>
      <c r="AF150" s="786">
        <f t="shared" si="34"/>
        <v>0</v>
      </c>
      <c r="AG150" s="786">
        <f t="shared" si="34"/>
        <v>0</v>
      </c>
      <c r="AH150" s="786">
        <f t="shared" si="34"/>
        <v>0</v>
      </c>
      <c r="AI150" s="786">
        <f t="shared" si="34"/>
        <v>0</v>
      </c>
      <c r="AJ150" s="786">
        <f t="shared" si="34"/>
        <v>0</v>
      </c>
      <c r="AK150" s="786">
        <f t="shared" si="34"/>
        <v>0</v>
      </c>
      <c r="AL150" s="786">
        <f t="shared" si="34"/>
        <v>0</v>
      </c>
      <c r="AM150" s="306"/>
    </row>
    <row r="151" spans="1:39" outlineLevel="1">
      <c r="B151" s="294"/>
      <c r="C151" s="291"/>
      <c r="D151" s="783"/>
      <c r="E151" s="783"/>
      <c r="F151" s="783"/>
      <c r="G151" s="783"/>
      <c r="H151" s="783"/>
      <c r="I151" s="783"/>
      <c r="J151" s="783"/>
      <c r="K151" s="783"/>
      <c r="L151" s="783"/>
      <c r="M151" s="783"/>
      <c r="N151" s="783"/>
      <c r="O151" s="783"/>
      <c r="P151" s="783"/>
      <c r="Q151" s="783"/>
      <c r="R151" s="783"/>
      <c r="S151" s="783"/>
      <c r="T151" s="783"/>
      <c r="U151" s="783"/>
      <c r="V151" s="783"/>
      <c r="W151" s="783"/>
      <c r="X151" s="783"/>
      <c r="Y151" s="789"/>
      <c r="Z151" s="804"/>
      <c r="AA151" s="804"/>
      <c r="AB151" s="804"/>
      <c r="AC151" s="804"/>
      <c r="AD151" s="804"/>
      <c r="AE151" s="804"/>
      <c r="AF151" s="804"/>
      <c r="AG151" s="804"/>
      <c r="AH151" s="804"/>
      <c r="AI151" s="804"/>
      <c r="AJ151" s="804"/>
      <c r="AK151" s="804"/>
      <c r="AL151" s="804"/>
      <c r="AM151" s="306"/>
    </row>
    <row r="152" spans="1:39" ht="15.75" outlineLevel="1">
      <c r="B152" s="288" t="s">
        <v>502</v>
      </c>
      <c r="C152" s="291"/>
      <c r="D152" s="783"/>
      <c r="E152" s="783"/>
      <c r="F152" s="783"/>
      <c r="G152" s="783"/>
      <c r="H152" s="783"/>
      <c r="I152" s="783"/>
      <c r="J152" s="783"/>
      <c r="K152" s="783"/>
      <c r="L152" s="783"/>
      <c r="M152" s="783"/>
      <c r="N152" s="783"/>
      <c r="O152" s="783"/>
      <c r="P152" s="783"/>
      <c r="Q152" s="783"/>
      <c r="R152" s="783"/>
      <c r="S152" s="783"/>
      <c r="T152" s="783"/>
      <c r="U152" s="783"/>
      <c r="V152" s="783"/>
      <c r="W152" s="783"/>
      <c r="X152" s="783"/>
      <c r="Y152" s="789"/>
      <c r="Z152" s="804"/>
      <c r="AA152" s="804"/>
      <c r="AB152" s="804"/>
      <c r="AC152" s="804"/>
      <c r="AD152" s="804"/>
      <c r="AE152" s="804"/>
      <c r="AF152" s="804"/>
      <c r="AG152" s="804"/>
      <c r="AH152" s="804"/>
      <c r="AI152" s="804"/>
      <c r="AJ152" s="804"/>
      <c r="AK152" s="804"/>
      <c r="AL152" s="804"/>
      <c r="AM152" s="306"/>
    </row>
    <row r="153" spans="1:39" ht="45" outlineLevel="1">
      <c r="A153" s="522">
        <v>36</v>
      </c>
      <c r="B153" s="520" t="s">
        <v>128</v>
      </c>
      <c r="C153" s="291" t="s">
        <v>25</v>
      </c>
      <c r="D153" s="782"/>
      <c r="E153" s="782"/>
      <c r="F153" s="782"/>
      <c r="G153" s="782"/>
      <c r="H153" s="782"/>
      <c r="I153" s="782"/>
      <c r="J153" s="782"/>
      <c r="K153" s="782"/>
      <c r="L153" s="782"/>
      <c r="M153" s="782"/>
      <c r="N153" s="782">
        <v>0</v>
      </c>
      <c r="O153" s="782"/>
      <c r="P153" s="782"/>
      <c r="Q153" s="782"/>
      <c r="R153" s="782"/>
      <c r="S153" s="782"/>
      <c r="T153" s="782"/>
      <c r="U153" s="782"/>
      <c r="V153" s="782"/>
      <c r="W153" s="782"/>
      <c r="X153" s="782"/>
      <c r="Y153" s="802"/>
      <c r="Z153" s="784"/>
      <c r="AA153" s="784"/>
      <c r="AB153" s="784"/>
      <c r="AC153" s="784"/>
      <c r="AD153" s="784"/>
      <c r="AE153" s="784"/>
      <c r="AF153" s="797"/>
      <c r="AG153" s="797"/>
      <c r="AH153" s="797"/>
      <c r="AI153" s="797"/>
      <c r="AJ153" s="797"/>
      <c r="AK153" s="797"/>
      <c r="AL153" s="797"/>
      <c r="AM153" s="296">
        <f>SUM(Y153:AL153)</f>
        <v>0</v>
      </c>
    </row>
    <row r="154" spans="1:39" outlineLevel="1">
      <c r="B154" s="294" t="s">
        <v>267</v>
      </c>
      <c r="C154" s="291" t="s">
        <v>163</v>
      </c>
      <c r="D154" s="782"/>
      <c r="E154" s="782"/>
      <c r="F154" s="782"/>
      <c r="G154" s="782"/>
      <c r="H154" s="782"/>
      <c r="I154" s="782"/>
      <c r="J154" s="782"/>
      <c r="K154" s="782"/>
      <c r="L154" s="782"/>
      <c r="M154" s="782"/>
      <c r="N154" s="782">
        <f>N153</f>
        <v>0</v>
      </c>
      <c r="O154" s="782"/>
      <c r="P154" s="782"/>
      <c r="Q154" s="782"/>
      <c r="R154" s="782"/>
      <c r="S154" s="782"/>
      <c r="T154" s="782"/>
      <c r="U154" s="782"/>
      <c r="V154" s="782"/>
      <c r="W154" s="782"/>
      <c r="X154" s="782"/>
      <c r="Y154" s="786">
        <f t="shared" ref="Y154:AL154" si="35">Y153</f>
        <v>0</v>
      </c>
      <c r="Z154" s="786">
        <f t="shared" si="35"/>
        <v>0</v>
      </c>
      <c r="AA154" s="786">
        <f t="shared" si="35"/>
        <v>0</v>
      </c>
      <c r="AB154" s="786">
        <f t="shared" si="35"/>
        <v>0</v>
      </c>
      <c r="AC154" s="786">
        <f t="shared" si="35"/>
        <v>0</v>
      </c>
      <c r="AD154" s="786">
        <f t="shared" si="35"/>
        <v>0</v>
      </c>
      <c r="AE154" s="786">
        <f t="shared" si="35"/>
        <v>0</v>
      </c>
      <c r="AF154" s="786">
        <f t="shared" si="35"/>
        <v>0</v>
      </c>
      <c r="AG154" s="786">
        <f t="shared" si="35"/>
        <v>0</v>
      </c>
      <c r="AH154" s="786">
        <f t="shared" si="35"/>
        <v>0</v>
      </c>
      <c r="AI154" s="786">
        <f t="shared" si="35"/>
        <v>0</v>
      </c>
      <c r="AJ154" s="786">
        <f t="shared" si="35"/>
        <v>0</v>
      </c>
      <c r="AK154" s="786">
        <f t="shared" si="35"/>
        <v>0</v>
      </c>
      <c r="AL154" s="786">
        <f t="shared" si="35"/>
        <v>0</v>
      </c>
      <c r="AM154" s="306"/>
    </row>
    <row r="155" spans="1:39" outlineLevel="1">
      <c r="B155" s="520"/>
      <c r="C155" s="291"/>
      <c r="D155" s="783"/>
      <c r="E155" s="783"/>
      <c r="F155" s="783"/>
      <c r="G155" s="783"/>
      <c r="H155" s="783"/>
      <c r="I155" s="783"/>
      <c r="J155" s="783"/>
      <c r="K155" s="783"/>
      <c r="L155" s="783"/>
      <c r="M155" s="783"/>
      <c r="N155" s="783"/>
      <c r="O155" s="783"/>
      <c r="P155" s="783"/>
      <c r="Q155" s="783"/>
      <c r="R155" s="783"/>
      <c r="S155" s="783"/>
      <c r="T155" s="783"/>
      <c r="U155" s="783"/>
      <c r="V155" s="783"/>
      <c r="W155" s="783"/>
      <c r="X155" s="783"/>
      <c r="Y155" s="789"/>
      <c r="Z155" s="804"/>
      <c r="AA155" s="804"/>
      <c r="AB155" s="804"/>
      <c r="AC155" s="804"/>
      <c r="AD155" s="804"/>
      <c r="AE155" s="804"/>
      <c r="AF155" s="804"/>
      <c r="AG155" s="804"/>
      <c r="AH155" s="804"/>
      <c r="AI155" s="804"/>
      <c r="AJ155" s="804"/>
      <c r="AK155" s="804"/>
      <c r="AL155" s="804"/>
      <c r="AM155" s="306"/>
    </row>
    <row r="156" spans="1:39" ht="30" outlineLevel="1">
      <c r="A156" s="522">
        <v>37</v>
      </c>
      <c r="B156" s="520" t="s">
        <v>129</v>
      </c>
      <c r="C156" s="291" t="s">
        <v>25</v>
      </c>
      <c r="D156" s="782"/>
      <c r="E156" s="782"/>
      <c r="F156" s="782"/>
      <c r="G156" s="782"/>
      <c r="H156" s="782"/>
      <c r="I156" s="782"/>
      <c r="J156" s="782"/>
      <c r="K156" s="782"/>
      <c r="L156" s="782"/>
      <c r="M156" s="782"/>
      <c r="N156" s="782">
        <v>0</v>
      </c>
      <c r="O156" s="782"/>
      <c r="P156" s="782"/>
      <c r="Q156" s="782"/>
      <c r="R156" s="782"/>
      <c r="S156" s="782"/>
      <c r="T156" s="782"/>
      <c r="U156" s="782"/>
      <c r="V156" s="782"/>
      <c r="W156" s="782"/>
      <c r="X156" s="782"/>
      <c r="Y156" s="802"/>
      <c r="Z156" s="784"/>
      <c r="AA156" s="784"/>
      <c r="AB156" s="784"/>
      <c r="AC156" s="784"/>
      <c r="AD156" s="784"/>
      <c r="AE156" s="784"/>
      <c r="AF156" s="797"/>
      <c r="AG156" s="797"/>
      <c r="AH156" s="797"/>
      <c r="AI156" s="797"/>
      <c r="AJ156" s="797"/>
      <c r="AK156" s="797"/>
      <c r="AL156" s="797"/>
      <c r="AM156" s="296">
        <f>SUM(Y156:AL156)</f>
        <v>0</v>
      </c>
    </row>
    <row r="157" spans="1:39" outlineLevel="1">
      <c r="B157" s="294" t="s">
        <v>267</v>
      </c>
      <c r="C157" s="291" t="s">
        <v>163</v>
      </c>
      <c r="D157" s="782"/>
      <c r="E157" s="782"/>
      <c r="F157" s="782"/>
      <c r="G157" s="782"/>
      <c r="H157" s="782"/>
      <c r="I157" s="782"/>
      <c r="J157" s="782"/>
      <c r="K157" s="782"/>
      <c r="L157" s="782"/>
      <c r="M157" s="782"/>
      <c r="N157" s="782">
        <f>N156</f>
        <v>0</v>
      </c>
      <c r="O157" s="782"/>
      <c r="P157" s="782"/>
      <c r="Q157" s="782"/>
      <c r="R157" s="782"/>
      <c r="S157" s="782"/>
      <c r="T157" s="782"/>
      <c r="U157" s="782"/>
      <c r="V157" s="782"/>
      <c r="W157" s="782"/>
      <c r="X157" s="782"/>
      <c r="Y157" s="786">
        <f t="shared" ref="Y157:AL157" si="36">Y156</f>
        <v>0</v>
      </c>
      <c r="Z157" s="786">
        <f t="shared" si="36"/>
        <v>0</v>
      </c>
      <c r="AA157" s="786">
        <f t="shared" si="36"/>
        <v>0</v>
      </c>
      <c r="AB157" s="786">
        <f t="shared" si="36"/>
        <v>0</v>
      </c>
      <c r="AC157" s="786">
        <f t="shared" si="36"/>
        <v>0</v>
      </c>
      <c r="AD157" s="786">
        <f t="shared" si="36"/>
        <v>0</v>
      </c>
      <c r="AE157" s="786">
        <f t="shared" si="36"/>
        <v>0</v>
      </c>
      <c r="AF157" s="786">
        <f t="shared" si="36"/>
        <v>0</v>
      </c>
      <c r="AG157" s="786">
        <f t="shared" si="36"/>
        <v>0</v>
      </c>
      <c r="AH157" s="786">
        <f t="shared" si="36"/>
        <v>0</v>
      </c>
      <c r="AI157" s="786">
        <f t="shared" si="36"/>
        <v>0</v>
      </c>
      <c r="AJ157" s="786">
        <f t="shared" si="36"/>
        <v>0</v>
      </c>
      <c r="AK157" s="786">
        <f t="shared" si="36"/>
        <v>0</v>
      </c>
      <c r="AL157" s="786">
        <f t="shared" si="36"/>
        <v>0</v>
      </c>
      <c r="AM157" s="306"/>
    </row>
    <row r="158" spans="1:39" outlineLevel="1">
      <c r="B158" s="520"/>
      <c r="C158" s="291"/>
      <c r="D158" s="783"/>
      <c r="E158" s="783"/>
      <c r="F158" s="783"/>
      <c r="G158" s="783"/>
      <c r="H158" s="783"/>
      <c r="I158" s="783"/>
      <c r="J158" s="783"/>
      <c r="K158" s="783"/>
      <c r="L158" s="783"/>
      <c r="M158" s="783"/>
      <c r="N158" s="783"/>
      <c r="O158" s="783"/>
      <c r="P158" s="783"/>
      <c r="Q158" s="783"/>
      <c r="R158" s="783"/>
      <c r="S158" s="783"/>
      <c r="T158" s="783"/>
      <c r="U158" s="783"/>
      <c r="V158" s="783"/>
      <c r="W158" s="783"/>
      <c r="X158" s="783"/>
      <c r="Y158" s="789"/>
      <c r="Z158" s="804"/>
      <c r="AA158" s="804"/>
      <c r="AB158" s="804"/>
      <c r="AC158" s="804"/>
      <c r="AD158" s="804"/>
      <c r="AE158" s="804"/>
      <c r="AF158" s="804"/>
      <c r="AG158" s="804"/>
      <c r="AH158" s="804"/>
      <c r="AI158" s="804"/>
      <c r="AJ158" s="804"/>
      <c r="AK158" s="804"/>
      <c r="AL158" s="804"/>
      <c r="AM158" s="306"/>
    </row>
    <row r="159" spans="1:39" outlineLevel="1">
      <c r="A159" s="522">
        <v>38</v>
      </c>
      <c r="B159" s="520" t="s">
        <v>130</v>
      </c>
      <c r="C159" s="291" t="s">
        <v>25</v>
      </c>
      <c r="D159" s="782"/>
      <c r="E159" s="782"/>
      <c r="F159" s="782"/>
      <c r="G159" s="782"/>
      <c r="H159" s="782"/>
      <c r="I159" s="782"/>
      <c r="J159" s="782"/>
      <c r="K159" s="782"/>
      <c r="L159" s="782"/>
      <c r="M159" s="782"/>
      <c r="N159" s="782">
        <v>0</v>
      </c>
      <c r="O159" s="782"/>
      <c r="P159" s="782"/>
      <c r="Q159" s="782"/>
      <c r="R159" s="782"/>
      <c r="S159" s="782"/>
      <c r="T159" s="782"/>
      <c r="U159" s="782"/>
      <c r="V159" s="782"/>
      <c r="W159" s="782"/>
      <c r="X159" s="782"/>
      <c r="Y159" s="802"/>
      <c r="Z159" s="784"/>
      <c r="AA159" s="784"/>
      <c r="AB159" s="784"/>
      <c r="AC159" s="784"/>
      <c r="AD159" s="784"/>
      <c r="AE159" s="784"/>
      <c r="AF159" s="797"/>
      <c r="AG159" s="797"/>
      <c r="AH159" s="797"/>
      <c r="AI159" s="797"/>
      <c r="AJ159" s="797"/>
      <c r="AK159" s="797"/>
      <c r="AL159" s="797"/>
      <c r="AM159" s="296">
        <f>SUM(Y159:AL159)</f>
        <v>0</v>
      </c>
    </row>
    <row r="160" spans="1:39" outlineLevel="1">
      <c r="B160" s="294" t="s">
        <v>267</v>
      </c>
      <c r="C160" s="291" t="s">
        <v>163</v>
      </c>
      <c r="D160" s="782"/>
      <c r="E160" s="782"/>
      <c r="F160" s="782"/>
      <c r="G160" s="782"/>
      <c r="H160" s="782"/>
      <c r="I160" s="782"/>
      <c r="J160" s="782"/>
      <c r="K160" s="782"/>
      <c r="L160" s="782"/>
      <c r="M160" s="782"/>
      <c r="N160" s="782">
        <f>N159</f>
        <v>0</v>
      </c>
      <c r="O160" s="782"/>
      <c r="P160" s="782"/>
      <c r="Q160" s="782"/>
      <c r="R160" s="782"/>
      <c r="S160" s="782"/>
      <c r="T160" s="782"/>
      <c r="U160" s="782"/>
      <c r="V160" s="782"/>
      <c r="W160" s="782"/>
      <c r="X160" s="782"/>
      <c r="Y160" s="786">
        <f t="shared" ref="Y160:AL160" si="37">Y159</f>
        <v>0</v>
      </c>
      <c r="Z160" s="786">
        <f t="shared" si="37"/>
        <v>0</v>
      </c>
      <c r="AA160" s="786">
        <f t="shared" si="37"/>
        <v>0</v>
      </c>
      <c r="AB160" s="786">
        <f t="shared" si="37"/>
        <v>0</v>
      </c>
      <c r="AC160" s="786">
        <f t="shared" si="37"/>
        <v>0</v>
      </c>
      <c r="AD160" s="786">
        <f t="shared" si="37"/>
        <v>0</v>
      </c>
      <c r="AE160" s="786">
        <f t="shared" si="37"/>
        <v>0</v>
      </c>
      <c r="AF160" s="786">
        <f t="shared" si="37"/>
        <v>0</v>
      </c>
      <c r="AG160" s="786">
        <f t="shared" si="37"/>
        <v>0</v>
      </c>
      <c r="AH160" s="786">
        <f t="shared" si="37"/>
        <v>0</v>
      </c>
      <c r="AI160" s="786">
        <f t="shared" si="37"/>
        <v>0</v>
      </c>
      <c r="AJ160" s="786">
        <f t="shared" si="37"/>
        <v>0</v>
      </c>
      <c r="AK160" s="786">
        <f t="shared" si="37"/>
        <v>0</v>
      </c>
      <c r="AL160" s="786">
        <f t="shared" si="37"/>
        <v>0</v>
      </c>
      <c r="AM160" s="306"/>
    </row>
    <row r="161" spans="1:39" outlineLevel="1">
      <c r="B161" s="520"/>
      <c r="C161" s="291"/>
      <c r="D161" s="783"/>
      <c r="E161" s="783"/>
      <c r="F161" s="783"/>
      <c r="G161" s="783"/>
      <c r="H161" s="783"/>
      <c r="I161" s="783"/>
      <c r="J161" s="783"/>
      <c r="K161" s="783"/>
      <c r="L161" s="783"/>
      <c r="M161" s="783"/>
      <c r="N161" s="783"/>
      <c r="O161" s="783"/>
      <c r="P161" s="783"/>
      <c r="Q161" s="783"/>
      <c r="R161" s="783"/>
      <c r="S161" s="783"/>
      <c r="T161" s="783"/>
      <c r="U161" s="783"/>
      <c r="V161" s="783"/>
      <c r="W161" s="783"/>
      <c r="X161" s="783"/>
      <c r="Y161" s="789"/>
      <c r="Z161" s="804"/>
      <c r="AA161" s="804"/>
      <c r="AB161" s="804"/>
      <c r="AC161" s="804"/>
      <c r="AD161" s="804"/>
      <c r="AE161" s="804"/>
      <c r="AF161" s="804"/>
      <c r="AG161" s="804"/>
      <c r="AH161" s="804"/>
      <c r="AI161" s="804"/>
      <c r="AJ161" s="804"/>
      <c r="AK161" s="804"/>
      <c r="AL161" s="804"/>
      <c r="AM161" s="306"/>
    </row>
    <row r="162" spans="1:39" ht="30" outlineLevel="1">
      <c r="A162" s="522">
        <v>39</v>
      </c>
      <c r="B162" s="520" t="s">
        <v>131</v>
      </c>
      <c r="C162" s="291" t="s">
        <v>25</v>
      </c>
      <c r="D162" s="782"/>
      <c r="E162" s="782"/>
      <c r="F162" s="782"/>
      <c r="G162" s="782"/>
      <c r="H162" s="782"/>
      <c r="I162" s="782"/>
      <c r="J162" s="782"/>
      <c r="K162" s="782"/>
      <c r="L162" s="782"/>
      <c r="M162" s="782"/>
      <c r="N162" s="782">
        <v>0</v>
      </c>
      <c r="O162" s="782"/>
      <c r="P162" s="782"/>
      <c r="Q162" s="782"/>
      <c r="R162" s="782"/>
      <c r="S162" s="782"/>
      <c r="T162" s="782"/>
      <c r="U162" s="782"/>
      <c r="V162" s="782"/>
      <c r="W162" s="782"/>
      <c r="X162" s="782"/>
      <c r="Y162" s="802"/>
      <c r="Z162" s="784"/>
      <c r="AA162" s="784"/>
      <c r="AB162" s="784"/>
      <c r="AC162" s="784"/>
      <c r="AD162" s="784"/>
      <c r="AE162" s="784"/>
      <c r="AF162" s="797"/>
      <c r="AG162" s="797"/>
      <c r="AH162" s="797"/>
      <c r="AI162" s="797"/>
      <c r="AJ162" s="797"/>
      <c r="AK162" s="797"/>
      <c r="AL162" s="797"/>
      <c r="AM162" s="296">
        <f>SUM(Y162:AL162)</f>
        <v>0</v>
      </c>
    </row>
    <row r="163" spans="1:39" outlineLevel="1">
      <c r="B163" s="294" t="s">
        <v>267</v>
      </c>
      <c r="C163" s="291" t="s">
        <v>163</v>
      </c>
      <c r="D163" s="782"/>
      <c r="E163" s="782"/>
      <c r="F163" s="782"/>
      <c r="G163" s="782"/>
      <c r="H163" s="782"/>
      <c r="I163" s="782"/>
      <c r="J163" s="782"/>
      <c r="K163" s="782"/>
      <c r="L163" s="782"/>
      <c r="M163" s="782"/>
      <c r="N163" s="782">
        <f>N162</f>
        <v>0</v>
      </c>
      <c r="O163" s="782"/>
      <c r="P163" s="782"/>
      <c r="Q163" s="782"/>
      <c r="R163" s="782"/>
      <c r="S163" s="782"/>
      <c r="T163" s="782"/>
      <c r="U163" s="782"/>
      <c r="V163" s="782"/>
      <c r="W163" s="782"/>
      <c r="X163" s="782"/>
      <c r="Y163" s="786">
        <f t="shared" ref="Y163:AL163" si="38">Y162</f>
        <v>0</v>
      </c>
      <c r="Z163" s="786">
        <f t="shared" si="38"/>
        <v>0</v>
      </c>
      <c r="AA163" s="786">
        <f t="shared" si="38"/>
        <v>0</v>
      </c>
      <c r="AB163" s="786">
        <f t="shared" si="38"/>
        <v>0</v>
      </c>
      <c r="AC163" s="786">
        <f t="shared" si="38"/>
        <v>0</v>
      </c>
      <c r="AD163" s="786">
        <f t="shared" si="38"/>
        <v>0</v>
      </c>
      <c r="AE163" s="786">
        <f t="shared" si="38"/>
        <v>0</v>
      </c>
      <c r="AF163" s="786">
        <f t="shared" si="38"/>
        <v>0</v>
      </c>
      <c r="AG163" s="786">
        <f t="shared" si="38"/>
        <v>0</v>
      </c>
      <c r="AH163" s="786">
        <f t="shared" si="38"/>
        <v>0</v>
      </c>
      <c r="AI163" s="786">
        <f t="shared" si="38"/>
        <v>0</v>
      </c>
      <c r="AJ163" s="786">
        <f t="shared" si="38"/>
        <v>0</v>
      </c>
      <c r="AK163" s="786">
        <f t="shared" si="38"/>
        <v>0</v>
      </c>
      <c r="AL163" s="786">
        <f t="shared" si="38"/>
        <v>0</v>
      </c>
      <c r="AM163" s="306"/>
    </row>
    <row r="164" spans="1:39" outlineLevel="1">
      <c r="B164" s="520"/>
      <c r="C164" s="291"/>
      <c r="D164" s="783"/>
      <c r="E164" s="783"/>
      <c r="F164" s="783"/>
      <c r="G164" s="783"/>
      <c r="H164" s="783"/>
      <c r="I164" s="783"/>
      <c r="J164" s="783"/>
      <c r="K164" s="783"/>
      <c r="L164" s="783"/>
      <c r="M164" s="783"/>
      <c r="N164" s="783"/>
      <c r="O164" s="783"/>
      <c r="P164" s="783"/>
      <c r="Q164" s="783"/>
      <c r="R164" s="783"/>
      <c r="S164" s="783"/>
      <c r="T164" s="783"/>
      <c r="U164" s="783"/>
      <c r="V164" s="783"/>
      <c r="W164" s="783"/>
      <c r="X164" s="783"/>
      <c r="Y164" s="789"/>
      <c r="Z164" s="804"/>
      <c r="AA164" s="804"/>
      <c r="AB164" s="804"/>
      <c r="AC164" s="804"/>
      <c r="AD164" s="804"/>
      <c r="AE164" s="804"/>
      <c r="AF164" s="804"/>
      <c r="AG164" s="804"/>
      <c r="AH164" s="804"/>
      <c r="AI164" s="804"/>
      <c r="AJ164" s="804"/>
      <c r="AK164" s="804"/>
      <c r="AL164" s="804"/>
      <c r="AM164" s="306"/>
    </row>
    <row r="165" spans="1:39" ht="30" outlineLevel="1">
      <c r="A165" s="522">
        <v>40</v>
      </c>
      <c r="B165" s="520" t="s">
        <v>132</v>
      </c>
      <c r="C165" s="291" t="s">
        <v>25</v>
      </c>
      <c r="D165" s="782"/>
      <c r="E165" s="782"/>
      <c r="F165" s="782"/>
      <c r="G165" s="782"/>
      <c r="H165" s="782"/>
      <c r="I165" s="782"/>
      <c r="J165" s="782"/>
      <c r="K165" s="782"/>
      <c r="L165" s="782"/>
      <c r="M165" s="782"/>
      <c r="N165" s="782">
        <v>0</v>
      </c>
      <c r="O165" s="782"/>
      <c r="P165" s="782"/>
      <c r="Q165" s="782"/>
      <c r="R165" s="782"/>
      <c r="S165" s="782"/>
      <c r="T165" s="782"/>
      <c r="U165" s="782"/>
      <c r="V165" s="782"/>
      <c r="W165" s="782"/>
      <c r="X165" s="782"/>
      <c r="Y165" s="802"/>
      <c r="Z165" s="784"/>
      <c r="AA165" s="784"/>
      <c r="AB165" s="784"/>
      <c r="AC165" s="784"/>
      <c r="AD165" s="784"/>
      <c r="AE165" s="784"/>
      <c r="AF165" s="797"/>
      <c r="AG165" s="797"/>
      <c r="AH165" s="797"/>
      <c r="AI165" s="797"/>
      <c r="AJ165" s="797"/>
      <c r="AK165" s="797"/>
      <c r="AL165" s="797"/>
      <c r="AM165" s="296">
        <f>SUM(Y165:AL165)</f>
        <v>0</v>
      </c>
    </row>
    <row r="166" spans="1:39" outlineLevel="1">
      <c r="B166" s="294" t="s">
        <v>267</v>
      </c>
      <c r="C166" s="291" t="s">
        <v>163</v>
      </c>
      <c r="D166" s="782"/>
      <c r="E166" s="782"/>
      <c r="F166" s="782"/>
      <c r="G166" s="782"/>
      <c r="H166" s="782"/>
      <c r="I166" s="782"/>
      <c r="J166" s="782"/>
      <c r="K166" s="782"/>
      <c r="L166" s="782"/>
      <c r="M166" s="782"/>
      <c r="N166" s="782">
        <f>N165</f>
        <v>0</v>
      </c>
      <c r="O166" s="782"/>
      <c r="P166" s="782"/>
      <c r="Q166" s="782"/>
      <c r="R166" s="782"/>
      <c r="S166" s="782"/>
      <c r="T166" s="782"/>
      <c r="U166" s="782"/>
      <c r="V166" s="782"/>
      <c r="W166" s="782"/>
      <c r="X166" s="782"/>
      <c r="Y166" s="786">
        <f t="shared" ref="Y166:AL166" si="39">Y165</f>
        <v>0</v>
      </c>
      <c r="Z166" s="786">
        <f t="shared" si="39"/>
        <v>0</v>
      </c>
      <c r="AA166" s="786">
        <f t="shared" si="39"/>
        <v>0</v>
      </c>
      <c r="AB166" s="786">
        <f t="shared" si="39"/>
        <v>0</v>
      </c>
      <c r="AC166" s="786">
        <f t="shared" si="39"/>
        <v>0</v>
      </c>
      <c r="AD166" s="786">
        <f t="shared" si="39"/>
        <v>0</v>
      </c>
      <c r="AE166" s="786">
        <f t="shared" si="39"/>
        <v>0</v>
      </c>
      <c r="AF166" s="786">
        <f t="shared" si="39"/>
        <v>0</v>
      </c>
      <c r="AG166" s="786">
        <f t="shared" si="39"/>
        <v>0</v>
      </c>
      <c r="AH166" s="786">
        <f t="shared" si="39"/>
        <v>0</v>
      </c>
      <c r="AI166" s="786">
        <f t="shared" si="39"/>
        <v>0</v>
      </c>
      <c r="AJ166" s="786">
        <f t="shared" si="39"/>
        <v>0</v>
      </c>
      <c r="AK166" s="786">
        <f t="shared" si="39"/>
        <v>0</v>
      </c>
      <c r="AL166" s="786">
        <f t="shared" si="39"/>
        <v>0</v>
      </c>
      <c r="AM166" s="306"/>
    </row>
    <row r="167" spans="1:39" outlineLevel="1">
      <c r="B167" s="520"/>
      <c r="C167" s="291"/>
      <c r="D167" s="783"/>
      <c r="E167" s="783"/>
      <c r="F167" s="783"/>
      <c r="G167" s="783"/>
      <c r="H167" s="783"/>
      <c r="I167" s="783"/>
      <c r="J167" s="783"/>
      <c r="K167" s="783"/>
      <c r="L167" s="783"/>
      <c r="M167" s="783"/>
      <c r="N167" s="783"/>
      <c r="O167" s="783"/>
      <c r="P167" s="783"/>
      <c r="Q167" s="783"/>
      <c r="R167" s="783"/>
      <c r="S167" s="783"/>
      <c r="T167" s="783"/>
      <c r="U167" s="783"/>
      <c r="V167" s="783"/>
      <c r="W167" s="783"/>
      <c r="X167" s="783"/>
      <c r="Y167" s="789"/>
      <c r="Z167" s="804"/>
      <c r="AA167" s="804"/>
      <c r="AB167" s="804"/>
      <c r="AC167" s="804"/>
      <c r="AD167" s="804"/>
      <c r="AE167" s="804"/>
      <c r="AF167" s="804"/>
      <c r="AG167" s="804"/>
      <c r="AH167" s="804"/>
      <c r="AI167" s="804"/>
      <c r="AJ167" s="804"/>
      <c r="AK167" s="804"/>
      <c r="AL167" s="804"/>
      <c r="AM167" s="306"/>
    </row>
    <row r="168" spans="1:39" ht="45" outlineLevel="1">
      <c r="A168" s="522">
        <v>41</v>
      </c>
      <c r="B168" s="520" t="s">
        <v>133</v>
      </c>
      <c r="C168" s="291" t="s">
        <v>25</v>
      </c>
      <c r="D168" s="782"/>
      <c r="E168" s="782"/>
      <c r="F168" s="782"/>
      <c r="G168" s="782"/>
      <c r="H168" s="782"/>
      <c r="I168" s="782"/>
      <c r="J168" s="782"/>
      <c r="K168" s="782"/>
      <c r="L168" s="782"/>
      <c r="M168" s="782"/>
      <c r="N168" s="782">
        <v>0</v>
      </c>
      <c r="O168" s="782"/>
      <c r="P168" s="782"/>
      <c r="Q168" s="782"/>
      <c r="R168" s="782"/>
      <c r="S168" s="782"/>
      <c r="T168" s="782"/>
      <c r="U168" s="782"/>
      <c r="V168" s="782"/>
      <c r="W168" s="782"/>
      <c r="X168" s="782"/>
      <c r="Y168" s="802"/>
      <c r="Z168" s="784"/>
      <c r="AA168" s="784"/>
      <c r="AB168" s="784"/>
      <c r="AC168" s="784"/>
      <c r="AD168" s="784"/>
      <c r="AE168" s="784"/>
      <c r="AF168" s="797"/>
      <c r="AG168" s="797"/>
      <c r="AH168" s="797"/>
      <c r="AI168" s="797"/>
      <c r="AJ168" s="797"/>
      <c r="AK168" s="797"/>
      <c r="AL168" s="797"/>
      <c r="AM168" s="296">
        <f>SUM(Y168:AL168)</f>
        <v>0</v>
      </c>
    </row>
    <row r="169" spans="1:39" outlineLevel="1">
      <c r="B169" s="294" t="s">
        <v>267</v>
      </c>
      <c r="C169" s="291" t="s">
        <v>163</v>
      </c>
      <c r="D169" s="782"/>
      <c r="E169" s="782"/>
      <c r="F169" s="782"/>
      <c r="G169" s="782"/>
      <c r="H169" s="782"/>
      <c r="I169" s="782"/>
      <c r="J169" s="782"/>
      <c r="K169" s="782"/>
      <c r="L169" s="782"/>
      <c r="M169" s="782"/>
      <c r="N169" s="782">
        <f>N168</f>
        <v>0</v>
      </c>
      <c r="O169" s="782"/>
      <c r="P169" s="782"/>
      <c r="Q169" s="782"/>
      <c r="R169" s="782"/>
      <c r="S169" s="782"/>
      <c r="T169" s="782"/>
      <c r="U169" s="782"/>
      <c r="V169" s="782"/>
      <c r="W169" s="782"/>
      <c r="X169" s="782"/>
      <c r="Y169" s="786">
        <f t="shared" ref="Y169:AL169" si="40">Y168</f>
        <v>0</v>
      </c>
      <c r="Z169" s="786">
        <f t="shared" si="40"/>
        <v>0</v>
      </c>
      <c r="AA169" s="786">
        <f t="shared" si="40"/>
        <v>0</v>
      </c>
      <c r="AB169" s="786">
        <f t="shared" si="40"/>
        <v>0</v>
      </c>
      <c r="AC169" s="786">
        <f t="shared" si="40"/>
        <v>0</v>
      </c>
      <c r="AD169" s="786">
        <f t="shared" si="40"/>
        <v>0</v>
      </c>
      <c r="AE169" s="786">
        <f t="shared" si="40"/>
        <v>0</v>
      </c>
      <c r="AF169" s="786">
        <f t="shared" si="40"/>
        <v>0</v>
      </c>
      <c r="AG169" s="786">
        <f t="shared" si="40"/>
        <v>0</v>
      </c>
      <c r="AH169" s="786">
        <f t="shared" si="40"/>
        <v>0</v>
      </c>
      <c r="AI169" s="786">
        <f t="shared" si="40"/>
        <v>0</v>
      </c>
      <c r="AJ169" s="786">
        <f t="shared" si="40"/>
        <v>0</v>
      </c>
      <c r="AK169" s="786">
        <f t="shared" si="40"/>
        <v>0</v>
      </c>
      <c r="AL169" s="786">
        <f t="shared" si="40"/>
        <v>0</v>
      </c>
      <c r="AM169" s="306"/>
    </row>
    <row r="170" spans="1:39" outlineLevel="1">
      <c r="B170" s="520"/>
      <c r="C170" s="291"/>
      <c r="D170" s="783"/>
      <c r="E170" s="783"/>
      <c r="F170" s="783"/>
      <c r="G170" s="783"/>
      <c r="H170" s="783"/>
      <c r="I170" s="783"/>
      <c r="J170" s="783"/>
      <c r="K170" s="783"/>
      <c r="L170" s="783"/>
      <c r="M170" s="783"/>
      <c r="N170" s="783"/>
      <c r="O170" s="783"/>
      <c r="P170" s="783"/>
      <c r="Q170" s="783"/>
      <c r="R170" s="783"/>
      <c r="S170" s="783"/>
      <c r="T170" s="783"/>
      <c r="U170" s="783"/>
      <c r="V170" s="783"/>
      <c r="W170" s="783"/>
      <c r="X170" s="783"/>
      <c r="Y170" s="789"/>
      <c r="Z170" s="804"/>
      <c r="AA170" s="804"/>
      <c r="AB170" s="804"/>
      <c r="AC170" s="804"/>
      <c r="AD170" s="804"/>
      <c r="AE170" s="804"/>
      <c r="AF170" s="804"/>
      <c r="AG170" s="804"/>
      <c r="AH170" s="804"/>
      <c r="AI170" s="804"/>
      <c r="AJ170" s="804"/>
      <c r="AK170" s="804"/>
      <c r="AL170" s="804"/>
      <c r="AM170" s="306"/>
    </row>
    <row r="171" spans="1:39" ht="45" outlineLevel="1">
      <c r="A171" s="522">
        <v>42</v>
      </c>
      <c r="B171" s="520" t="s">
        <v>134</v>
      </c>
      <c r="C171" s="291" t="s">
        <v>25</v>
      </c>
      <c r="D171" s="782"/>
      <c r="E171" s="782"/>
      <c r="F171" s="782"/>
      <c r="G171" s="782"/>
      <c r="H171" s="782"/>
      <c r="I171" s="782"/>
      <c r="J171" s="782"/>
      <c r="K171" s="782"/>
      <c r="L171" s="782"/>
      <c r="M171" s="782"/>
      <c r="N171" s="783"/>
      <c r="O171" s="782"/>
      <c r="P171" s="782"/>
      <c r="Q171" s="782"/>
      <c r="R171" s="782"/>
      <c r="S171" s="782"/>
      <c r="T171" s="782"/>
      <c r="U171" s="782"/>
      <c r="V171" s="782"/>
      <c r="W171" s="782"/>
      <c r="X171" s="782"/>
      <c r="Y171" s="802"/>
      <c r="Z171" s="784"/>
      <c r="AA171" s="784"/>
      <c r="AB171" s="784"/>
      <c r="AC171" s="784"/>
      <c r="AD171" s="784"/>
      <c r="AE171" s="784"/>
      <c r="AF171" s="797"/>
      <c r="AG171" s="797"/>
      <c r="AH171" s="797"/>
      <c r="AI171" s="797"/>
      <c r="AJ171" s="797"/>
      <c r="AK171" s="797"/>
      <c r="AL171" s="797"/>
      <c r="AM171" s="296">
        <f>SUM(Y171:AL171)</f>
        <v>0</v>
      </c>
    </row>
    <row r="172" spans="1:39" outlineLevel="1">
      <c r="B172" s="294" t="s">
        <v>267</v>
      </c>
      <c r="C172" s="291" t="s">
        <v>163</v>
      </c>
      <c r="D172" s="782"/>
      <c r="E172" s="782"/>
      <c r="F172" s="782"/>
      <c r="G172" s="782"/>
      <c r="H172" s="782"/>
      <c r="I172" s="782"/>
      <c r="J172" s="782"/>
      <c r="K172" s="782"/>
      <c r="L172" s="782"/>
      <c r="M172" s="782"/>
      <c r="N172" s="785"/>
      <c r="O172" s="782"/>
      <c r="P172" s="782"/>
      <c r="Q172" s="782"/>
      <c r="R172" s="782"/>
      <c r="S172" s="782"/>
      <c r="T172" s="782"/>
      <c r="U172" s="782"/>
      <c r="V172" s="782"/>
      <c r="W172" s="782"/>
      <c r="X172" s="782"/>
      <c r="Y172" s="786">
        <f t="shared" ref="Y172:AL172" si="41">Y171</f>
        <v>0</v>
      </c>
      <c r="Z172" s="786">
        <f t="shared" si="41"/>
        <v>0</v>
      </c>
      <c r="AA172" s="786">
        <f t="shared" si="41"/>
        <v>0</v>
      </c>
      <c r="AB172" s="786">
        <f t="shared" si="41"/>
        <v>0</v>
      </c>
      <c r="AC172" s="786">
        <f t="shared" si="41"/>
        <v>0</v>
      </c>
      <c r="AD172" s="786">
        <f t="shared" si="41"/>
        <v>0</v>
      </c>
      <c r="AE172" s="786">
        <f t="shared" si="41"/>
        <v>0</v>
      </c>
      <c r="AF172" s="786">
        <f t="shared" si="41"/>
        <v>0</v>
      </c>
      <c r="AG172" s="786">
        <f t="shared" si="41"/>
        <v>0</v>
      </c>
      <c r="AH172" s="786">
        <f t="shared" si="41"/>
        <v>0</v>
      </c>
      <c r="AI172" s="786">
        <f t="shared" si="41"/>
        <v>0</v>
      </c>
      <c r="AJ172" s="786">
        <f t="shared" si="41"/>
        <v>0</v>
      </c>
      <c r="AK172" s="786">
        <f t="shared" si="41"/>
        <v>0</v>
      </c>
      <c r="AL172" s="786">
        <f t="shared" si="41"/>
        <v>0</v>
      </c>
      <c r="AM172" s="306"/>
    </row>
    <row r="173" spans="1:39" outlineLevel="1">
      <c r="B173" s="520"/>
      <c r="C173" s="291"/>
      <c r="D173" s="783"/>
      <c r="E173" s="783"/>
      <c r="F173" s="783"/>
      <c r="G173" s="783"/>
      <c r="H173" s="783"/>
      <c r="I173" s="783"/>
      <c r="J173" s="783"/>
      <c r="K173" s="783"/>
      <c r="L173" s="783"/>
      <c r="M173" s="783"/>
      <c r="N173" s="783"/>
      <c r="O173" s="783"/>
      <c r="P173" s="783"/>
      <c r="Q173" s="783"/>
      <c r="R173" s="783"/>
      <c r="S173" s="783"/>
      <c r="T173" s="783"/>
      <c r="U173" s="783"/>
      <c r="V173" s="783"/>
      <c r="W173" s="783"/>
      <c r="X173" s="783"/>
      <c r="Y173" s="789"/>
      <c r="Z173" s="804"/>
      <c r="AA173" s="804"/>
      <c r="AB173" s="804"/>
      <c r="AC173" s="804"/>
      <c r="AD173" s="804"/>
      <c r="AE173" s="804"/>
      <c r="AF173" s="804"/>
      <c r="AG173" s="804"/>
      <c r="AH173" s="804"/>
      <c r="AI173" s="804"/>
      <c r="AJ173" s="804"/>
      <c r="AK173" s="804"/>
      <c r="AL173" s="804"/>
      <c r="AM173" s="306"/>
    </row>
    <row r="174" spans="1:39" ht="30" outlineLevel="1">
      <c r="A174" s="522">
        <v>43</v>
      </c>
      <c r="B174" s="520" t="s">
        <v>135</v>
      </c>
      <c r="C174" s="291" t="s">
        <v>25</v>
      </c>
      <c r="D174" s="782"/>
      <c r="E174" s="782"/>
      <c r="F174" s="782"/>
      <c r="G174" s="782"/>
      <c r="H174" s="782"/>
      <c r="I174" s="782"/>
      <c r="J174" s="782"/>
      <c r="K174" s="782"/>
      <c r="L174" s="782"/>
      <c r="M174" s="782"/>
      <c r="N174" s="782">
        <v>0</v>
      </c>
      <c r="O174" s="782"/>
      <c r="P174" s="782"/>
      <c r="Q174" s="782"/>
      <c r="R174" s="782"/>
      <c r="S174" s="782"/>
      <c r="T174" s="782"/>
      <c r="U174" s="782"/>
      <c r="V174" s="782"/>
      <c r="W174" s="782"/>
      <c r="X174" s="782"/>
      <c r="Y174" s="802"/>
      <c r="Z174" s="784"/>
      <c r="AA174" s="784"/>
      <c r="AB174" s="784"/>
      <c r="AC174" s="784"/>
      <c r="AD174" s="784"/>
      <c r="AE174" s="784"/>
      <c r="AF174" s="797"/>
      <c r="AG174" s="797"/>
      <c r="AH174" s="797"/>
      <c r="AI174" s="797"/>
      <c r="AJ174" s="797"/>
      <c r="AK174" s="797"/>
      <c r="AL174" s="797"/>
      <c r="AM174" s="296">
        <f>SUM(Y174:AL174)</f>
        <v>0</v>
      </c>
    </row>
    <row r="175" spans="1:39" outlineLevel="1">
      <c r="B175" s="294" t="s">
        <v>267</v>
      </c>
      <c r="C175" s="291" t="s">
        <v>163</v>
      </c>
      <c r="D175" s="782"/>
      <c r="E175" s="782"/>
      <c r="F175" s="782"/>
      <c r="G175" s="782"/>
      <c r="H175" s="782"/>
      <c r="I175" s="782"/>
      <c r="J175" s="782"/>
      <c r="K175" s="782"/>
      <c r="L175" s="782"/>
      <c r="M175" s="782"/>
      <c r="N175" s="782">
        <f>N174</f>
        <v>0</v>
      </c>
      <c r="O175" s="782"/>
      <c r="P175" s="782"/>
      <c r="Q175" s="782"/>
      <c r="R175" s="782"/>
      <c r="S175" s="782"/>
      <c r="T175" s="782"/>
      <c r="U175" s="782"/>
      <c r="V175" s="782"/>
      <c r="W175" s="782"/>
      <c r="X175" s="782"/>
      <c r="Y175" s="786">
        <f t="shared" ref="Y175:AL175" si="42">Y174</f>
        <v>0</v>
      </c>
      <c r="Z175" s="786">
        <f t="shared" si="42"/>
        <v>0</v>
      </c>
      <c r="AA175" s="786">
        <f t="shared" si="42"/>
        <v>0</v>
      </c>
      <c r="AB175" s="786">
        <f t="shared" si="42"/>
        <v>0</v>
      </c>
      <c r="AC175" s="786">
        <f t="shared" si="42"/>
        <v>0</v>
      </c>
      <c r="AD175" s="786">
        <f t="shared" si="42"/>
        <v>0</v>
      </c>
      <c r="AE175" s="786">
        <f t="shared" si="42"/>
        <v>0</v>
      </c>
      <c r="AF175" s="786">
        <f t="shared" si="42"/>
        <v>0</v>
      </c>
      <c r="AG175" s="786">
        <f t="shared" si="42"/>
        <v>0</v>
      </c>
      <c r="AH175" s="786">
        <f t="shared" si="42"/>
        <v>0</v>
      </c>
      <c r="AI175" s="786">
        <f t="shared" si="42"/>
        <v>0</v>
      </c>
      <c r="AJ175" s="786">
        <f t="shared" si="42"/>
        <v>0</v>
      </c>
      <c r="AK175" s="786">
        <f t="shared" si="42"/>
        <v>0</v>
      </c>
      <c r="AL175" s="786">
        <f t="shared" si="42"/>
        <v>0</v>
      </c>
      <c r="AM175" s="306"/>
    </row>
    <row r="176" spans="1:39" outlineLevel="1">
      <c r="B176" s="520"/>
      <c r="C176" s="291"/>
      <c r="D176" s="783"/>
      <c r="E176" s="783"/>
      <c r="F176" s="783"/>
      <c r="G176" s="783"/>
      <c r="H176" s="783"/>
      <c r="I176" s="783"/>
      <c r="J176" s="783"/>
      <c r="K176" s="783"/>
      <c r="L176" s="783"/>
      <c r="M176" s="783"/>
      <c r="N176" s="783"/>
      <c r="O176" s="783"/>
      <c r="P176" s="783"/>
      <c r="Q176" s="783"/>
      <c r="R176" s="783"/>
      <c r="S176" s="783"/>
      <c r="T176" s="783"/>
      <c r="U176" s="783"/>
      <c r="V176" s="783"/>
      <c r="W176" s="783"/>
      <c r="X176" s="783"/>
      <c r="Y176" s="789"/>
      <c r="Z176" s="804"/>
      <c r="AA176" s="804"/>
      <c r="AB176" s="804"/>
      <c r="AC176" s="804"/>
      <c r="AD176" s="804"/>
      <c r="AE176" s="804"/>
      <c r="AF176" s="804"/>
      <c r="AG176" s="804"/>
      <c r="AH176" s="804"/>
      <c r="AI176" s="804"/>
      <c r="AJ176" s="804"/>
      <c r="AK176" s="804"/>
      <c r="AL176" s="804"/>
      <c r="AM176" s="306"/>
    </row>
    <row r="177" spans="1:39" ht="45" outlineLevel="1">
      <c r="A177" s="522">
        <v>44</v>
      </c>
      <c r="B177" s="520" t="s">
        <v>136</v>
      </c>
      <c r="C177" s="291" t="s">
        <v>25</v>
      </c>
      <c r="D177" s="782"/>
      <c r="E177" s="782"/>
      <c r="F177" s="782"/>
      <c r="G177" s="782"/>
      <c r="H177" s="782"/>
      <c r="I177" s="782"/>
      <c r="J177" s="782"/>
      <c r="K177" s="782"/>
      <c r="L177" s="782"/>
      <c r="M177" s="782"/>
      <c r="N177" s="782">
        <v>0</v>
      </c>
      <c r="O177" s="782"/>
      <c r="P177" s="782"/>
      <c r="Q177" s="782"/>
      <c r="R177" s="782"/>
      <c r="S177" s="782"/>
      <c r="T177" s="782"/>
      <c r="U177" s="782"/>
      <c r="V177" s="782"/>
      <c r="W177" s="782"/>
      <c r="X177" s="782"/>
      <c r="Y177" s="802"/>
      <c r="Z177" s="784"/>
      <c r="AA177" s="784"/>
      <c r="AB177" s="784"/>
      <c r="AC177" s="784"/>
      <c r="AD177" s="784"/>
      <c r="AE177" s="784"/>
      <c r="AF177" s="797"/>
      <c r="AG177" s="797"/>
      <c r="AH177" s="797"/>
      <c r="AI177" s="797"/>
      <c r="AJ177" s="797"/>
      <c r="AK177" s="797"/>
      <c r="AL177" s="797"/>
      <c r="AM177" s="296">
        <f>SUM(Y177:AL177)</f>
        <v>0</v>
      </c>
    </row>
    <row r="178" spans="1:39" outlineLevel="1">
      <c r="B178" s="294" t="s">
        <v>267</v>
      </c>
      <c r="C178" s="291" t="s">
        <v>163</v>
      </c>
      <c r="D178" s="782"/>
      <c r="E178" s="782"/>
      <c r="F178" s="782"/>
      <c r="G178" s="782"/>
      <c r="H178" s="782"/>
      <c r="I178" s="782"/>
      <c r="J178" s="782"/>
      <c r="K178" s="782"/>
      <c r="L178" s="782"/>
      <c r="M178" s="782"/>
      <c r="N178" s="782">
        <f>N177</f>
        <v>0</v>
      </c>
      <c r="O178" s="782"/>
      <c r="P178" s="782"/>
      <c r="Q178" s="782"/>
      <c r="R178" s="782"/>
      <c r="S178" s="782"/>
      <c r="T178" s="782"/>
      <c r="U178" s="782"/>
      <c r="V178" s="782"/>
      <c r="W178" s="782"/>
      <c r="X178" s="782"/>
      <c r="Y178" s="786">
        <f t="shared" ref="Y178:AL178" si="43">Y177</f>
        <v>0</v>
      </c>
      <c r="Z178" s="786">
        <f t="shared" si="43"/>
        <v>0</v>
      </c>
      <c r="AA178" s="786">
        <f t="shared" si="43"/>
        <v>0</v>
      </c>
      <c r="AB178" s="786">
        <f t="shared" si="43"/>
        <v>0</v>
      </c>
      <c r="AC178" s="786">
        <f t="shared" si="43"/>
        <v>0</v>
      </c>
      <c r="AD178" s="786">
        <f t="shared" si="43"/>
        <v>0</v>
      </c>
      <c r="AE178" s="786">
        <f t="shared" si="43"/>
        <v>0</v>
      </c>
      <c r="AF178" s="786">
        <f t="shared" si="43"/>
        <v>0</v>
      </c>
      <c r="AG178" s="786">
        <f t="shared" si="43"/>
        <v>0</v>
      </c>
      <c r="AH178" s="786">
        <f t="shared" si="43"/>
        <v>0</v>
      </c>
      <c r="AI178" s="786">
        <f t="shared" si="43"/>
        <v>0</v>
      </c>
      <c r="AJ178" s="786">
        <f t="shared" si="43"/>
        <v>0</v>
      </c>
      <c r="AK178" s="786">
        <f t="shared" si="43"/>
        <v>0</v>
      </c>
      <c r="AL178" s="786">
        <f t="shared" si="43"/>
        <v>0</v>
      </c>
      <c r="AM178" s="306"/>
    </row>
    <row r="179" spans="1:39" outlineLevel="1">
      <c r="B179" s="520"/>
      <c r="C179" s="291"/>
      <c r="D179" s="783"/>
      <c r="E179" s="783"/>
      <c r="F179" s="783"/>
      <c r="G179" s="783"/>
      <c r="H179" s="783"/>
      <c r="I179" s="783"/>
      <c r="J179" s="783"/>
      <c r="K179" s="783"/>
      <c r="L179" s="783"/>
      <c r="M179" s="783"/>
      <c r="N179" s="783"/>
      <c r="O179" s="783"/>
      <c r="P179" s="783"/>
      <c r="Q179" s="783"/>
      <c r="R179" s="783"/>
      <c r="S179" s="783"/>
      <c r="T179" s="783"/>
      <c r="U179" s="783"/>
      <c r="V179" s="783"/>
      <c r="W179" s="783"/>
      <c r="X179" s="783"/>
      <c r="Y179" s="789"/>
      <c r="Z179" s="804"/>
      <c r="AA179" s="804"/>
      <c r="AB179" s="804"/>
      <c r="AC179" s="804"/>
      <c r="AD179" s="804"/>
      <c r="AE179" s="804"/>
      <c r="AF179" s="804"/>
      <c r="AG179" s="804"/>
      <c r="AH179" s="804"/>
      <c r="AI179" s="804"/>
      <c r="AJ179" s="804"/>
      <c r="AK179" s="804"/>
      <c r="AL179" s="804"/>
      <c r="AM179" s="306"/>
    </row>
    <row r="180" spans="1:39" ht="30" outlineLevel="1">
      <c r="A180" s="522">
        <v>45</v>
      </c>
      <c r="B180" s="520" t="s">
        <v>137</v>
      </c>
      <c r="C180" s="291" t="s">
        <v>25</v>
      </c>
      <c r="D180" s="782"/>
      <c r="E180" s="782"/>
      <c r="F180" s="782"/>
      <c r="G180" s="782"/>
      <c r="H180" s="782"/>
      <c r="I180" s="782"/>
      <c r="J180" s="782"/>
      <c r="K180" s="782"/>
      <c r="L180" s="782"/>
      <c r="M180" s="782"/>
      <c r="N180" s="782">
        <v>0</v>
      </c>
      <c r="O180" s="782"/>
      <c r="P180" s="782"/>
      <c r="Q180" s="782"/>
      <c r="R180" s="782"/>
      <c r="S180" s="782"/>
      <c r="T180" s="782"/>
      <c r="U180" s="782"/>
      <c r="V180" s="782"/>
      <c r="W180" s="782"/>
      <c r="X180" s="782"/>
      <c r="Y180" s="802"/>
      <c r="Z180" s="784"/>
      <c r="AA180" s="784"/>
      <c r="AB180" s="784"/>
      <c r="AC180" s="784"/>
      <c r="AD180" s="784"/>
      <c r="AE180" s="784"/>
      <c r="AF180" s="797"/>
      <c r="AG180" s="797"/>
      <c r="AH180" s="797"/>
      <c r="AI180" s="797"/>
      <c r="AJ180" s="797"/>
      <c r="AK180" s="797"/>
      <c r="AL180" s="797"/>
      <c r="AM180" s="296">
        <f>SUM(Y180:AL180)</f>
        <v>0</v>
      </c>
    </row>
    <row r="181" spans="1:39" outlineLevel="1">
      <c r="B181" s="294" t="s">
        <v>267</v>
      </c>
      <c r="C181" s="291" t="s">
        <v>163</v>
      </c>
      <c r="D181" s="782"/>
      <c r="E181" s="782"/>
      <c r="F181" s="782"/>
      <c r="G181" s="782"/>
      <c r="H181" s="782"/>
      <c r="I181" s="782"/>
      <c r="J181" s="782"/>
      <c r="K181" s="782"/>
      <c r="L181" s="782"/>
      <c r="M181" s="782"/>
      <c r="N181" s="782">
        <f>N180</f>
        <v>0</v>
      </c>
      <c r="O181" s="782"/>
      <c r="P181" s="782"/>
      <c r="Q181" s="782"/>
      <c r="R181" s="782"/>
      <c r="S181" s="782"/>
      <c r="T181" s="782"/>
      <c r="U181" s="782"/>
      <c r="V181" s="782"/>
      <c r="W181" s="782"/>
      <c r="X181" s="782"/>
      <c r="Y181" s="786">
        <f t="shared" ref="Y181:AL181" si="44">Y180</f>
        <v>0</v>
      </c>
      <c r="Z181" s="786">
        <f t="shared" si="44"/>
        <v>0</v>
      </c>
      <c r="AA181" s="786">
        <f t="shared" si="44"/>
        <v>0</v>
      </c>
      <c r="AB181" s="786">
        <f t="shared" si="44"/>
        <v>0</v>
      </c>
      <c r="AC181" s="786">
        <f t="shared" si="44"/>
        <v>0</v>
      </c>
      <c r="AD181" s="786">
        <f t="shared" si="44"/>
        <v>0</v>
      </c>
      <c r="AE181" s="786">
        <f t="shared" si="44"/>
        <v>0</v>
      </c>
      <c r="AF181" s="786">
        <f t="shared" si="44"/>
        <v>0</v>
      </c>
      <c r="AG181" s="786">
        <f t="shared" si="44"/>
        <v>0</v>
      </c>
      <c r="AH181" s="786">
        <f t="shared" si="44"/>
        <v>0</v>
      </c>
      <c r="AI181" s="786">
        <f t="shared" si="44"/>
        <v>0</v>
      </c>
      <c r="AJ181" s="786">
        <f t="shared" si="44"/>
        <v>0</v>
      </c>
      <c r="AK181" s="786">
        <f t="shared" si="44"/>
        <v>0</v>
      </c>
      <c r="AL181" s="786">
        <f t="shared" si="44"/>
        <v>0</v>
      </c>
      <c r="AM181" s="306"/>
    </row>
    <row r="182" spans="1:39" outlineLevel="1">
      <c r="B182" s="520"/>
      <c r="C182" s="291"/>
      <c r="D182" s="783"/>
      <c r="E182" s="783"/>
      <c r="F182" s="783"/>
      <c r="G182" s="783"/>
      <c r="H182" s="783"/>
      <c r="I182" s="783"/>
      <c r="J182" s="783"/>
      <c r="K182" s="783"/>
      <c r="L182" s="783"/>
      <c r="M182" s="783"/>
      <c r="N182" s="783"/>
      <c r="O182" s="783"/>
      <c r="P182" s="783"/>
      <c r="Q182" s="783"/>
      <c r="R182" s="783"/>
      <c r="S182" s="783"/>
      <c r="T182" s="783"/>
      <c r="U182" s="783"/>
      <c r="V182" s="783"/>
      <c r="W182" s="783"/>
      <c r="X182" s="783"/>
      <c r="Y182" s="789"/>
      <c r="Z182" s="804"/>
      <c r="AA182" s="804"/>
      <c r="AB182" s="804"/>
      <c r="AC182" s="804"/>
      <c r="AD182" s="804"/>
      <c r="AE182" s="804"/>
      <c r="AF182" s="804"/>
      <c r="AG182" s="804"/>
      <c r="AH182" s="804"/>
      <c r="AI182" s="804"/>
      <c r="AJ182" s="804"/>
      <c r="AK182" s="804"/>
      <c r="AL182" s="804"/>
      <c r="AM182" s="306"/>
    </row>
    <row r="183" spans="1:39" ht="30" outlineLevel="1">
      <c r="A183" s="522">
        <v>46</v>
      </c>
      <c r="B183" s="520" t="s">
        <v>138</v>
      </c>
      <c r="C183" s="291" t="s">
        <v>25</v>
      </c>
      <c r="D183" s="782"/>
      <c r="E183" s="782"/>
      <c r="F183" s="782"/>
      <c r="G183" s="782"/>
      <c r="H183" s="782"/>
      <c r="I183" s="782"/>
      <c r="J183" s="782"/>
      <c r="K183" s="782"/>
      <c r="L183" s="782"/>
      <c r="M183" s="782"/>
      <c r="N183" s="782">
        <v>0</v>
      </c>
      <c r="O183" s="782"/>
      <c r="P183" s="782"/>
      <c r="Q183" s="782"/>
      <c r="R183" s="782"/>
      <c r="S183" s="782"/>
      <c r="T183" s="782"/>
      <c r="U183" s="782"/>
      <c r="V183" s="782"/>
      <c r="W183" s="782"/>
      <c r="X183" s="782"/>
      <c r="Y183" s="802"/>
      <c r="Z183" s="784"/>
      <c r="AA183" s="784"/>
      <c r="AB183" s="784"/>
      <c r="AC183" s="784"/>
      <c r="AD183" s="784"/>
      <c r="AE183" s="784"/>
      <c r="AF183" s="797"/>
      <c r="AG183" s="797"/>
      <c r="AH183" s="797"/>
      <c r="AI183" s="797"/>
      <c r="AJ183" s="797"/>
      <c r="AK183" s="797"/>
      <c r="AL183" s="797"/>
      <c r="AM183" s="296">
        <f>SUM(Y183:AL183)</f>
        <v>0</v>
      </c>
    </row>
    <row r="184" spans="1:39" outlineLevel="1">
      <c r="B184" s="294" t="s">
        <v>267</v>
      </c>
      <c r="C184" s="291" t="s">
        <v>163</v>
      </c>
      <c r="D184" s="782"/>
      <c r="E184" s="782"/>
      <c r="F184" s="782"/>
      <c r="G184" s="782"/>
      <c r="H184" s="782"/>
      <c r="I184" s="782"/>
      <c r="J184" s="782"/>
      <c r="K184" s="782"/>
      <c r="L184" s="782"/>
      <c r="M184" s="782"/>
      <c r="N184" s="782">
        <f>N183</f>
        <v>0</v>
      </c>
      <c r="O184" s="782"/>
      <c r="P184" s="782"/>
      <c r="Q184" s="782"/>
      <c r="R184" s="782"/>
      <c r="S184" s="782"/>
      <c r="T184" s="782"/>
      <c r="U184" s="782"/>
      <c r="V184" s="782"/>
      <c r="W184" s="782"/>
      <c r="X184" s="782"/>
      <c r="Y184" s="786">
        <f t="shared" ref="Y184:AL184" si="45">Y183</f>
        <v>0</v>
      </c>
      <c r="Z184" s="786">
        <f t="shared" si="45"/>
        <v>0</v>
      </c>
      <c r="AA184" s="786">
        <f t="shared" si="45"/>
        <v>0</v>
      </c>
      <c r="AB184" s="786">
        <f t="shared" si="45"/>
        <v>0</v>
      </c>
      <c r="AC184" s="786">
        <f t="shared" si="45"/>
        <v>0</v>
      </c>
      <c r="AD184" s="786">
        <f t="shared" si="45"/>
        <v>0</v>
      </c>
      <c r="AE184" s="786">
        <f t="shared" si="45"/>
        <v>0</v>
      </c>
      <c r="AF184" s="786">
        <f t="shared" si="45"/>
        <v>0</v>
      </c>
      <c r="AG184" s="786">
        <f t="shared" si="45"/>
        <v>0</v>
      </c>
      <c r="AH184" s="786">
        <f t="shared" si="45"/>
        <v>0</v>
      </c>
      <c r="AI184" s="786">
        <f t="shared" si="45"/>
        <v>0</v>
      </c>
      <c r="AJ184" s="786">
        <f t="shared" si="45"/>
        <v>0</v>
      </c>
      <c r="AK184" s="786">
        <f t="shared" si="45"/>
        <v>0</v>
      </c>
      <c r="AL184" s="786">
        <f t="shared" si="45"/>
        <v>0</v>
      </c>
      <c r="AM184" s="306"/>
    </row>
    <row r="185" spans="1:39" outlineLevel="1">
      <c r="B185" s="520"/>
      <c r="C185" s="291"/>
      <c r="D185" s="783"/>
      <c r="E185" s="783"/>
      <c r="F185" s="783"/>
      <c r="G185" s="783"/>
      <c r="H185" s="783"/>
      <c r="I185" s="783"/>
      <c r="J185" s="783"/>
      <c r="K185" s="783"/>
      <c r="L185" s="783"/>
      <c r="M185" s="783"/>
      <c r="N185" s="783"/>
      <c r="O185" s="783"/>
      <c r="P185" s="783"/>
      <c r="Q185" s="783"/>
      <c r="R185" s="783"/>
      <c r="S185" s="783"/>
      <c r="T185" s="783"/>
      <c r="U185" s="783"/>
      <c r="V185" s="783"/>
      <c r="W185" s="783"/>
      <c r="X185" s="783"/>
      <c r="Y185" s="789"/>
      <c r="Z185" s="804"/>
      <c r="AA185" s="804"/>
      <c r="AB185" s="804"/>
      <c r="AC185" s="804"/>
      <c r="AD185" s="804"/>
      <c r="AE185" s="804"/>
      <c r="AF185" s="804"/>
      <c r="AG185" s="804"/>
      <c r="AH185" s="804"/>
      <c r="AI185" s="804"/>
      <c r="AJ185" s="804"/>
      <c r="AK185" s="804"/>
      <c r="AL185" s="804"/>
      <c r="AM185" s="306"/>
    </row>
    <row r="186" spans="1:39" ht="30" outlineLevel="1">
      <c r="A186" s="522">
        <v>47</v>
      </c>
      <c r="B186" s="520" t="s">
        <v>139</v>
      </c>
      <c r="C186" s="291" t="s">
        <v>25</v>
      </c>
      <c r="D186" s="782"/>
      <c r="E186" s="782"/>
      <c r="F186" s="782"/>
      <c r="G186" s="782"/>
      <c r="H186" s="782"/>
      <c r="I186" s="782"/>
      <c r="J186" s="782"/>
      <c r="K186" s="782"/>
      <c r="L186" s="782"/>
      <c r="M186" s="782"/>
      <c r="N186" s="782">
        <v>0</v>
      </c>
      <c r="O186" s="782"/>
      <c r="P186" s="782"/>
      <c r="Q186" s="782"/>
      <c r="R186" s="782"/>
      <c r="S186" s="782"/>
      <c r="T186" s="782"/>
      <c r="U186" s="782"/>
      <c r="V186" s="782"/>
      <c r="W186" s="782"/>
      <c r="X186" s="782"/>
      <c r="Y186" s="802"/>
      <c r="Z186" s="784"/>
      <c r="AA186" s="784"/>
      <c r="AB186" s="784"/>
      <c r="AC186" s="784"/>
      <c r="AD186" s="784"/>
      <c r="AE186" s="784"/>
      <c r="AF186" s="797"/>
      <c r="AG186" s="797"/>
      <c r="AH186" s="797"/>
      <c r="AI186" s="797"/>
      <c r="AJ186" s="797"/>
      <c r="AK186" s="797"/>
      <c r="AL186" s="797"/>
      <c r="AM186" s="296">
        <f>SUM(Y186:AL186)</f>
        <v>0</v>
      </c>
    </row>
    <row r="187" spans="1:39" outlineLevel="1">
      <c r="B187" s="294" t="s">
        <v>267</v>
      </c>
      <c r="C187" s="291" t="s">
        <v>163</v>
      </c>
      <c r="D187" s="782"/>
      <c r="E187" s="782"/>
      <c r="F187" s="782"/>
      <c r="G187" s="782"/>
      <c r="H187" s="782"/>
      <c r="I187" s="782"/>
      <c r="J187" s="782"/>
      <c r="K187" s="782"/>
      <c r="L187" s="782"/>
      <c r="M187" s="782"/>
      <c r="N187" s="782">
        <f>N186</f>
        <v>0</v>
      </c>
      <c r="O187" s="782"/>
      <c r="P187" s="782"/>
      <c r="Q187" s="782"/>
      <c r="R187" s="782"/>
      <c r="S187" s="782"/>
      <c r="T187" s="782"/>
      <c r="U187" s="782"/>
      <c r="V187" s="782"/>
      <c r="W187" s="782"/>
      <c r="X187" s="782"/>
      <c r="Y187" s="786">
        <f t="shared" ref="Y187:AL187" si="46">Y186</f>
        <v>0</v>
      </c>
      <c r="Z187" s="786">
        <f t="shared" si="46"/>
        <v>0</v>
      </c>
      <c r="AA187" s="786">
        <f t="shared" si="46"/>
        <v>0</v>
      </c>
      <c r="AB187" s="786">
        <f t="shared" si="46"/>
        <v>0</v>
      </c>
      <c r="AC187" s="786">
        <f t="shared" si="46"/>
        <v>0</v>
      </c>
      <c r="AD187" s="786">
        <f t="shared" si="46"/>
        <v>0</v>
      </c>
      <c r="AE187" s="786">
        <f t="shared" si="46"/>
        <v>0</v>
      </c>
      <c r="AF187" s="786">
        <f t="shared" si="46"/>
        <v>0</v>
      </c>
      <c r="AG187" s="786">
        <f t="shared" si="46"/>
        <v>0</v>
      </c>
      <c r="AH187" s="786">
        <f t="shared" si="46"/>
        <v>0</v>
      </c>
      <c r="AI187" s="786">
        <f t="shared" si="46"/>
        <v>0</v>
      </c>
      <c r="AJ187" s="786">
        <f t="shared" si="46"/>
        <v>0</v>
      </c>
      <c r="AK187" s="786">
        <f t="shared" si="46"/>
        <v>0</v>
      </c>
      <c r="AL187" s="786">
        <f t="shared" si="46"/>
        <v>0</v>
      </c>
      <c r="AM187" s="306"/>
    </row>
    <row r="188" spans="1:39" outlineLevel="1">
      <c r="B188" s="520"/>
      <c r="C188" s="291"/>
      <c r="D188" s="783"/>
      <c r="E188" s="783"/>
      <c r="F188" s="783"/>
      <c r="G188" s="783"/>
      <c r="H188" s="783"/>
      <c r="I188" s="783"/>
      <c r="J188" s="783"/>
      <c r="K188" s="783"/>
      <c r="L188" s="783"/>
      <c r="M188" s="783"/>
      <c r="N188" s="783"/>
      <c r="O188" s="783"/>
      <c r="P188" s="783"/>
      <c r="Q188" s="783"/>
      <c r="R188" s="783"/>
      <c r="S188" s="783"/>
      <c r="T188" s="783"/>
      <c r="U188" s="783"/>
      <c r="V188" s="783"/>
      <c r="W188" s="783"/>
      <c r="X188" s="783"/>
      <c r="Y188" s="789"/>
      <c r="Z188" s="804"/>
      <c r="AA188" s="804"/>
      <c r="AB188" s="804"/>
      <c r="AC188" s="804"/>
      <c r="AD188" s="804"/>
      <c r="AE188" s="804"/>
      <c r="AF188" s="804"/>
      <c r="AG188" s="804"/>
      <c r="AH188" s="804"/>
      <c r="AI188" s="804"/>
      <c r="AJ188" s="804"/>
      <c r="AK188" s="804"/>
      <c r="AL188" s="804"/>
      <c r="AM188" s="306"/>
    </row>
    <row r="189" spans="1:39" ht="45" outlineLevel="1">
      <c r="A189" s="522">
        <v>48</v>
      </c>
      <c r="B189" s="520" t="s">
        <v>140</v>
      </c>
      <c r="C189" s="291" t="s">
        <v>25</v>
      </c>
      <c r="D189" s="782"/>
      <c r="E189" s="782"/>
      <c r="F189" s="782"/>
      <c r="G189" s="782"/>
      <c r="H189" s="782"/>
      <c r="I189" s="782"/>
      <c r="J189" s="782"/>
      <c r="K189" s="782"/>
      <c r="L189" s="782"/>
      <c r="M189" s="782"/>
      <c r="N189" s="782">
        <v>0</v>
      </c>
      <c r="O189" s="782"/>
      <c r="P189" s="782"/>
      <c r="Q189" s="782"/>
      <c r="R189" s="782"/>
      <c r="S189" s="782"/>
      <c r="T189" s="782"/>
      <c r="U189" s="782"/>
      <c r="V189" s="782"/>
      <c r="W189" s="782"/>
      <c r="X189" s="782"/>
      <c r="Y189" s="802"/>
      <c r="Z189" s="784"/>
      <c r="AA189" s="784"/>
      <c r="AB189" s="784"/>
      <c r="AC189" s="784"/>
      <c r="AD189" s="784"/>
      <c r="AE189" s="784"/>
      <c r="AF189" s="797"/>
      <c r="AG189" s="797"/>
      <c r="AH189" s="797"/>
      <c r="AI189" s="797"/>
      <c r="AJ189" s="797"/>
      <c r="AK189" s="797"/>
      <c r="AL189" s="797"/>
      <c r="AM189" s="296">
        <f>SUM(Y189:AL189)</f>
        <v>0</v>
      </c>
    </row>
    <row r="190" spans="1:39" outlineLevel="1">
      <c r="B190" s="294" t="s">
        <v>267</v>
      </c>
      <c r="C190" s="291" t="s">
        <v>163</v>
      </c>
      <c r="D190" s="782"/>
      <c r="E190" s="782"/>
      <c r="F190" s="782"/>
      <c r="G190" s="782"/>
      <c r="H190" s="782"/>
      <c r="I190" s="782"/>
      <c r="J190" s="782"/>
      <c r="K190" s="782"/>
      <c r="L190" s="782"/>
      <c r="M190" s="782"/>
      <c r="N190" s="782">
        <f>N189</f>
        <v>0</v>
      </c>
      <c r="O190" s="782"/>
      <c r="P190" s="782"/>
      <c r="Q190" s="782"/>
      <c r="R190" s="782"/>
      <c r="S190" s="782"/>
      <c r="T190" s="782"/>
      <c r="U190" s="782"/>
      <c r="V190" s="782"/>
      <c r="W190" s="782"/>
      <c r="X190" s="782"/>
      <c r="Y190" s="786">
        <f t="shared" ref="Y190:AL190" si="47">Y189</f>
        <v>0</v>
      </c>
      <c r="Z190" s="786">
        <f t="shared" si="47"/>
        <v>0</v>
      </c>
      <c r="AA190" s="786">
        <f t="shared" si="47"/>
        <v>0</v>
      </c>
      <c r="AB190" s="786">
        <f t="shared" si="47"/>
        <v>0</v>
      </c>
      <c r="AC190" s="786">
        <f t="shared" si="47"/>
        <v>0</v>
      </c>
      <c r="AD190" s="786">
        <f t="shared" si="47"/>
        <v>0</v>
      </c>
      <c r="AE190" s="786">
        <f t="shared" si="47"/>
        <v>0</v>
      </c>
      <c r="AF190" s="786">
        <f t="shared" si="47"/>
        <v>0</v>
      </c>
      <c r="AG190" s="786">
        <f t="shared" si="47"/>
        <v>0</v>
      </c>
      <c r="AH190" s="786">
        <f t="shared" si="47"/>
        <v>0</v>
      </c>
      <c r="AI190" s="786">
        <f t="shared" si="47"/>
        <v>0</v>
      </c>
      <c r="AJ190" s="786">
        <f t="shared" si="47"/>
        <v>0</v>
      </c>
      <c r="AK190" s="786">
        <f t="shared" si="47"/>
        <v>0</v>
      </c>
      <c r="AL190" s="786">
        <f t="shared" si="47"/>
        <v>0</v>
      </c>
      <c r="AM190" s="306"/>
    </row>
    <row r="191" spans="1:39" outlineLevel="1">
      <c r="B191" s="520"/>
      <c r="C191" s="291"/>
      <c r="D191" s="783"/>
      <c r="E191" s="783"/>
      <c r="F191" s="783"/>
      <c r="G191" s="783"/>
      <c r="H191" s="783"/>
      <c r="I191" s="783"/>
      <c r="J191" s="783"/>
      <c r="K191" s="783"/>
      <c r="L191" s="783"/>
      <c r="M191" s="783"/>
      <c r="N191" s="783"/>
      <c r="O191" s="783"/>
      <c r="P191" s="783"/>
      <c r="Q191" s="783"/>
      <c r="R191" s="783"/>
      <c r="S191" s="783"/>
      <c r="T191" s="783"/>
      <c r="U191" s="783"/>
      <c r="V191" s="783"/>
      <c r="W191" s="783"/>
      <c r="X191" s="783"/>
      <c r="Y191" s="789"/>
      <c r="Z191" s="804"/>
      <c r="AA191" s="804"/>
      <c r="AB191" s="804"/>
      <c r="AC191" s="804"/>
      <c r="AD191" s="804"/>
      <c r="AE191" s="804"/>
      <c r="AF191" s="804"/>
      <c r="AG191" s="804"/>
      <c r="AH191" s="804"/>
      <c r="AI191" s="804"/>
      <c r="AJ191" s="804"/>
      <c r="AK191" s="804"/>
      <c r="AL191" s="804"/>
      <c r="AM191" s="306"/>
    </row>
    <row r="192" spans="1:39" ht="30" outlineLevel="1">
      <c r="A192" s="522">
        <v>49</v>
      </c>
      <c r="B192" s="520" t="s">
        <v>141</v>
      </c>
      <c r="C192" s="291" t="s">
        <v>25</v>
      </c>
      <c r="D192" s="782"/>
      <c r="E192" s="782"/>
      <c r="F192" s="782"/>
      <c r="G192" s="782"/>
      <c r="H192" s="782"/>
      <c r="I192" s="782"/>
      <c r="J192" s="782"/>
      <c r="K192" s="782"/>
      <c r="L192" s="782"/>
      <c r="M192" s="782"/>
      <c r="N192" s="782">
        <v>0</v>
      </c>
      <c r="O192" s="782"/>
      <c r="P192" s="782"/>
      <c r="Q192" s="782"/>
      <c r="R192" s="782"/>
      <c r="S192" s="782"/>
      <c r="T192" s="782"/>
      <c r="U192" s="782"/>
      <c r="V192" s="782"/>
      <c r="W192" s="782"/>
      <c r="X192" s="782"/>
      <c r="Y192" s="802"/>
      <c r="Z192" s="784"/>
      <c r="AA192" s="784"/>
      <c r="AB192" s="784"/>
      <c r="AC192" s="784"/>
      <c r="AD192" s="784"/>
      <c r="AE192" s="784"/>
      <c r="AF192" s="797"/>
      <c r="AG192" s="797"/>
      <c r="AH192" s="797"/>
      <c r="AI192" s="797"/>
      <c r="AJ192" s="797"/>
      <c r="AK192" s="797"/>
      <c r="AL192" s="797"/>
      <c r="AM192" s="296">
        <f>SUM(Y192:AL192)</f>
        <v>0</v>
      </c>
    </row>
    <row r="193" spans="2:39" outlineLevel="1">
      <c r="B193" s="294" t="s">
        <v>267</v>
      </c>
      <c r="C193" s="291" t="s">
        <v>163</v>
      </c>
      <c r="D193" s="782"/>
      <c r="E193" s="782"/>
      <c r="F193" s="782"/>
      <c r="G193" s="782"/>
      <c r="H193" s="782"/>
      <c r="I193" s="782"/>
      <c r="J193" s="782"/>
      <c r="K193" s="782"/>
      <c r="L193" s="782"/>
      <c r="M193" s="782"/>
      <c r="N193" s="782">
        <f>N192</f>
        <v>0</v>
      </c>
      <c r="O193" s="782"/>
      <c r="P193" s="782"/>
      <c r="Q193" s="782"/>
      <c r="R193" s="782"/>
      <c r="S193" s="782"/>
      <c r="T193" s="782"/>
      <c r="U193" s="782"/>
      <c r="V193" s="782"/>
      <c r="W193" s="782"/>
      <c r="X193" s="782"/>
      <c r="Y193" s="786">
        <f t="shared" ref="Y193:AL193" si="48">Y192</f>
        <v>0</v>
      </c>
      <c r="Z193" s="786">
        <f t="shared" si="48"/>
        <v>0</v>
      </c>
      <c r="AA193" s="786">
        <f t="shared" si="48"/>
        <v>0</v>
      </c>
      <c r="AB193" s="786">
        <f t="shared" si="48"/>
        <v>0</v>
      </c>
      <c r="AC193" s="786">
        <f t="shared" si="48"/>
        <v>0</v>
      </c>
      <c r="AD193" s="786">
        <f t="shared" si="48"/>
        <v>0</v>
      </c>
      <c r="AE193" s="786">
        <f t="shared" si="48"/>
        <v>0</v>
      </c>
      <c r="AF193" s="786">
        <f t="shared" si="48"/>
        <v>0</v>
      </c>
      <c r="AG193" s="786">
        <f t="shared" si="48"/>
        <v>0</v>
      </c>
      <c r="AH193" s="786">
        <f t="shared" si="48"/>
        <v>0</v>
      </c>
      <c r="AI193" s="786">
        <f t="shared" si="48"/>
        <v>0</v>
      </c>
      <c r="AJ193" s="786">
        <f t="shared" si="48"/>
        <v>0</v>
      </c>
      <c r="AK193" s="786">
        <f t="shared" si="48"/>
        <v>0</v>
      </c>
      <c r="AL193" s="786">
        <f t="shared" si="48"/>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8197664</v>
      </c>
      <c r="E195" s="329"/>
      <c r="F195" s="329"/>
      <c r="G195" s="329"/>
      <c r="H195" s="329"/>
      <c r="I195" s="329"/>
      <c r="J195" s="329"/>
      <c r="K195" s="329"/>
      <c r="L195" s="329"/>
      <c r="M195" s="329"/>
      <c r="N195" s="329"/>
      <c r="O195" s="329">
        <f>SUM(O38:O193)</f>
        <v>747</v>
      </c>
      <c r="P195" s="329"/>
      <c r="Q195" s="329"/>
      <c r="R195" s="329"/>
      <c r="S195" s="329"/>
      <c r="T195" s="329"/>
      <c r="U195" s="329"/>
      <c r="V195" s="329"/>
      <c r="W195" s="329"/>
      <c r="X195" s="329"/>
      <c r="Y195" s="329">
        <f>IF(Y36="kWh",SUMPRODUCT(D38:D193,Y38:Y193))</f>
        <v>1477073</v>
      </c>
      <c r="Z195" s="329">
        <f>IF(Z36="kWh",SUMPRODUCT(D38:D193,Z38:Z193))</f>
        <v>877342.19000000006</v>
      </c>
      <c r="AA195" s="329">
        <f>IF(AA36="kw",SUMPRODUCT(N38:N193,O38:O193,AA38:AA193),SUMPRODUCT(D38:D193,AA38:AA193))</f>
        <v>3954.72</v>
      </c>
      <c r="AB195" s="329">
        <f>IF(AB36="kw",SUMPRODUCT(N38:N193,O38:O193,AB38:AB193),SUMPRODUCT(D38:D193,AB38:AB193))</f>
        <v>483.36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4162607</v>
      </c>
      <c r="Z196" s="392">
        <f>HLOOKUP(Z35,'2. LRAMVA Threshold'!$B$42:$Q$53,7,FALSE)</f>
        <v>1601705</v>
      </c>
      <c r="AA196" s="392">
        <f>HLOOKUP(AA35,'2. LRAMVA Threshold'!$B$42:$Q$53,7,FALSE)</f>
        <v>1126</v>
      </c>
      <c r="AB196" s="392">
        <f>HLOOKUP(AB35,'2. LRAMVA Threshold'!$B$42:$Q$53,7,FALSE)</f>
        <v>607</v>
      </c>
      <c r="AC196" s="392">
        <f>HLOOKUP(AC35,'2. LRAMVA Threshold'!$B$42:$Q$53,7,FALSE)</f>
        <v>3</v>
      </c>
      <c r="AD196" s="392">
        <f>HLOOKUP(AD35,'2. LRAMVA Threshold'!$B$42:$Q$53,7,FALSE)</f>
        <v>44</v>
      </c>
      <c r="AE196" s="392">
        <f>HLOOKUP(AE35,'2. LRAMVA Threshold'!$B$42:$Q$53,7,FALSE)</f>
        <v>35877</v>
      </c>
      <c r="AF196" s="392">
        <f>HLOOKUP(AF35,'2. LRAMVA Threshold'!$B$42:$Q$53,7,FALSE)</f>
        <v>722</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49">AB195*AB198</f>
        <v>0</v>
      </c>
      <c r="AC203" s="378">
        <f t="shared" si="49"/>
        <v>0</v>
      </c>
      <c r="AD203" s="378">
        <f t="shared" si="49"/>
        <v>0</v>
      </c>
      <c r="AE203" s="378">
        <f t="shared" si="49"/>
        <v>0</v>
      </c>
      <c r="AF203" s="378">
        <f t="shared" si="49"/>
        <v>0</v>
      </c>
      <c r="AG203" s="378">
        <f t="shared" si="49"/>
        <v>0</v>
      </c>
      <c r="AH203" s="378">
        <f t="shared" si="49"/>
        <v>0</v>
      </c>
      <c r="AI203" s="378">
        <f t="shared" si="49"/>
        <v>0</v>
      </c>
      <c r="AJ203" s="378">
        <f t="shared" si="49"/>
        <v>0</v>
      </c>
      <c r="AK203" s="378">
        <f t="shared" si="49"/>
        <v>0</v>
      </c>
      <c r="AL203" s="378">
        <f t="shared" si="49"/>
        <v>0</v>
      </c>
      <c r="AM203" s="628">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0">SUM(AA199:AA203)</f>
        <v>0</v>
      </c>
      <c r="AB204" s="346">
        <f t="shared" si="50"/>
        <v>0</v>
      </c>
      <c r="AC204" s="346">
        <f t="shared" si="50"/>
        <v>0</v>
      </c>
      <c r="AD204" s="346">
        <f t="shared" si="50"/>
        <v>0</v>
      </c>
      <c r="AE204" s="346">
        <f t="shared" si="50"/>
        <v>0</v>
      </c>
      <c r="AF204" s="346">
        <f>SUM(AF199:AF203)</f>
        <v>0</v>
      </c>
      <c r="AG204" s="346">
        <f>SUM(AG199:AG203)</f>
        <v>0</v>
      </c>
      <c r="AH204" s="346">
        <f t="shared" ref="AH204:AL204" si="51">SUM(AH199:AH203)</f>
        <v>0</v>
      </c>
      <c r="AI204" s="346">
        <f t="shared" si="51"/>
        <v>0</v>
      </c>
      <c r="AJ204" s="346">
        <f t="shared" si="51"/>
        <v>0</v>
      </c>
      <c r="AK204" s="346">
        <f t="shared" si="51"/>
        <v>0</v>
      </c>
      <c r="AL204" s="346">
        <f t="shared" si="51"/>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2">Z196*Z198</f>
        <v>0</v>
      </c>
      <c r="AA205" s="347">
        <f t="shared" si="52"/>
        <v>0</v>
      </c>
      <c r="AB205" s="347">
        <f t="shared" si="52"/>
        <v>0</v>
      </c>
      <c r="AC205" s="347">
        <f t="shared" si="52"/>
        <v>0</v>
      </c>
      <c r="AD205" s="347">
        <f t="shared" si="52"/>
        <v>0</v>
      </c>
      <c r="AE205" s="347">
        <f t="shared" si="52"/>
        <v>0</v>
      </c>
      <c r="AF205" s="347">
        <f>AF196*AF198</f>
        <v>0</v>
      </c>
      <c r="AG205" s="347">
        <f t="shared" ref="AG205:AL205" si="53">AG196*AG198</f>
        <v>0</v>
      </c>
      <c r="AH205" s="347">
        <f t="shared" si="53"/>
        <v>0</v>
      </c>
      <c r="AI205" s="347">
        <f t="shared" si="53"/>
        <v>0</v>
      </c>
      <c r="AJ205" s="347">
        <f t="shared" si="53"/>
        <v>0</v>
      </c>
      <c r="AK205" s="347">
        <f t="shared" si="53"/>
        <v>0</v>
      </c>
      <c r="AL205" s="347">
        <f t="shared" si="53"/>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1458640</v>
      </c>
      <c r="Z208" s="291">
        <f>SUMPRODUCT(E38:E193,Z38:Z193)</f>
        <v>877342.19000000006</v>
      </c>
      <c r="AA208" s="291">
        <f>IF(AA36="kw",SUMPRODUCT(N38:N193,P38:P193,AA38:AA193),SUMPRODUCT(E38:E193,AA38:AA193))</f>
        <v>3954.72</v>
      </c>
      <c r="AB208" s="291">
        <f>IF(AB36="kw",SUMPRODUCT(N38:N193,P38:P193,AB38:AB193),SUMPRODUCT(E38:E193,AB38:AB193))</f>
        <v>483.36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1457951</v>
      </c>
      <c r="Z209" s="291">
        <f>SUMPRODUCT(F38:F193,Z38:Z193)</f>
        <v>877342.32000000007</v>
      </c>
      <c r="AA209" s="291">
        <f>IF(AA36="kw",SUMPRODUCT(N38:N193,Q38:Q193,AA38:AA193),SUMPRODUCT(F38:F193,AA38:AA193))</f>
        <v>3954.72</v>
      </c>
      <c r="AB209" s="291">
        <f>IF(AB36="kw",SUMPRODUCT(N38:N193,Q38:Q193,AB38:AB193),SUMPRODUCT(F38:F193,AB38:AB193))</f>
        <v>483.36</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1456426</v>
      </c>
      <c r="Z210" s="291">
        <f>SUMPRODUCT(G38:G193,Z38:Z193)</f>
        <v>889021.27</v>
      </c>
      <c r="AA210" s="291">
        <f>IF(AA36="kw",SUMPRODUCT(N38:N193,R38:R193,AA38:AA193),SUMPRODUCT(G38:G193,AA38:AA193))</f>
        <v>3954.72</v>
      </c>
      <c r="AB210" s="291">
        <f>IF(AB36="kw",SUMPRODUCT(N38:N193,R38:R193,AB38:AB193),SUMPRODUCT(G38:G193,AB38:AB193))</f>
        <v>483.36</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1425687</v>
      </c>
      <c r="Z211" s="291">
        <f>SUMPRODUCT(H38:H193,Z38:Z193)</f>
        <v>889021.27</v>
      </c>
      <c r="AA211" s="291">
        <f>IF(AA36="kw",SUMPRODUCT(N38:N193,S38:S193,AA38:AA193),SUMPRODUCT(H38:H193,AA38:AA193))</f>
        <v>3954.72</v>
      </c>
      <c r="AB211" s="291">
        <f>IF(AB36="kw",SUMPRODUCT(N38:N193,S38:S193,AB38:AB193),SUMPRODUCT(H38:H193,AB38:AB193))</f>
        <v>483.36</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1395164</v>
      </c>
      <c r="Z212" s="326">
        <f>SUMPRODUCT(I38:I193,Z38:Z193)</f>
        <v>889021.27</v>
      </c>
      <c r="AA212" s="326">
        <f>IF(AA36="kw",SUMPRODUCT(N38:N193,T38:T193,AA38:AA193),SUMPRODUCT(I38:I193,AA38:AA193))</f>
        <v>3954.72</v>
      </c>
      <c r="AB212" s="326">
        <f>IF(AB36="kw",SUMPRODUCT(N38:N193,T38:T193,AB38:AB193),SUMPRODUCT(I38:I193,AB38:AB193))</f>
        <v>483.36</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588</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9" t="s">
        <v>526</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74" t="s">
        <v>211</v>
      </c>
      <c r="C217" s="876" t="s">
        <v>33</v>
      </c>
      <c r="D217" s="284" t="s">
        <v>422</v>
      </c>
      <c r="E217" s="878" t="s">
        <v>209</v>
      </c>
      <c r="F217" s="879"/>
      <c r="G217" s="879"/>
      <c r="H217" s="879"/>
      <c r="I217" s="879"/>
      <c r="J217" s="879"/>
      <c r="K217" s="879"/>
      <c r="L217" s="879"/>
      <c r="M217" s="880"/>
      <c r="N217" s="884" t="s">
        <v>213</v>
      </c>
      <c r="O217" s="284" t="s">
        <v>423</v>
      </c>
      <c r="P217" s="878" t="s">
        <v>212</v>
      </c>
      <c r="Q217" s="879"/>
      <c r="R217" s="879"/>
      <c r="S217" s="879"/>
      <c r="T217" s="879"/>
      <c r="U217" s="879"/>
      <c r="V217" s="879"/>
      <c r="W217" s="879"/>
      <c r="X217" s="880"/>
      <c r="Y217" s="881" t="s">
        <v>243</v>
      </c>
      <c r="Z217" s="882"/>
      <c r="AA217" s="882"/>
      <c r="AB217" s="882"/>
      <c r="AC217" s="882"/>
      <c r="AD217" s="882"/>
      <c r="AE217" s="882"/>
      <c r="AF217" s="882"/>
      <c r="AG217" s="882"/>
      <c r="AH217" s="882"/>
      <c r="AI217" s="882"/>
      <c r="AJ217" s="882"/>
      <c r="AK217" s="882"/>
      <c r="AL217" s="882"/>
      <c r="AM217" s="883"/>
    </row>
    <row r="218" spans="1:39" ht="60.75" customHeight="1">
      <c r="B218" s="875"/>
      <c r="C218" s="877"/>
      <c r="D218" s="285">
        <v>2016</v>
      </c>
      <c r="E218" s="285">
        <v>2017</v>
      </c>
      <c r="F218" s="285">
        <v>2018</v>
      </c>
      <c r="G218" s="285">
        <v>2019</v>
      </c>
      <c r="H218" s="285">
        <v>2020</v>
      </c>
      <c r="I218" s="285">
        <v>2021</v>
      </c>
      <c r="J218" s="285">
        <v>2022</v>
      </c>
      <c r="K218" s="285">
        <v>2023</v>
      </c>
      <c r="L218" s="285">
        <v>2024</v>
      </c>
      <c r="M218" s="285">
        <v>2025</v>
      </c>
      <c r="N218" s="88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General Service 50 - 999 kW</v>
      </c>
      <c r="AB218" s="285" t="str">
        <f>'1.  LRAMVA Summary'!G52</f>
        <v>General Service 1,000 - 4,999 kW</v>
      </c>
      <c r="AC218" s="285" t="str">
        <f>'1.  LRAMVA Summary'!H52</f>
        <v>Sentinel Lighting</v>
      </c>
      <c r="AD218" s="285" t="str">
        <f>'1.  LRAMVA Summary'!I52</f>
        <v>Street Lighting</v>
      </c>
      <c r="AE218" s="285" t="str">
        <f>'1.  LRAMVA Summary'!J52</f>
        <v>Unmetered Scattered Load</v>
      </c>
      <c r="AF218" s="285" t="str">
        <f>'1.  LRAMVA Summary'!K52</f>
        <v>Large Use</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kWh</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v>0</v>
      </c>
      <c r="Z222" s="411">
        <v>0</v>
      </c>
      <c r="AA222" s="411">
        <v>0</v>
      </c>
      <c r="AB222" s="411">
        <v>0</v>
      </c>
      <c r="AC222" s="411">
        <v>0</v>
      </c>
      <c r="AD222" s="411">
        <v>0</v>
      </c>
      <c r="AE222" s="411">
        <v>0</v>
      </c>
      <c r="AF222" s="411">
        <v>0</v>
      </c>
      <c r="AG222" s="411">
        <v>0</v>
      </c>
      <c r="AH222" s="411">
        <v>0</v>
      </c>
      <c r="AI222" s="411">
        <v>0</v>
      </c>
      <c r="AJ222" s="411">
        <v>0</v>
      </c>
      <c r="AK222" s="411">
        <v>0</v>
      </c>
      <c r="AL222" s="411">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v>0</v>
      </c>
      <c r="Z225" s="411">
        <v>0</v>
      </c>
      <c r="AA225" s="411">
        <v>0</v>
      </c>
      <c r="AB225" s="411">
        <v>0</v>
      </c>
      <c r="AC225" s="411">
        <v>0</v>
      </c>
      <c r="AD225" s="411">
        <v>0</v>
      </c>
      <c r="AE225" s="411">
        <v>0</v>
      </c>
      <c r="AF225" s="411">
        <v>0</v>
      </c>
      <c r="AG225" s="411">
        <v>0</v>
      </c>
      <c r="AH225" s="411">
        <v>0</v>
      </c>
      <c r="AI225" s="411">
        <v>0</v>
      </c>
      <c r="AJ225" s="411">
        <v>0</v>
      </c>
      <c r="AK225" s="411">
        <v>0</v>
      </c>
      <c r="AL225" s="411">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v>0</v>
      </c>
      <c r="Z228" s="411">
        <v>0</v>
      </c>
      <c r="AA228" s="411">
        <v>0</v>
      </c>
      <c r="AB228" s="411">
        <v>0</v>
      </c>
      <c r="AC228" s="411">
        <v>0</v>
      </c>
      <c r="AD228" s="411">
        <v>0</v>
      </c>
      <c r="AE228" s="411">
        <v>0</v>
      </c>
      <c r="AF228" s="411">
        <v>0</v>
      </c>
      <c r="AG228" s="411">
        <v>0</v>
      </c>
      <c r="AH228" s="411">
        <v>0</v>
      </c>
      <c r="AI228" s="411">
        <v>0</v>
      </c>
      <c r="AJ228" s="411">
        <v>0</v>
      </c>
      <c r="AK228" s="411">
        <v>0</v>
      </c>
      <c r="AL228" s="411">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v>0</v>
      </c>
      <c r="Z231" s="411">
        <v>0</v>
      </c>
      <c r="AA231" s="411">
        <v>0</v>
      </c>
      <c r="AB231" s="411">
        <v>0</v>
      </c>
      <c r="AC231" s="411">
        <v>0</v>
      </c>
      <c r="AD231" s="411">
        <v>0</v>
      </c>
      <c r="AE231" s="411">
        <v>0</v>
      </c>
      <c r="AF231" s="411">
        <v>0</v>
      </c>
      <c r="AG231" s="411">
        <v>0</v>
      </c>
      <c r="AH231" s="411">
        <v>0</v>
      </c>
      <c r="AI231" s="411">
        <v>0</v>
      </c>
      <c r="AJ231" s="411">
        <v>0</v>
      </c>
      <c r="AK231" s="411">
        <v>0</v>
      </c>
      <c r="AL231" s="411">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v>0</v>
      </c>
      <c r="Z234" s="411">
        <v>0</v>
      </c>
      <c r="AA234" s="411">
        <v>0</v>
      </c>
      <c r="AB234" s="411">
        <v>0</v>
      </c>
      <c r="AC234" s="411">
        <v>0</v>
      </c>
      <c r="AD234" s="411">
        <v>0</v>
      </c>
      <c r="AE234" s="411">
        <v>0</v>
      </c>
      <c r="AF234" s="411">
        <v>0</v>
      </c>
      <c r="AG234" s="411">
        <v>0</v>
      </c>
      <c r="AH234" s="411">
        <v>0</v>
      </c>
      <c r="AI234" s="411">
        <v>0</v>
      </c>
      <c r="AJ234" s="411">
        <v>0</v>
      </c>
      <c r="AK234" s="411">
        <v>0</v>
      </c>
      <c r="AL234" s="411">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v>0</v>
      </c>
      <c r="Z238" s="411">
        <v>0</v>
      </c>
      <c r="AA238" s="411">
        <v>0</v>
      </c>
      <c r="AB238" s="411">
        <v>0</v>
      </c>
      <c r="AC238" s="411">
        <v>0</v>
      </c>
      <c r="AD238" s="411">
        <v>0</v>
      </c>
      <c r="AE238" s="411">
        <v>0</v>
      </c>
      <c r="AF238" s="411">
        <v>0</v>
      </c>
      <c r="AG238" s="411">
        <v>0</v>
      </c>
      <c r="AH238" s="411">
        <v>0</v>
      </c>
      <c r="AI238" s="411">
        <v>0</v>
      </c>
      <c r="AJ238" s="411">
        <v>0</v>
      </c>
      <c r="AK238" s="411">
        <v>0</v>
      </c>
      <c r="AL238" s="411">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v>0</v>
      </c>
      <c r="Z241" s="411">
        <v>0</v>
      </c>
      <c r="AA241" s="411">
        <v>0</v>
      </c>
      <c r="AB241" s="411">
        <v>0</v>
      </c>
      <c r="AC241" s="411">
        <v>0</v>
      </c>
      <c r="AD241" s="411">
        <v>0</v>
      </c>
      <c r="AE241" s="411">
        <v>0</v>
      </c>
      <c r="AF241" s="411">
        <v>0</v>
      </c>
      <c r="AG241" s="411">
        <v>0</v>
      </c>
      <c r="AH241" s="411">
        <v>0</v>
      </c>
      <c r="AI241" s="411">
        <v>0</v>
      </c>
      <c r="AJ241" s="411">
        <v>0</v>
      </c>
      <c r="AK241" s="411">
        <v>0</v>
      </c>
      <c r="AL241" s="411">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v>0</v>
      </c>
      <c r="Z244" s="411">
        <v>0</v>
      </c>
      <c r="AA244" s="411">
        <v>0</v>
      </c>
      <c r="AB244" s="411">
        <v>0</v>
      </c>
      <c r="AC244" s="411">
        <v>0</v>
      </c>
      <c r="AD244" s="411">
        <v>0</v>
      </c>
      <c r="AE244" s="411">
        <v>0</v>
      </c>
      <c r="AF244" s="411">
        <v>0</v>
      </c>
      <c r="AG244" s="411">
        <v>0</v>
      </c>
      <c r="AH244" s="411">
        <v>0</v>
      </c>
      <c r="AI244" s="411">
        <v>0</v>
      </c>
      <c r="AJ244" s="411">
        <v>0</v>
      </c>
      <c r="AK244" s="411">
        <v>0</v>
      </c>
      <c r="AL244" s="411">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v>0</v>
      </c>
      <c r="Z247" s="411">
        <v>0</v>
      </c>
      <c r="AA247" s="411">
        <v>0</v>
      </c>
      <c r="AB247" s="411">
        <v>0</v>
      </c>
      <c r="AC247" s="411">
        <v>0</v>
      </c>
      <c r="AD247" s="411">
        <v>0</v>
      </c>
      <c r="AE247" s="411">
        <v>0</v>
      </c>
      <c r="AF247" s="411">
        <v>0</v>
      </c>
      <c r="AG247" s="411">
        <v>0</v>
      </c>
      <c r="AH247" s="411">
        <v>0</v>
      </c>
      <c r="AI247" s="411">
        <v>0</v>
      </c>
      <c r="AJ247" s="411">
        <v>0</v>
      </c>
      <c r="AK247" s="411">
        <v>0</v>
      </c>
      <c r="AL247" s="411">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v>0</v>
      </c>
      <c r="Z250" s="411">
        <v>0</v>
      </c>
      <c r="AA250" s="411">
        <v>0</v>
      </c>
      <c r="AB250" s="411">
        <v>0</v>
      </c>
      <c r="AC250" s="411">
        <v>0</v>
      </c>
      <c r="AD250" s="411">
        <v>0</v>
      </c>
      <c r="AE250" s="411">
        <v>0</v>
      </c>
      <c r="AF250" s="411">
        <v>0</v>
      </c>
      <c r="AG250" s="411">
        <v>0</v>
      </c>
      <c r="AH250" s="411">
        <v>0</v>
      </c>
      <c r="AI250" s="411">
        <v>0</v>
      </c>
      <c r="AJ250" s="411">
        <v>0</v>
      </c>
      <c r="AK250" s="411">
        <v>0</v>
      </c>
      <c r="AL250" s="411">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v>0</v>
      </c>
      <c r="Z254" s="411">
        <v>0</v>
      </c>
      <c r="AA254" s="411">
        <v>0</v>
      </c>
      <c r="AB254" s="411">
        <v>0</v>
      </c>
      <c r="AC254" s="411">
        <v>0</v>
      </c>
      <c r="AD254" s="411">
        <v>0</v>
      </c>
      <c r="AE254" s="411">
        <v>0</v>
      </c>
      <c r="AF254" s="411">
        <v>0</v>
      </c>
      <c r="AG254" s="411">
        <v>0</v>
      </c>
      <c r="AH254" s="411">
        <v>0</v>
      </c>
      <c r="AI254" s="411">
        <v>0</v>
      </c>
      <c r="AJ254" s="411">
        <v>0</v>
      </c>
      <c r="AK254" s="411">
        <v>0</v>
      </c>
      <c r="AL254" s="411">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v>0</v>
      </c>
      <c r="Z257" s="411">
        <v>0</v>
      </c>
      <c r="AA257" s="411">
        <v>0</v>
      </c>
      <c r="AB257" s="411">
        <v>0</v>
      </c>
      <c r="AC257" s="411">
        <v>0</v>
      </c>
      <c r="AD257" s="411">
        <v>0</v>
      </c>
      <c r="AE257" s="411">
        <v>0</v>
      </c>
      <c r="AF257" s="411">
        <v>0</v>
      </c>
      <c r="AG257" s="411">
        <v>0</v>
      </c>
      <c r="AH257" s="411">
        <v>0</v>
      </c>
      <c r="AI257" s="411">
        <v>0</v>
      </c>
      <c r="AJ257" s="411">
        <v>0</v>
      </c>
      <c r="AK257" s="411">
        <v>0</v>
      </c>
      <c r="AL257" s="411">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v>0</v>
      </c>
      <c r="Z260" s="411">
        <v>0</v>
      </c>
      <c r="AA260" s="411">
        <v>0</v>
      </c>
      <c r="AB260" s="411">
        <v>0</v>
      </c>
      <c r="AC260" s="411">
        <v>0</v>
      </c>
      <c r="AD260" s="411">
        <v>0</v>
      </c>
      <c r="AE260" s="411">
        <v>0</v>
      </c>
      <c r="AF260" s="411">
        <v>0</v>
      </c>
      <c r="AG260" s="411">
        <v>0</v>
      </c>
      <c r="AH260" s="411">
        <v>0</v>
      </c>
      <c r="AI260" s="411">
        <v>0</v>
      </c>
      <c r="AJ260" s="411">
        <v>0</v>
      </c>
      <c r="AK260" s="411">
        <v>0</v>
      </c>
      <c r="AL260" s="411">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89"/>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v>0</v>
      </c>
      <c r="Z264" s="411">
        <v>0</v>
      </c>
      <c r="AA264" s="411">
        <v>0</v>
      </c>
      <c r="AB264" s="411">
        <v>0</v>
      </c>
      <c r="AC264" s="411">
        <v>0</v>
      </c>
      <c r="AD264" s="411">
        <v>0</v>
      </c>
      <c r="AE264" s="411">
        <v>0</v>
      </c>
      <c r="AF264" s="411">
        <v>0</v>
      </c>
      <c r="AG264" s="411">
        <v>0</v>
      </c>
      <c r="AH264" s="411">
        <v>0</v>
      </c>
      <c r="AI264" s="411">
        <v>0</v>
      </c>
      <c r="AJ264" s="411">
        <v>0</v>
      </c>
      <c r="AK264" s="411">
        <v>0</v>
      </c>
      <c r="AL264" s="411">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v>0</v>
      </c>
      <c r="Z268" s="411">
        <v>0</v>
      </c>
      <c r="AA268" s="411">
        <v>0</v>
      </c>
      <c r="AB268" s="411">
        <v>0</v>
      </c>
      <c r="AC268" s="411">
        <v>0</v>
      </c>
      <c r="AD268" s="411">
        <v>0</v>
      </c>
      <c r="AE268" s="411">
        <v>0</v>
      </c>
      <c r="AF268" s="411">
        <v>0</v>
      </c>
      <c r="AG268" s="411">
        <v>0</v>
      </c>
      <c r="AH268" s="411">
        <v>0</v>
      </c>
      <c r="AI268" s="411">
        <v>0</v>
      </c>
      <c r="AJ268" s="411">
        <v>0</v>
      </c>
      <c r="AK268" s="411">
        <v>0</v>
      </c>
      <c r="AL268" s="411">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v>0</v>
      </c>
      <c r="Z271" s="411">
        <v>0</v>
      </c>
      <c r="AA271" s="411">
        <v>0</v>
      </c>
      <c r="AB271" s="411">
        <v>0</v>
      </c>
      <c r="AC271" s="411">
        <v>0</v>
      </c>
      <c r="AD271" s="411">
        <v>0</v>
      </c>
      <c r="AE271" s="411">
        <v>0</v>
      </c>
      <c r="AF271" s="411">
        <v>0</v>
      </c>
      <c r="AG271" s="411">
        <v>0</v>
      </c>
      <c r="AH271" s="411">
        <v>0</v>
      </c>
      <c r="AI271" s="411">
        <v>0</v>
      </c>
      <c r="AJ271" s="411">
        <v>0</v>
      </c>
      <c r="AK271" s="411">
        <v>0</v>
      </c>
      <c r="AL271" s="41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v>0</v>
      </c>
      <c r="Z275" s="411">
        <v>0</v>
      </c>
      <c r="AA275" s="411">
        <v>0</v>
      </c>
      <c r="AB275" s="411">
        <v>0</v>
      </c>
      <c r="AC275" s="411">
        <v>0</v>
      </c>
      <c r="AD275" s="411">
        <v>0</v>
      </c>
      <c r="AE275" s="411">
        <v>0</v>
      </c>
      <c r="AF275" s="411">
        <v>0</v>
      </c>
      <c r="AG275" s="411">
        <v>0</v>
      </c>
      <c r="AH275" s="411">
        <v>0</v>
      </c>
      <c r="AI275" s="411">
        <v>0</v>
      </c>
      <c r="AJ275" s="411">
        <v>0</v>
      </c>
      <c r="AK275" s="411">
        <v>0</v>
      </c>
      <c r="AL275" s="411">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0</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0</v>
      </c>
      <c r="O278" s="295"/>
      <c r="P278" s="295"/>
      <c r="Q278" s="295"/>
      <c r="R278" s="295"/>
      <c r="S278" s="295"/>
      <c r="T278" s="295"/>
      <c r="U278" s="295"/>
      <c r="V278" s="295"/>
      <c r="W278" s="295"/>
      <c r="X278" s="295"/>
      <c r="Y278" s="411">
        <v>0</v>
      </c>
      <c r="Z278" s="411">
        <v>0</v>
      </c>
      <c r="AA278" s="411">
        <v>0</v>
      </c>
      <c r="AB278" s="411">
        <v>0</v>
      </c>
      <c r="AC278" s="411">
        <v>0</v>
      </c>
      <c r="AD278" s="411">
        <v>0</v>
      </c>
      <c r="AE278" s="411">
        <v>0</v>
      </c>
      <c r="AF278" s="411">
        <v>0</v>
      </c>
      <c r="AG278" s="411">
        <v>0</v>
      </c>
      <c r="AH278" s="411">
        <v>0</v>
      </c>
      <c r="AI278" s="411">
        <v>0</v>
      </c>
      <c r="AJ278" s="411">
        <v>0</v>
      </c>
      <c r="AK278" s="411">
        <v>0</v>
      </c>
      <c r="AL278" s="411">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v>0</v>
      </c>
      <c r="Z281" s="411">
        <v>0</v>
      </c>
      <c r="AA281" s="411">
        <v>0</v>
      </c>
      <c r="AB281" s="411">
        <v>0</v>
      </c>
      <c r="AC281" s="411">
        <v>0</v>
      </c>
      <c r="AD281" s="411">
        <v>0</v>
      </c>
      <c r="AE281" s="411">
        <v>0</v>
      </c>
      <c r="AF281" s="411">
        <v>0</v>
      </c>
      <c r="AG281" s="411">
        <v>0</v>
      </c>
      <c r="AH281" s="411">
        <v>0</v>
      </c>
      <c r="AI281" s="411">
        <v>0</v>
      </c>
      <c r="AJ281" s="411">
        <v>0</v>
      </c>
      <c r="AK281" s="411">
        <v>0</v>
      </c>
      <c r="AL281" s="411">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v>0</v>
      </c>
      <c r="Z284" s="411">
        <v>0</v>
      </c>
      <c r="AA284" s="411">
        <v>0</v>
      </c>
      <c r="AB284" s="411">
        <v>0</v>
      </c>
      <c r="AC284" s="411">
        <v>0</v>
      </c>
      <c r="AD284" s="411">
        <v>0</v>
      </c>
      <c r="AE284" s="411">
        <v>0</v>
      </c>
      <c r="AF284" s="411">
        <v>0</v>
      </c>
      <c r="AG284" s="411">
        <v>0</v>
      </c>
      <c r="AH284" s="411">
        <v>0</v>
      </c>
      <c r="AI284" s="411">
        <v>0</v>
      </c>
      <c r="AJ284" s="411">
        <v>0</v>
      </c>
      <c r="AK284" s="411">
        <v>0</v>
      </c>
      <c r="AL284" s="411">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f>'7.  Persistence Report'!AV$118</f>
        <v>2743154</v>
      </c>
      <c r="E288" s="295">
        <f>'7.  Persistence Report'!AW$118</f>
        <v>2743154</v>
      </c>
      <c r="F288" s="295">
        <f>'7.  Persistence Report'!AX$118</f>
        <v>2743154</v>
      </c>
      <c r="G288" s="295">
        <f>'7.  Persistence Report'!AY$118</f>
        <v>2743154</v>
      </c>
      <c r="H288" s="295">
        <f>'7.  Persistence Report'!AZ$118</f>
        <v>2743154</v>
      </c>
      <c r="I288" s="295">
        <f>'7.  Persistence Report'!BA$118</f>
        <v>2743154</v>
      </c>
      <c r="J288" s="295">
        <f>'7.  Persistence Report'!BB$118</f>
        <v>2743154</v>
      </c>
      <c r="K288" s="295">
        <f>'7.  Persistence Report'!BC$118</f>
        <v>2742762</v>
      </c>
      <c r="L288" s="295">
        <f>'7.  Persistence Report'!BD$118</f>
        <v>2742762</v>
      </c>
      <c r="M288" s="295">
        <f>'7.  Persistence Report'!BE$118</f>
        <v>2731209</v>
      </c>
      <c r="N288" s="291"/>
      <c r="O288" s="295">
        <f>'7.  Persistence Report'!Q$118</f>
        <v>178</v>
      </c>
      <c r="P288" s="295">
        <f>'7.  Persistence Report'!R$118</f>
        <v>178</v>
      </c>
      <c r="Q288" s="295">
        <f>'7.  Persistence Report'!S$118</f>
        <v>178</v>
      </c>
      <c r="R288" s="295">
        <f>'7.  Persistence Report'!T$118</f>
        <v>178</v>
      </c>
      <c r="S288" s="295">
        <f>'7.  Persistence Report'!U$118</f>
        <v>178</v>
      </c>
      <c r="T288" s="295">
        <f>'7.  Persistence Report'!V$118</f>
        <v>178</v>
      </c>
      <c r="U288" s="295">
        <f>'7.  Persistence Report'!W$118</f>
        <v>178</v>
      </c>
      <c r="V288" s="295">
        <f>'7.  Persistence Report'!X$118</f>
        <v>178</v>
      </c>
      <c r="W288" s="295">
        <f>'7.  Persistence Report'!Y$118</f>
        <v>178</v>
      </c>
      <c r="X288" s="295">
        <f>'7.  Persistence Report'!Z$118</f>
        <v>177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f>'7.  Persistence Report'!AV$127</f>
        <v>296781</v>
      </c>
      <c r="E289" s="295">
        <f>'7.  Persistence Report'!AW$127</f>
        <v>296781</v>
      </c>
      <c r="F289" s="295">
        <f>'7.  Persistence Report'!AX$127</f>
        <v>296781</v>
      </c>
      <c r="G289" s="295">
        <f>'7.  Persistence Report'!AY$127</f>
        <v>296781</v>
      </c>
      <c r="H289" s="295">
        <f>'7.  Persistence Report'!AZ$127</f>
        <v>296781</v>
      </c>
      <c r="I289" s="295">
        <f>'7.  Persistence Report'!BA$127</f>
        <v>296781</v>
      </c>
      <c r="J289" s="295">
        <f>'7.  Persistence Report'!BB$127</f>
        <v>296781</v>
      </c>
      <c r="K289" s="295">
        <f>'7.  Persistence Report'!BC$127</f>
        <v>296756</v>
      </c>
      <c r="L289" s="295">
        <f>'7.  Persistence Report'!BD$127</f>
        <v>296756</v>
      </c>
      <c r="M289" s="295">
        <f>'7.  Persistence Report'!BE$127</f>
        <v>297186</v>
      </c>
      <c r="N289" s="291"/>
      <c r="O289" s="295">
        <f>'7.  Persistence Report'!Q$127</f>
        <v>19</v>
      </c>
      <c r="P289" s="295">
        <f>'7.  Persistence Report'!R$127</f>
        <v>19</v>
      </c>
      <c r="Q289" s="295">
        <f>'7.  Persistence Report'!S$127</f>
        <v>19</v>
      </c>
      <c r="R289" s="295">
        <f>'7.  Persistence Report'!T$127</f>
        <v>19</v>
      </c>
      <c r="S289" s="295">
        <f>'7.  Persistence Report'!U$127</f>
        <v>19</v>
      </c>
      <c r="T289" s="295">
        <f>'7.  Persistence Report'!V$127</f>
        <v>19</v>
      </c>
      <c r="U289" s="295">
        <f>'7.  Persistence Report'!W$127</f>
        <v>19</v>
      </c>
      <c r="V289" s="295">
        <f>'7.  Persistence Report'!X$127</f>
        <v>19</v>
      </c>
      <c r="W289" s="295">
        <f>'7.  Persistence Report'!Y$127</f>
        <v>19</v>
      </c>
      <c r="X289" s="295">
        <f>'7.  Persistence Report'!Z$127</f>
        <v>19</v>
      </c>
      <c r="Y289" s="411">
        <v>1</v>
      </c>
      <c r="Z289" s="411">
        <v>0</v>
      </c>
      <c r="AA289" s="411">
        <v>0</v>
      </c>
      <c r="AB289" s="411">
        <v>0</v>
      </c>
      <c r="AC289" s="411">
        <v>0</v>
      </c>
      <c r="AD289" s="411">
        <v>0</v>
      </c>
      <c r="AE289" s="411">
        <v>0</v>
      </c>
      <c r="AF289" s="411">
        <v>0</v>
      </c>
      <c r="AG289" s="411">
        <v>0</v>
      </c>
      <c r="AH289" s="411">
        <v>0</v>
      </c>
      <c r="AI289" s="411">
        <v>0</v>
      </c>
      <c r="AJ289" s="411">
        <v>0</v>
      </c>
      <c r="AK289" s="411">
        <v>0</v>
      </c>
      <c r="AL289" s="411">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f>'7.  Persistence Report'!AV$119</f>
        <v>595981</v>
      </c>
      <c r="E291" s="295">
        <f>'7.  Persistence Report'!AW$119</f>
        <v>595981</v>
      </c>
      <c r="F291" s="295">
        <f>'7.  Persistence Report'!AX$119</f>
        <v>595981</v>
      </c>
      <c r="G291" s="295">
        <f>'7.  Persistence Report'!AY$119</f>
        <v>595981</v>
      </c>
      <c r="H291" s="295">
        <f>'7.  Persistence Report'!AZ$119</f>
        <v>595981</v>
      </c>
      <c r="I291" s="295">
        <f>'7.  Persistence Report'!BA$119</f>
        <v>595981</v>
      </c>
      <c r="J291" s="295">
        <f>'7.  Persistence Report'!BB$119</f>
        <v>595981</v>
      </c>
      <c r="K291" s="295">
        <f>'7.  Persistence Report'!BC$119</f>
        <v>595981</v>
      </c>
      <c r="L291" s="295">
        <f>'7.  Persistence Report'!BD$119</f>
        <v>595981</v>
      </c>
      <c r="M291" s="295">
        <f>'7.  Persistence Report'!BE$119</f>
        <v>595981</v>
      </c>
      <c r="N291" s="291"/>
      <c r="O291" s="295">
        <f>'7.  Persistence Report'!Q$119</f>
        <v>176</v>
      </c>
      <c r="P291" s="295">
        <f>'7.  Persistence Report'!R$119</f>
        <v>176</v>
      </c>
      <c r="Q291" s="295">
        <f>'7.  Persistence Report'!S$119</f>
        <v>176</v>
      </c>
      <c r="R291" s="295">
        <f>'7.  Persistence Report'!T$119</f>
        <v>176</v>
      </c>
      <c r="S291" s="295">
        <f>'7.  Persistence Report'!U$119</f>
        <v>176</v>
      </c>
      <c r="T291" s="295">
        <f>'7.  Persistence Report'!V$119</f>
        <v>176</v>
      </c>
      <c r="U291" s="295">
        <f>'7.  Persistence Report'!W$119</f>
        <v>176</v>
      </c>
      <c r="V291" s="295">
        <f>'7.  Persistence Report'!X$119</f>
        <v>176</v>
      </c>
      <c r="W291" s="295">
        <f>'7.  Persistence Report'!Y$119</f>
        <v>176</v>
      </c>
      <c r="X291" s="295">
        <f>'7.  Persistence Report'!Z$119</f>
        <v>176</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f>'7.  Persistence Report'!AV$128</f>
        <v>6793</v>
      </c>
      <c r="E292" s="295">
        <f>'7.  Persistence Report'!AW$128</f>
        <v>6793</v>
      </c>
      <c r="F292" s="295">
        <f>'7.  Persistence Report'!AX$128</f>
        <v>6793</v>
      </c>
      <c r="G292" s="295">
        <f>'7.  Persistence Report'!AY$128</f>
        <v>6793</v>
      </c>
      <c r="H292" s="295">
        <f>'7.  Persistence Report'!AZ$128</f>
        <v>6793</v>
      </c>
      <c r="I292" s="295">
        <f>'7.  Persistence Report'!BA$128</f>
        <v>6793</v>
      </c>
      <c r="J292" s="295">
        <f>'7.  Persistence Report'!BB$128</f>
        <v>6793</v>
      </c>
      <c r="K292" s="295">
        <f>'7.  Persistence Report'!BC$128</f>
        <v>6793</v>
      </c>
      <c r="L292" s="295">
        <f>'7.  Persistence Report'!BD$128</f>
        <v>6793</v>
      </c>
      <c r="M292" s="295">
        <f>'7.  Persistence Report'!BE$128</f>
        <v>6793</v>
      </c>
      <c r="N292" s="291"/>
      <c r="O292" s="295">
        <f>'7.  Persistence Report'!Q$128</f>
        <v>2</v>
      </c>
      <c r="P292" s="295">
        <f>'7.  Persistence Report'!R$128</f>
        <v>2</v>
      </c>
      <c r="Q292" s="295">
        <f>'7.  Persistence Report'!S$128</f>
        <v>2</v>
      </c>
      <c r="R292" s="295">
        <f>'7.  Persistence Report'!T$128</f>
        <v>2</v>
      </c>
      <c r="S292" s="295">
        <f>'7.  Persistence Report'!U$128</f>
        <v>2</v>
      </c>
      <c r="T292" s="295">
        <f>'7.  Persistence Report'!V$128</f>
        <v>2</v>
      </c>
      <c r="U292" s="295">
        <f>'7.  Persistence Report'!W$128</f>
        <v>2</v>
      </c>
      <c r="V292" s="295">
        <f>'7.  Persistence Report'!X$128</f>
        <v>2</v>
      </c>
      <c r="W292" s="295">
        <f>'7.  Persistence Report'!Y$128</f>
        <v>2</v>
      </c>
      <c r="X292" s="295">
        <f>'7.  Persistence Report'!Z$128</f>
        <v>2</v>
      </c>
      <c r="Y292" s="411">
        <v>1</v>
      </c>
      <c r="Z292" s="411">
        <v>0</v>
      </c>
      <c r="AA292" s="411">
        <v>0</v>
      </c>
      <c r="AB292" s="411">
        <v>0</v>
      </c>
      <c r="AC292" s="411">
        <v>0</v>
      </c>
      <c r="AD292" s="411">
        <v>0</v>
      </c>
      <c r="AE292" s="411">
        <v>0</v>
      </c>
      <c r="AF292" s="411">
        <v>0</v>
      </c>
      <c r="AG292" s="411">
        <v>0</v>
      </c>
      <c r="AH292" s="411">
        <v>0</v>
      </c>
      <c r="AI292" s="411">
        <v>0</v>
      </c>
      <c r="AJ292" s="411">
        <v>0</v>
      </c>
      <c r="AK292" s="411">
        <v>0</v>
      </c>
      <c r="AL292" s="411">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v>0</v>
      </c>
      <c r="Z295" s="411">
        <v>0</v>
      </c>
      <c r="AA295" s="411">
        <v>0</v>
      </c>
      <c r="AB295" s="411">
        <v>0</v>
      </c>
      <c r="AC295" s="411">
        <v>0</v>
      </c>
      <c r="AD295" s="411">
        <v>0</v>
      </c>
      <c r="AE295" s="411">
        <v>0</v>
      </c>
      <c r="AF295" s="411">
        <v>0</v>
      </c>
      <c r="AG295" s="411">
        <v>0</v>
      </c>
      <c r="AH295" s="411">
        <v>0</v>
      </c>
      <c r="AI295" s="411">
        <v>0</v>
      </c>
      <c r="AJ295" s="411">
        <v>0</v>
      </c>
      <c r="AK295" s="411">
        <v>0</v>
      </c>
      <c r="AL295" s="411">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f>'7.  Persistence Report'!AV$120</f>
        <v>13474</v>
      </c>
      <c r="E297" s="295">
        <f>'7.  Persistence Report'!AW$120</f>
        <v>13474</v>
      </c>
      <c r="F297" s="295">
        <f>'7.  Persistence Report'!AX$120</f>
        <v>13474</v>
      </c>
      <c r="G297" s="295">
        <f>'7.  Persistence Report'!AY$120</f>
        <v>13474</v>
      </c>
      <c r="H297" s="295">
        <f>'7.  Persistence Report'!AZ$120</f>
        <v>13474</v>
      </c>
      <c r="I297" s="295">
        <f>'7.  Persistence Report'!BA$120</f>
        <v>13359</v>
      </c>
      <c r="J297" s="295">
        <f>'7.  Persistence Report'!BB$120</f>
        <v>13359</v>
      </c>
      <c r="K297" s="295">
        <f>'7.  Persistence Report'!BC$120</f>
        <v>13359</v>
      </c>
      <c r="L297" s="295">
        <f>'7.  Persistence Report'!BD$120</f>
        <v>13359</v>
      </c>
      <c r="M297" s="295">
        <f>'7.  Persistence Report'!BE$120</f>
        <v>12030</v>
      </c>
      <c r="N297" s="291"/>
      <c r="O297" s="295">
        <f>'7.  Persistence Report'!Q$120</f>
        <v>1</v>
      </c>
      <c r="P297" s="295">
        <f>'7.  Persistence Report'!R$120</f>
        <v>1</v>
      </c>
      <c r="Q297" s="295">
        <f>'7.  Persistence Report'!S$120</f>
        <v>1</v>
      </c>
      <c r="R297" s="295">
        <f>'7.  Persistence Report'!T$120</f>
        <v>1</v>
      </c>
      <c r="S297" s="295">
        <f>'7.  Persistence Report'!U$120</f>
        <v>1</v>
      </c>
      <c r="T297" s="295">
        <f>'7.  Persistence Report'!V$120</f>
        <v>1</v>
      </c>
      <c r="U297" s="295">
        <f>'7.  Persistence Report'!W$120</f>
        <v>1</v>
      </c>
      <c r="V297" s="295">
        <f>'7.  Persistence Report'!X$120</f>
        <v>1</v>
      </c>
      <c r="W297" s="295">
        <f>'7.  Persistence Report'!Y$120</f>
        <v>1</v>
      </c>
      <c r="X297" s="295">
        <f>'7.  Persistence Report'!Z$120</f>
        <v>1</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1</v>
      </c>
      <c r="Z298" s="411">
        <v>0</v>
      </c>
      <c r="AA298" s="411">
        <v>0</v>
      </c>
      <c r="AB298" s="411">
        <v>0</v>
      </c>
      <c r="AC298" s="411">
        <v>0</v>
      </c>
      <c r="AD298" s="411">
        <v>0</v>
      </c>
      <c r="AE298" s="411">
        <v>0</v>
      </c>
      <c r="AF298" s="411">
        <v>0</v>
      </c>
      <c r="AG298" s="411">
        <v>0</v>
      </c>
      <c r="AH298" s="411">
        <v>0</v>
      </c>
      <c r="AI298" s="411">
        <v>0</v>
      </c>
      <c r="AJ298" s="411">
        <v>0</v>
      </c>
      <c r="AK298" s="411">
        <v>0</v>
      </c>
      <c r="AL298" s="411">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f>'7.  Persistence Report'!AV$121</f>
        <v>13143</v>
      </c>
      <c r="E301" s="295">
        <f>'7.  Persistence Report'!AW$121</f>
        <v>13143</v>
      </c>
      <c r="F301" s="295">
        <f>'7.  Persistence Report'!AX$121</f>
        <v>13143</v>
      </c>
      <c r="G301" s="295">
        <f>'7.  Persistence Report'!AY$121</f>
        <v>13143</v>
      </c>
      <c r="H301" s="295">
        <f>'7.  Persistence Report'!AZ$121</f>
        <v>13143</v>
      </c>
      <c r="I301" s="295">
        <f>'7.  Persistence Report'!BA$121</f>
        <v>13143</v>
      </c>
      <c r="J301" s="295">
        <f>'7.  Persistence Report'!BB$121</f>
        <v>13143</v>
      </c>
      <c r="K301" s="295">
        <f>'7.  Persistence Report'!BC$121</f>
        <v>13143</v>
      </c>
      <c r="L301" s="295">
        <f>'7.  Persistence Report'!BD$121</f>
        <v>13143</v>
      </c>
      <c r="M301" s="295">
        <f>'7.  Persistence Report'!BE$121</f>
        <v>13143</v>
      </c>
      <c r="N301" s="295">
        <v>12</v>
      </c>
      <c r="O301" s="295">
        <f>'7.  Persistence Report'!Q$121</f>
        <v>2</v>
      </c>
      <c r="P301" s="295">
        <f>'7.  Persistence Report'!R$121</f>
        <v>2</v>
      </c>
      <c r="Q301" s="295">
        <f>'7.  Persistence Report'!S$121</f>
        <v>2</v>
      </c>
      <c r="R301" s="295">
        <f>'7.  Persistence Report'!T$121</f>
        <v>2</v>
      </c>
      <c r="S301" s="295">
        <f>'7.  Persistence Report'!U$121</f>
        <v>2</v>
      </c>
      <c r="T301" s="295">
        <f>'7.  Persistence Report'!V$121</f>
        <v>2</v>
      </c>
      <c r="U301" s="295">
        <f>'7.  Persistence Report'!W$121</f>
        <v>2</v>
      </c>
      <c r="V301" s="295">
        <f>'7.  Persistence Report'!X$121</f>
        <v>2</v>
      </c>
      <c r="W301" s="295">
        <f>'7.  Persistence Report'!Y$121</f>
        <v>2</v>
      </c>
      <c r="X301" s="295">
        <f>'7.  Persistence Report'!Z$121</f>
        <v>2</v>
      </c>
      <c r="Y301" s="426"/>
      <c r="Z301" s="410"/>
      <c r="AA301" s="410">
        <v>1</v>
      </c>
      <c r="AB301" s="410">
        <v>0</v>
      </c>
      <c r="AC301" s="410"/>
      <c r="AD301" s="410"/>
      <c r="AE301" s="410"/>
      <c r="AF301" s="410"/>
      <c r="AG301" s="415"/>
      <c r="AH301" s="415"/>
      <c r="AI301" s="415"/>
      <c r="AJ301" s="415"/>
      <c r="AK301" s="415"/>
      <c r="AL301" s="415"/>
      <c r="AM301" s="296">
        <f>SUM(Y301:AL301)</f>
        <v>1</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v>0</v>
      </c>
      <c r="Z302" s="411">
        <v>0</v>
      </c>
      <c r="AA302" s="411">
        <v>1</v>
      </c>
      <c r="AB302" s="411">
        <v>0</v>
      </c>
      <c r="AC302" s="411">
        <v>0</v>
      </c>
      <c r="AD302" s="411">
        <v>0</v>
      </c>
      <c r="AE302" s="411">
        <v>0</v>
      </c>
      <c r="AF302" s="411">
        <v>0</v>
      </c>
      <c r="AG302" s="411">
        <v>0</v>
      </c>
      <c r="AH302" s="411">
        <v>0</v>
      </c>
      <c r="AI302" s="411">
        <v>0</v>
      </c>
      <c r="AJ302" s="411">
        <v>0</v>
      </c>
      <c r="AK302" s="411">
        <v>0</v>
      </c>
      <c r="AL302" s="411">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f>'7.  Persistence Report'!AV$122</f>
        <v>2169223</v>
      </c>
      <c r="E304" s="295">
        <f>'7.  Persistence Report'!AW$122</f>
        <v>2146732</v>
      </c>
      <c r="F304" s="295">
        <f>'7.  Persistence Report'!AX$122</f>
        <v>2146732</v>
      </c>
      <c r="G304" s="295">
        <f>'7.  Persistence Report'!AY$122</f>
        <v>2146732</v>
      </c>
      <c r="H304" s="295">
        <f>'7.  Persistence Report'!AZ$122</f>
        <v>2146732</v>
      </c>
      <c r="I304" s="295">
        <f>'7.  Persistence Report'!BA$122</f>
        <v>2146732</v>
      </c>
      <c r="J304" s="295">
        <f>'7.  Persistence Report'!BB$122</f>
        <v>2146732</v>
      </c>
      <c r="K304" s="295">
        <f>'7.  Persistence Report'!BC$122</f>
        <v>2146732</v>
      </c>
      <c r="L304" s="295">
        <f>'7.  Persistence Report'!BD$122</f>
        <v>2136611</v>
      </c>
      <c r="M304" s="295">
        <f>'7.  Persistence Report'!BE$122</f>
        <v>2136611</v>
      </c>
      <c r="N304" s="295">
        <v>12</v>
      </c>
      <c r="O304" s="295">
        <f>'7.  Persistence Report'!Q$122</f>
        <v>152</v>
      </c>
      <c r="P304" s="295">
        <f>'7.  Persistence Report'!R$122</f>
        <v>148</v>
      </c>
      <c r="Q304" s="295">
        <f>'7.  Persistence Report'!S$122</f>
        <v>148</v>
      </c>
      <c r="R304" s="295">
        <f>'7.  Persistence Report'!T$122</f>
        <v>148</v>
      </c>
      <c r="S304" s="295">
        <f>'7.  Persistence Report'!U$122</f>
        <v>148</v>
      </c>
      <c r="T304" s="295">
        <f>'7.  Persistence Report'!V$122</f>
        <v>148</v>
      </c>
      <c r="U304" s="295">
        <f>'7.  Persistence Report'!W$122</f>
        <v>148</v>
      </c>
      <c r="V304" s="295">
        <f>'7.  Persistence Report'!X$122</f>
        <v>148</v>
      </c>
      <c r="W304" s="295">
        <f>'7.  Persistence Report'!Y$122</f>
        <v>148</v>
      </c>
      <c r="X304" s="295">
        <f>'7.  Persistence Report'!Z$122</f>
        <v>148</v>
      </c>
      <c r="Y304" s="426"/>
      <c r="Z304" s="410">
        <v>0.1</v>
      </c>
      <c r="AA304" s="410">
        <v>0.86</v>
      </c>
      <c r="AB304" s="410">
        <v>0.04</v>
      </c>
      <c r="AC304" s="410"/>
      <c r="AD304" s="410"/>
      <c r="AE304" s="410"/>
      <c r="AF304" s="410"/>
      <c r="AG304" s="415"/>
      <c r="AH304" s="415"/>
      <c r="AI304" s="415"/>
      <c r="AJ304" s="415"/>
      <c r="AK304" s="415"/>
      <c r="AL304" s="415"/>
      <c r="AM304" s="296">
        <f>SUM(Y304:AL304)</f>
        <v>1</v>
      </c>
    </row>
    <row r="305" spans="1:39" outlineLevel="1">
      <c r="B305" s="294" t="s">
        <v>289</v>
      </c>
      <c r="C305" s="291" t="s">
        <v>163</v>
      </c>
      <c r="D305" s="774">
        <f>'7.  Persistence Report'!AV$129+'7.  Persistence Report'!AV$150</f>
        <v>2603625.2737719715</v>
      </c>
      <c r="E305" s="774">
        <f>'7.  Persistence Report'!AW$129+'7.  Persistence Report'!AW$150</f>
        <v>2626211.5093961833</v>
      </c>
      <c r="F305" s="774">
        <f>'7.  Persistence Report'!AX$129+'7.  Persistence Report'!AX$150</f>
        <v>2857900.433558431</v>
      </c>
      <c r="G305" s="774">
        <f>'7.  Persistence Report'!AY$129+'7.  Persistence Report'!AY$150</f>
        <v>2857900.433558431</v>
      </c>
      <c r="H305" s="774">
        <f>'7.  Persistence Report'!AZ$129+'7.  Persistence Report'!AZ$150</f>
        <v>2857900.433558431</v>
      </c>
      <c r="I305" s="774">
        <f>'7.  Persistence Report'!BA$129+'7.  Persistence Report'!BA$150</f>
        <v>2799381</v>
      </c>
      <c r="J305" s="774">
        <f>'7.  Persistence Report'!BB$129+'7.  Persistence Report'!BB$150</f>
        <v>2799381</v>
      </c>
      <c r="K305" s="774">
        <f>'7.  Persistence Report'!BC$129+'7.  Persistence Report'!BC$150</f>
        <v>2799381</v>
      </c>
      <c r="L305" s="774">
        <f>'7.  Persistence Report'!BD$129+'7.  Persistence Report'!BD$150</f>
        <v>2795897</v>
      </c>
      <c r="M305" s="774">
        <f>'7.  Persistence Report'!BE$129+'7.  Persistence Report'!BE$150</f>
        <v>2795897</v>
      </c>
      <c r="N305" s="295">
        <f>N304</f>
        <v>12</v>
      </c>
      <c r="O305" s="774">
        <f>'7.  Persistence Report'!Q$129+'7.  Persistence Report'!Q$150</f>
        <v>660.04343693088458</v>
      </c>
      <c r="P305" s="774">
        <f>'7.  Persistence Report'!R$129+'7.  Persistence Report'!R$150</f>
        <v>664.11376061939688</v>
      </c>
      <c r="Q305" s="774">
        <f>'7.  Persistence Report'!S$129+'7.  Persistence Report'!S$150</f>
        <v>759.37313757474635</v>
      </c>
      <c r="R305" s="774">
        <f>'7.  Persistence Report'!T$129+'7.  Persistence Report'!T$150</f>
        <v>759.37313757474635</v>
      </c>
      <c r="S305" s="774">
        <f>'7.  Persistence Report'!U$129+'7.  Persistence Report'!U$150</f>
        <v>759.37313757474635</v>
      </c>
      <c r="T305" s="774">
        <f>'7.  Persistence Report'!V$129+'7.  Persistence Report'!V$150</f>
        <v>750</v>
      </c>
      <c r="U305" s="774">
        <f>'7.  Persistence Report'!W$129+'7.  Persistence Report'!W$150</f>
        <v>750</v>
      </c>
      <c r="V305" s="774">
        <f>'7.  Persistence Report'!X$129+'7.  Persistence Report'!X$150</f>
        <v>750</v>
      </c>
      <c r="W305" s="774">
        <f>'7.  Persistence Report'!Y$129+'7.  Persistence Report'!Y$150</f>
        <v>749</v>
      </c>
      <c r="X305" s="774">
        <f>'7.  Persistence Report'!Z$129+'7.  Persistence Report'!Z$150</f>
        <v>749</v>
      </c>
      <c r="Y305" s="411">
        <v>0</v>
      </c>
      <c r="Z305" s="411">
        <v>0.1</v>
      </c>
      <c r="AA305" s="411">
        <v>0.86</v>
      </c>
      <c r="AB305" s="411">
        <v>0.04</v>
      </c>
      <c r="AC305" s="411">
        <v>0</v>
      </c>
      <c r="AD305" s="411">
        <v>0</v>
      </c>
      <c r="AE305" s="411">
        <v>0</v>
      </c>
      <c r="AF305" s="411">
        <v>0</v>
      </c>
      <c r="AG305" s="411">
        <v>0</v>
      </c>
      <c r="AH305" s="411">
        <v>0</v>
      </c>
      <c r="AI305" s="411">
        <v>0</v>
      </c>
      <c r="AJ305" s="411">
        <v>0</v>
      </c>
      <c r="AK305" s="411">
        <v>0</v>
      </c>
      <c r="AL305" s="411">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f>'7.  Persistence Report'!AV$123</f>
        <v>57856</v>
      </c>
      <c r="E307" s="295">
        <f>'7.  Persistence Report'!AW$123</f>
        <v>57856</v>
      </c>
      <c r="F307" s="295">
        <f>'7.  Persistence Report'!AX$123</f>
        <v>57856</v>
      </c>
      <c r="G307" s="295">
        <f>'7.  Persistence Report'!AY$123</f>
        <v>57856</v>
      </c>
      <c r="H307" s="295">
        <f>'7.  Persistence Report'!AZ$123</f>
        <v>57856</v>
      </c>
      <c r="I307" s="295">
        <f>'7.  Persistence Report'!BA$123</f>
        <v>44408</v>
      </c>
      <c r="J307" s="295">
        <f>'7.  Persistence Report'!BB$123</f>
        <v>457</v>
      </c>
      <c r="K307" s="295">
        <f>'7.  Persistence Report'!BC$123</f>
        <v>0</v>
      </c>
      <c r="L307" s="295">
        <f>'7.  Persistence Report'!BD$123</f>
        <v>0</v>
      </c>
      <c r="M307" s="295">
        <f>'7.  Persistence Report'!BE$123</f>
        <v>0</v>
      </c>
      <c r="N307" s="295">
        <v>12</v>
      </c>
      <c r="O307" s="295">
        <f>'7.  Persistence Report'!Q$123</f>
        <v>4</v>
      </c>
      <c r="P307" s="295">
        <f>'7.  Persistence Report'!R$123</f>
        <v>4</v>
      </c>
      <c r="Q307" s="295">
        <f>'7.  Persistence Report'!S$123</f>
        <v>4</v>
      </c>
      <c r="R307" s="295">
        <f>'7.  Persistence Report'!T$123</f>
        <v>4</v>
      </c>
      <c r="S307" s="295">
        <f>'7.  Persistence Report'!U$123</f>
        <v>4</v>
      </c>
      <c r="T307" s="295">
        <f>'7.  Persistence Report'!V$123</f>
        <v>3</v>
      </c>
      <c r="U307" s="295">
        <f>'7.  Persistence Report'!W$123</f>
        <v>0</v>
      </c>
      <c r="V307" s="295">
        <f>'7.  Persistence Report'!X$123</f>
        <v>0</v>
      </c>
      <c r="W307" s="295">
        <f>'7.  Persistence Report'!Y$123</f>
        <v>0</v>
      </c>
      <c r="X307" s="295">
        <f>'7.  Persistence Report'!Z$123</f>
        <v>0</v>
      </c>
      <c r="Y307" s="426"/>
      <c r="Z307" s="410">
        <v>0.42</v>
      </c>
      <c r="AA307" s="410">
        <v>0.57999999999999996</v>
      </c>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f>'7.  Persistence Report'!AV$130</f>
        <v>9636</v>
      </c>
      <c r="E308" s="295">
        <f>'7.  Persistence Report'!AW$130</f>
        <v>9636</v>
      </c>
      <c r="F308" s="295">
        <f>'7.  Persistence Report'!AX$130</f>
        <v>9636</v>
      </c>
      <c r="G308" s="295">
        <f>'7.  Persistence Report'!AY$130</f>
        <v>9636</v>
      </c>
      <c r="H308" s="295">
        <f>'7.  Persistence Report'!AZ$130</f>
        <v>9636</v>
      </c>
      <c r="I308" s="295">
        <f>'7.  Persistence Report'!BA$130</f>
        <v>9622</v>
      </c>
      <c r="J308" s="295">
        <f>'7.  Persistence Report'!BB$130</f>
        <v>9579</v>
      </c>
      <c r="K308" s="295">
        <f>'7.  Persistence Report'!BC$130</f>
        <v>9579</v>
      </c>
      <c r="L308" s="295">
        <f>'7.  Persistence Report'!BD$130</f>
        <v>9579</v>
      </c>
      <c r="M308" s="295">
        <f>'7.  Persistence Report'!BE$130</f>
        <v>8397</v>
      </c>
      <c r="N308" s="295">
        <f>N307</f>
        <v>12</v>
      </c>
      <c r="O308" s="295">
        <f>'7.  Persistence Report'!Q$130</f>
        <v>1</v>
      </c>
      <c r="P308" s="295">
        <f>'7.  Persistence Report'!R$130</f>
        <v>1</v>
      </c>
      <c r="Q308" s="295">
        <f>'7.  Persistence Report'!S$130</f>
        <v>1</v>
      </c>
      <c r="R308" s="295">
        <f>'7.  Persistence Report'!T$130</f>
        <v>1</v>
      </c>
      <c r="S308" s="295">
        <f>'7.  Persistence Report'!U$130</f>
        <v>1</v>
      </c>
      <c r="T308" s="295">
        <f>'7.  Persistence Report'!V$130</f>
        <v>1</v>
      </c>
      <c r="U308" s="295">
        <f>'7.  Persistence Report'!W$130</f>
        <v>1</v>
      </c>
      <c r="V308" s="295">
        <f>'7.  Persistence Report'!X$130</f>
        <v>1</v>
      </c>
      <c r="W308" s="295">
        <f>'7.  Persistence Report'!Y$130</f>
        <v>1</v>
      </c>
      <c r="X308" s="295">
        <f>'7.  Persistence Report'!Z$130</f>
        <v>1</v>
      </c>
      <c r="Y308" s="411">
        <v>0</v>
      </c>
      <c r="Z308" s="411">
        <v>0.42</v>
      </c>
      <c r="AA308" s="411">
        <v>0.57999999999999996</v>
      </c>
      <c r="AB308" s="411">
        <v>0</v>
      </c>
      <c r="AC308" s="411">
        <v>0</v>
      </c>
      <c r="AD308" s="411">
        <v>0</v>
      </c>
      <c r="AE308" s="411">
        <v>0</v>
      </c>
      <c r="AF308" s="411">
        <v>0</v>
      </c>
      <c r="AG308" s="411">
        <v>0</v>
      </c>
      <c r="AH308" s="411">
        <v>0</v>
      </c>
      <c r="AI308" s="411">
        <v>0</v>
      </c>
      <c r="AJ308" s="411">
        <v>0</v>
      </c>
      <c r="AK308" s="411">
        <v>0</v>
      </c>
      <c r="AL308" s="411">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v>0</v>
      </c>
      <c r="Z311" s="411">
        <v>0</v>
      </c>
      <c r="AA311" s="411">
        <v>0</v>
      </c>
      <c r="AB311" s="411">
        <v>0</v>
      </c>
      <c r="AC311" s="411">
        <v>0</v>
      </c>
      <c r="AD311" s="411">
        <v>0</v>
      </c>
      <c r="AE311" s="411">
        <v>0</v>
      </c>
      <c r="AF311" s="411">
        <v>0</v>
      </c>
      <c r="AG311" s="411">
        <v>0</v>
      </c>
      <c r="AH311" s="411">
        <v>0</v>
      </c>
      <c r="AI311" s="411">
        <v>0</v>
      </c>
      <c r="AJ311" s="411">
        <v>0</v>
      </c>
      <c r="AK311" s="411">
        <v>0</v>
      </c>
      <c r="AL311" s="411">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v>0</v>
      </c>
      <c r="AG314" s="411">
        <v>0</v>
      </c>
      <c r="AH314" s="411">
        <v>0</v>
      </c>
      <c r="AI314" s="411">
        <v>0</v>
      </c>
      <c r="AJ314" s="411">
        <v>0</v>
      </c>
      <c r="AK314" s="411">
        <v>0</v>
      </c>
      <c r="AL314" s="411">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v>0</v>
      </c>
      <c r="Z317" s="411">
        <v>0</v>
      </c>
      <c r="AA317" s="411">
        <v>0</v>
      </c>
      <c r="AB317" s="411">
        <v>0</v>
      </c>
      <c r="AC317" s="411">
        <v>0</v>
      </c>
      <c r="AD317" s="411">
        <v>0</v>
      </c>
      <c r="AE317" s="411">
        <v>0</v>
      </c>
      <c r="AF317" s="411">
        <v>0</v>
      </c>
      <c r="AG317" s="411">
        <v>0</v>
      </c>
      <c r="AH317" s="411">
        <v>0</v>
      </c>
      <c r="AI317" s="411">
        <v>0</v>
      </c>
      <c r="AJ317" s="411">
        <v>0</v>
      </c>
      <c r="AK317" s="411">
        <v>0</v>
      </c>
      <c r="AL317" s="411">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v>0</v>
      </c>
      <c r="Z320" s="411">
        <v>0</v>
      </c>
      <c r="AA320" s="411">
        <v>0</v>
      </c>
      <c r="AB320" s="411">
        <v>0</v>
      </c>
      <c r="AC320" s="411">
        <v>0</v>
      </c>
      <c r="AD320" s="411">
        <v>0</v>
      </c>
      <c r="AE320" s="411">
        <v>0</v>
      </c>
      <c r="AF320" s="411">
        <v>0</v>
      </c>
      <c r="AG320" s="411">
        <v>0</v>
      </c>
      <c r="AH320" s="411">
        <v>0</v>
      </c>
      <c r="AI320" s="411">
        <v>0</v>
      </c>
      <c r="AJ320" s="411">
        <v>0</v>
      </c>
      <c r="AK320" s="411">
        <v>0</v>
      </c>
      <c r="AL320" s="411">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v>1</v>
      </c>
      <c r="AC322" s="410"/>
      <c r="AD322" s="410"/>
      <c r="AE322" s="410"/>
      <c r="AF322" s="410"/>
      <c r="AG322" s="415"/>
      <c r="AH322" s="415"/>
      <c r="AI322" s="415"/>
      <c r="AJ322" s="415"/>
      <c r="AK322" s="415"/>
      <c r="AL322" s="415"/>
      <c r="AM322" s="296">
        <f>SUM(Y322:AL322)</f>
        <v>1</v>
      </c>
    </row>
    <row r="323" spans="1:39" outlineLevel="1">
      <c r="B323" s="294" t="s">
        <v>289</v>
      </c>
      <c r="C323" s="291" t="s">
        <v>163</v>
      </c>
      <c r="D323" s="295">
        <f>'7.  Persistence Report'!AV$131</f>
        <v>835</v>
      </c>
      <c r="E323" s="295">
        <f>'7.  Persistence Report'!AW$131</f>
        <v>835</v>
      </c>
      <c r="F323" s="295">
        <f>'7.  Persistence Report'!AX$131</f>
        <v>835</v>
      </c>
      <c r="G323" s="295">
        <f>'7.  Persistence Report'!AY$131</f>
        <v>835</v>
      </c>
      <c r="H323" s="295">
        <f>'7.  Persistence Report'!AZ$131</f>
        <v>835</v>
      </c>
      <c r="I323" s="295">
        <f>'7.  Persistence Report'!BA$131</f>
        <v>835</v>
      </c>
      <c r="J323" s="295">
        <f>'7.  Persistence Report'!BB$131</f>
        <v>835</v>
      </c>
      <c r="K323" s="295">
        <f>'7.  Persistence Report'!BC$131</f>
        <v>835</v>
      </c>
      <c r="L323" s="295">
        <f>'7.  Persistence Report'!BD$131</f>
        <v>835</v>
      </c>
      <c r="M323" s="295">
        <f>'7.  Persistence Report'!BE$131</f>
        <v>835</v>
      </c>
      <c r="N323" s="295">
        <f>N322</f>
        <v>12</v>
      </c>
      <c r="O323" s="295">
        <f>'7.  Persistence Report'!Q$131</f>
        <v>0</v>
      </c>
      <c r="P323" s="295">
        <f>'7.  Persistence Report'!R$131</f>
        <v>0</v>
      </c>
      <c r="Q323" s="295">
        <f>'7.  Persistence Report'!S$131</f>
        <v>0</v>
      </c>
      <c r="R323" s="295">
        <f>'7.  Persistence Report'!T$131</f>
        <v>0</v>
      </c>
      <c r="S323" s="295">
        <f>'7.  Persistence Report'!U$131</f>
        <v>0</v>
      </c>
      <c r="T323" s="295">
        <f>'7.  Persistence Report'!V$131</f>
        <v>0</v>
      </c>
      <c r="U323" s="295">
        <f>'7.  Persistence Report'!W$131</f>
        <v>0</v>
      </c>
      <c r="V323" s="295">
        <f>'7.  Persistence Report'!X$131</f>
        <v>0</v>
      </c>
      <c r="W323" s="295">
        <f>'7.  Persistence Report'!Y$131</f>
        <v>0</v>
      </c>
      <c r="X323" s="295">
        <f>'7.  Persistence Report'!Z$131</f>
        <v>0</v>
      </c>
      <c r="Y323" s="411">
        <v>0</v>
      </c>
      <c r="Z323" s="411">
        <v>0</v>
      </c>
      <c r="AA323" s="411">
        <v>0</v>
      </c>
      <c r="AB323" s="411">
        <v>1</v>
      </c>
      <c r="AC323" s="411">
        <v>0</v>
      </c>
      <c r="AD323" s="411">
        <v>0</v>
      </c>
      <c r="AE323" s="411">
        <v>0</v>
      </c>
      <c r="AF323" s="411">
        <v>0</v>
      </c>
      <c r="AG323" s="411">
        <v>0</v>
      </c>
      <c r="AH323" s="411">
        <v>0</v>
      </c>
      <c r="AI323" s="411">
        <v>0</v>
      </c>
      <c r="AJ323" s="411">
        <v>0</v>
      </c>
      <c r="AK323" s="411">
        <v>0</v>
      </c>
      <c r="AL323" s="411">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v>0</v>
      </c>
      <c r="Z327" s="411">
        <v>0</v>
      </c>
      <c r="AA327" s="411">
        <v>0</v>
      </c>
      <c r="AB327" s="411">
        <v>0</v>
      </c>
      <c r="AC327" s="411">
        <v>0</v>
      </c>
      <c r="AD327" s="411">
        <v>0</v>
      </c>
      <c r="AE327" s="411">
        <v>0</v>
      </c>
      <c r="AF327" s="411">
        <v>0</v>
      </c>
      <c r="AG327" s="411">
        <v>0</v>
      </c>
      <c r="AH327" s="411">
        <v>0</v>
      </c>
      <c r="AI327" s="411">
        <v>0</v>
      </c>
      <c r="AJ327" s="411">
        <v>0</v>
      </c>
      <c r="AK327" s="411">
        <v>0</v>
      </c>
      <c r="AL327" s="411">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v>0</v>
      </c>
      <c r="Z330" s="411">
        <v>0</v>
      </c>
      <c r="AA330" s="411">
        <v>0</v>
      </c>
      <c r="AB330" s="411">
        <v>0</v>
      </c>
      <c r="AC330" s="411">
        <v>0</v>
      </c>
      <c r="AD330" s="411">
        <v>0</v>
      </c>
      <c r="AE330" s="411">
        <v>0</v>
      </c>
      <c r="AF330" s="411">
        <v>0</v>
      </c>
      <c r="AG330" s="411">
        <v>0</v>
      </c>
      <c r="AH330" s="411">
        <v>0</v>
      </c>
      <c r="AI330" s="411">
        <v>0</v>
      </c>
      <c r="AJ330" s="411">
        <v>0</v>
      </c>
      <c r="AK330" s="411">
        <v>0</v>
      </c>
      <c r="AL330" s="411">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v>0</v>
      </c>
      <c r="Z333" s="411">
        <v>0</v>
      </c>
      <c r="AA333" s="411">
        <v>0</v>
      </c>
      <c r="AB333" s="411">
        <v>0</v>
      </c>
      <c r="AC333" s="411">
        <v>0</v>
      </c>
      <c r="AD333" s="411">
        <v>0</v>
      </c>
      <c r="AE333" s="411">
        <v>0</v>
      </c>
      <c r="AF333" s="411">
        <v>0</v>
      </c>
      <c r="AG333" s="411">
        <v>0</v>
      </c>
      <c r="AH333" s="411">
        <v>0</v>
      </c>
      <c r="AI333" s="411">
        <v>0</v>
      </c>
      <c r="AJ333" s="411">
        <v>0</v>
      </c>
      <c r="AK333" s="411">
        <v>0</v>
      </c>
      <c r="AL333" s="411">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f>'7.  Persistence Report'!AV$124</f>
        <v>258</v>
      </c>
      <c r="E336" s="295">
        <f>'7.  Persistence Report'!AW$124</f>
        <v>258</v>
      </c>
      <c r="F336" s="295">
        <f>'7.  Persistence Report'!AX$124</f>
        <v>258</v>
      </c>
      <c r="G336" s="295">
        <f>'7.  Persistence Report'!AY$124</f>
        <v>258</v>
      </c>
      <c r="H336" s="295">
        <f>'7.  Persistence Report'!AZ$124</f>
        <v>258</v>
      </c>
      <c r="I336" s="295">
        <f>'7.  Persistence Report'!BA$124</f>
        <v>258</v>
      </c>
      <c r="J336" s="295">
        <f>'7.  Persistence Report'!BB$124</f>
        <v>258</v>
      </c>
      <c r="K336" s="295">
        <f>'7.  Persistence Report'!BC$124</f>
        <v>258</v>
      </c>
      <c r="L336" s="295">
        <f>'7.  Persistence Report'!BD$124</f>
        <v>258</v>
      </c>
      <c r="M336" s="295">
        <f>'7.  Persistence Report'!BE$124</f>
        <v>258</v>
      </c>
      <c r="N336" s="295">
        <v>12</v>
      </c>
      <c r="O336" s="295">
        <f>'7.  Persistence Report'!Q$124</f>
        <v>0</v>
      </c>
      <c r="P336" s="295">
        <f>'7.  Persistence Report'!R$124</f>
        <v>0</v>
      </c>
      <c r="Q336" s="295">
        <f>'7.  Persistence Report'!S$124</f>
        <v>0</v>
      </c>
      <c r="R336" s="295">
        <f>'7.  Persistence Report'!T$124</f>
        <v>0</v>
      </c>
      <c r="S336" s="295">
        <f>'7.  Persistence Report'!U$124</f>
        <v>0</v>
      </c>
      <c r="T336" s="295">
        <f>'7.  Persistence Report'!V$124</f>
        <v>0</v>
      </c>
      <c r="U336" s="295">
        <f>'7.  Persistence Report'!W$124</f>
        <v>0</v>
      </c>
      <c r="V336" s="295">
        <f>'7.  Persistence Report'!X$124</f>
        <v>0</v>
      </c>
      <c r="W336" s="295">
        <f>'7.  Persistence Report'!Y$124</f>
        <v>0</v>
      </c>
      <c r="X336" s="295">
        <f>'7.  Persistence Report'!Z$124</f>
        <v>0</v>
      </c>
      <c r="Y336" s="426">
        <v>1</v>
      </c>
      <c r="Z336" s="410"/>
      <c r="AA336" s="410"/>
      <c r="AB336" s="410"/>
      <c r="AC336" s="410"/>
      <c r="AD336" s="410"/>
      <c r="AE336" s="410"/>
      <c r="AF336" s="410"/>
      <c r="AG336" s="415"/>
      <c r="AH336" s="415"/>
      <c r="AI336" s="415"/>
      <c r="AJ336" s="415"/>
      <c r="AK336" s="415"/>
      <c r="AL336" s="415"/>
      <c r="AM336" s="296">
        <f>SUM(Y336:AL336)</f>
        <v>1</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v>1</v>
      </c>
      <c r="Z337" s="411">
        <v>0</v>
      </c>
      <c r="AA337" s="411">
        <v>0</v>
      </c>
      <c r="AB337" s="411">
        <v>0</v>
      </c>
      <c r="AC337" s="411">
        <v>0</v>
      </c>
      <c r="AD337" s="411">
        <v>0</v>
      </c>
      <c r="AE337" s="411">
        <v>0</v>
      </c>
      <c r="AF337" s="411">
        <v>0</v>
      </c>
      <c r="AG337" s="411">
        <v>0</v>
      </c>
      <c r="AH337" s="411">
        <v>0</v>
      </c>
      <c r="AI337" s="411">
        <v>0</v>
      </c>
      <c r="AJ337" s="411">
        <v>0</v>
      </c>
      <c r="AK337" s="411">
        <v>0</v>
      </c>
      <c r="AL337" s="411">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v>0</v>
      </c>
      <c r="Z340" s="411">
        <v>0</v>
      </c>
      <c r="AA340" s="411">
        <v>0</v>
      </c>
      <c r="AB340" s="411">
        <v>0</v>
      </c>
      <c r="AC340" s="411">
        <v>0</v>
      </c>
      <c r="AD340" s="411">
        <v>0</v>
      </c>
      <c r="AE340" s="411">
        <v>0</v>
      </c>
      <c r="AF340" s="411">
        <v>0</v>
      </c>
      <c r="AG340" s="411">
        <v>0</v>
      </c>
      <c r="AH340" s="411">
        <v>0</v>
      </c>
      <c r="AI340" s="411">
        <v>0</v>
      </c>
      <c r="AJ340" s="411">
        <v>0</v>
      </c>
      <c r="AK340" s="411">
        <v>0</v>
      </c>
      <c r="AL340" s="411">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0</v>
      </c>
      <c r="O343" s="295"/>
      <c r="P343" s="295"/>
      <c r="Q343" s="295"/>
      <c r="R343" s="295"/>
      <c r="S343" s="295"/>
      <c r="T343" s="295"/>
      <c r="U343" s="295"/>
      <c r="V343" s="295"/>
      <c r="W343" s="295"/>
      <c r="X343" s="295"/>
      <c r="Y343" s="411">
        <v>0</v>
      </c>
      <c r="Z343" s="411">
        <v>0</v>
      </c>
      <c r="AA343" s="411">
        <v>0</v>
      </c>
      <c r="AB343" s="411">
        <v>0</v>
      </c>
      <c r="AC343" s="411">
        <v>0</v>
      </c>
      <c r="AD343" s="411">
        <v>0</v>
      </c>
      <c r="AE343" s="411">
        <v>0</v>
      </c>
      <c r="AF343" s="411">
        <v>0</v>
      </c>
      <c r="AG343" s="411">
        <v>0</v>
      </c>
      <c r="AH343" s="411">
        <v>0</v>
      </c>
      <c r="AI343" s="411">
        <v>0</v>
      </c>
      <c r="AJ343" s="411">
        <v>0</v>
      </c>
      <c r="AK343" s="411">
        <v>0</v>
      </c>
      <c r="AL343" s="411">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0</v>
      </c>
      <c r="O346" s="295"/>
      <c r="P346" s="295"/>
      <c r="Q346" s="295"/>
      <c r="R346" s="295"/>
      <c r="S346" s="295"/>
      <c r="T346" s="295"/>
      <c r="U346" s="295"/>
      <c r="V346" s="295"/>
      <c r="W346" s="295"/>
      <c r="X346" s="295"/>
      <c r="Y346" s="411">
        <v>0</v>
      </c>
      <c r="Z346" s="411">
        <v>0</v>
      </c>
      <c r="AA346" s="411">
        <v>0</v>
      </c>
      <c r="AB346" s="411">
        <v>0</v>
      </c>
      <c r="AC346" s="411">
        <v>0</v>
      </c>
      <c r="AD346" s="411">
        <v>0</v>
      </c>
      <c r="AE346" s="411">
        <v>0</v>
      </c>
      <c r="AF346" s="411">
        <v>0</v>
      </c>
      <c r="AG346" s="411">
        <v>0</v>
      </c>
      <c r="AH346" s="411">
        <v>0</v>
      </c>
      <c r="AI346" s="411">
        <v>0</v>
      </c>
      <c r="AJ346" s="411">
        <v>0</v>
      </c>
      <c r="AK346" s="411">
        <v>0</v>
      </c>
      <c r="AL346" s="411">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0</v>
      </c>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v>0</v>
      </c>
      <c r="AG349" s="411">
        <v>0</v>
      </c>
      <c r="AH349" s="411">
        <v>0</v>
      </c>
      <c r="AI349" s="411">
        <v>0</v>
      </c>
      <c r="AJ349" s="411">
        <v>0</v>
      </c>
      <c r="AK349" s="411">
        <v>0</v>
      </c>
      <c r="AL349" s="411">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0</v>
      </c>
      <c r="O352" s="295"/>
      <c r="P352" s="295"/>
      <c r="Q352" s="295"/>
      <c r="R352" s="295"/>
      <c r="S352" s="295"/>
      <c r="T352" s="295"/>
      <c r="U352" s="295"/>
      <c r="V352" s="295"/>
      <c r="W352" s="295"/>
      <c r="X352" s="295"/>
      <c r="Y352" s="411">
        <v>0</v>
      </c>
      <c r="Z352" s="411">
        <v>0</v>
      </c>
      <c r="AA352" s="411">
        <v>0</v>
      </c>
      <c r="AB352" s="411">
        <v>0</v>
      </c>
      <c r="AC352" s="411">
        <v>0</v>
      </c>
      <c r="AD352" s="411">
        <v>0</v>
      </c>
      <c r="AE352" s="411">
        <v>0</v>
      </c>
      <c r="AF352" s="411">
        <v>0</v>
      </c>
      <c r="AG352" s="411">
        <v>0</v>
      </c>
      <c r="AH352" s="411">
        <v>0</v>
      </c>
      <c r="AI352" s="411">
        <v>0</v>
      </c>
      <c r="AJ352" s="411">
        <v>0</v>
      </c>
      <c r="AK352" s="411">
        <v>0</v>
      </c>
      <c r="AL352" s="411">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v>0</v>
      </c>
      <c r="Z355" s="411">
        <v>0</v>
      </c>
      <c r="AA355" s="411">
        <v>0</v>
      </c>
      <c r="AB355" s="411">
        <v>0</v>
      </c>
      <c r="AC355" s="411">
        <v>0</v>
      </c>
      <c r="AD355" s="411">
        <v>0</v>
      </c>
      <c r="AE355" s="411">
        <v>0</v>
      </c>
      <c r="AF355" s="411">
        <v>0</v>
      </c>
      <c r="AG355" s="411">
        <v>0</v>
      </c>
      <c r="AH355" s="411">
        <v>0</v>
      </c>
      <c r="AI355" s="411">
        <v>0</v>
      </c>
      <c r="AJ355" s="411">
        <v>0</v>
      </c>
      <c r="AK355" s="411">
        <v>0</v>
      </c>
      <c r="AL355" s="411">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0</v>
      </c>
      <c r="O358" s="295"/>
      <c r="P358" s="295"/>
      <c r="Q358" s="295"/>
      <c r="R358" s="295"/>
      <c r="S358" s="295"/>
      <c r="T358" s="295"/>
      <c r="U358" s="295"/>
      <c r="V358" s="295"/>
      <c r="W358" s="295"/>
      <c r="X358" s="295"/>
      <c r="Y358" s="411">
        <v>0</v>
      </c>
      <c r="Z358" s="411">
        <v>0</v>
      </c>
      <c r="AA358" s="411">
        <v>0</v>
      </c>
      <c r="AB358" s="411">
        <v>0</v>
      </c>
      <c r="AC358" s="411">
        <v>0</v>
      </c>
      <c r="AD358" s="411">
        <v>0</v>
      </c>
      <c r="AE358" s="411">
        <v>0</v>
      </c>
      <c r="AF358" s="411">
        <v>0</v>
      </c>
      <c r="AG358" s="411">
        <v>0</v>
      </c>
      <c r="AH358" s="411">
        <v>0</v>
      </c>
      <c r="AI358" s="411">
        <v>0</v>
      </c>
      <c r="AJ358" s="411">
        <v>0</v>
      </c>
      <c r="AK358" s="411">
        <v>0</v>
      </c>
      <c r="AL358" s="411">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0</v>
      </c>
      <c r="O361" s="295"/>
      <c r="P361" s="295"/>
      <c r="Q361" s="295"/>
      <c r="R361" s="295"/>
      <c r="S361" s="295"/>
      <c r="T361" s="295"/>
      <c r="U361" s="295"/>
      <c r="V361" s="295"/>
      <c r="W361" s="295"/>
      <c r="X361" s="295"/>
      <c r="Y361" s="411">
        <v>0</v>
      </c>
      <c r="Z361" s="411">
        <v>0</v>
      </c>
      <c r="AA361" s="411">
        <v>0</v>
      </c>
      <c r="AB361" s="411">
        <v>0</v>
      </c>
      <c r="AC361" s="411">
        <v>0</v>
      </c>
      <c r="AD361" s="411">
        <v>0</v>
      </c>
      <c r="AE361" s="411">
        <v>0</v>
      </c>
      <c r="AF361" s="411">
        <v>0</v>
      </c>
      <c r="AG361" s="411">
        <v>0</v>
      </c>
      <c r="AH361" s="411">
        <v>0</v>
      </c>
      <c r="AI361" s="411">
        <v>0</v>
      </c>
      <c r="AJ361" s="411">
        <v>0</v>
      </c>
      <c r="AK361" s="411">
        <v>0</v>
      </c>
      <c r="AL361" s="411">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0</v>
      </c>
      <c r="O364" s="295"/>
      <c r="P364" s="295"/>
      <c r="Q364" s="295"/>
      <c r="R364" s="295"/>
      <c r="S364" s="295"/>
      <c r="T364" s="295"/>
      <c r="U364" s="295"/>
      <c r="V364" s="295"/>
      <c r="W364" s="295"/>
      <c r="X364" s="295"/>
      <c r="Y364" s="411">
        <v>0</v>
      </c>
      <c r="Z364" s="411">
        <v>0</v>
      </c>
      <c r="AA364" s="411">
        <v>0</v>
      </c>
      <c r="AB364" s="411">
        <v>0</v>
      </c>
      <c r="AC364" s="411">
        <v>0</v>
      </c>
      <c r="AD364" s="411">
        <v>0</v>
      </c>
      <c r="AE364" s="411">
        <v>0</v>
      </c>
      <c r="AF364" s="411">
        <v>0</v>
      </c>
      <c r="AG364" s="411">
        <v>0</v>
      </c>
      <c r="AH364" s="411">
        <v>0</v>
      </c>
      <c r="AI364" s="411">
        <v>0</v>
      </c>
      <c r="AJ364" s="411">
        <v>0</v>
      </c>
      <c r="AK364" s="411">
        <v>0</v>
      </c>
      <c r="AL364" s="411">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0</v>
      </c>
      <c r="O367" s="295"/>
      <c r="P367" s="295"/>
      <c r="Q367" s="295"/>
      <c r="R367" s="295"/>
      <c r="S367" s="295"/>
      <c r="T367" s="295"/>
      <c r="U367" s="295"/>
      <c r="V367" s="295"/>
      <c r="W367" s="295"/>
      <c r="X367" s="295"/>
      <c r="Y367" s="411">
        <v>0</v>
      </c>
      <c r="Z367" s="411">
        <v>0</v>
      </c>
      <c r="AA367" s="411">
        <v>0</v>
      </c>
      <c r="AB367" s="411">
        <v>0</v>
      </c>
      <c r="AC367" s="411">
        <v>0</v>
      </c>
      <c r="AD367" s="411">
        <v>0</v>
      </c>
      <c r="AE367" s="411">
        <v>0</v>
      </c>
      <c r="AF367" s="411">
        <v>0</v>
      </c>
      <c r="AG367" s="411">
        <v>0</v>
      </c>
      <c r="AH367" s="411">
        <v>0</v>
      </c>
      <c r="AI367" s="411">
        <v>0</v>
      </c>
      <c r="AJ367" s="411">
        <v>0</v>
      </c>
      <c r="AK367" s="411">
        <v>0</v>
      </c>
      <c r="AL367" s="411">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0</v>
      </c>
      <c r="O370" s="295"/>
      <c r="P370" s="295"/>
      <c r="Q370" s="295"/>
      <c r="R370" s="295"/>
      <c r="S370" s="295"/>
      <c r="T370" s="295"/>
      <c r="U370" s="295"/>
      <c r="V370" s="295"/>
      <c r="W370" s="295"/>
      <c r="X370" s="295"/>
      <c r="Y370" s="411">
        <v>0</v>
      </c>
      <c r="Z370" s="411">
        <v>0</v>
      </c>
      <c r="AA370" s="411">
        <v>0</v>
      </c>
      <c r="AB370" s="411">
        <v>0</v>
      </c>
      <c r="AC370" s="411">
        <v>0</v>
      </c>
      <c r="AD370" s="411">
        <v>0</v>
      </c>
      <c r="AE370" s="411">
        <v>0</v>
      </c>
      <c r="AF370" s="411">
        <v>0</v>
      </c>
      <c r="AG370" s="411">
        <v>0</v>
      </c>
      <c r="AH370" s="411">
        <v>0</v>
      </c>
      <c r="AI370" s="411">
        <v>0</v>
      </c>
      <c r="AJ370" s="411">
        <v>0</v>
      </c>
      <c r="AK370" s="411">
        <v>0</v>
      </c>
      <c r="AL370" s="411">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0</v>
      </c>
      <c r="O373" s="295"/>
      <c r="P373" s="295"/>
      <c r="Q373" s="295"/>
      <c r="R373" s="295"/>
      <c r="S373" s="295"/>
      <c r="T373" s="295"/>
      <c r="U373" s="295"/>
      <c r="V373" s="295"/>
      <c r="W373" s="295"/>
      <c r="X373" s="295"/>
      <c r="Y373" s="411">
        <v>0</v>
      </c>
      <c r="Z373" s="411">
        <v>0</v>
      </c>
      <c r="AA373" s="411">
        <v>0</v>
      </c>
      <c r="AB373" s="411">
        <v>0</v>
      </c>
      <c r="AC373" s="411">
        <v>0</v>
      </c>
      <c r="AD373" s="411">
        <v>0</v>
      </c>
      <c r="AE373" s="411">
        <v>0</v>
      </c>
      <c r="AF373" s="411">
        <v>0</v>
      </c>
      <c r="AG373" s="411">
        <v>0</v>
      </c>
      <c r="AH373" s="411">
        <v>0</v>
      </c>
      <c r="AI373" s="411">
        <v>0</v>
      </c>
      <c r="AJ373" s="411">
        <v>0</v>
      </c>
      <c r="AK373" s="411">
        <v>0</v>
      </c>
      <c r="AL373" s="411">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v>0</v>
      </c>
      <c r="Z376" s="411">
        <v>0</v>
      </c>
      <c r="AA376" s="411">
        <v>0</v>
      </c>
      <c r="AB376" s="411">
        <v>0</v>
      </c>
      <c r="AC376" s="411">
        <v>0</v>
      </c>
      <c r="AD376" s="411">
        <v>0</v>
      </c>
      <c r="AE376" s="411">
        <v>0</v>
      </c>
      <c r="AF376" s="411">
        <v>0</v>
      </c>
      <c r="AG376" s="411">
        <v>0</v>
      </c>
      <c r="AH376" s="411">
        <v>0</v>
      </c>
      <c r="AI376" s="411">
        <v>0</v>
      </c>
      <c r="AJ376" s="411">
        <v>0</v>
      </c>
      <c r="AK376" s="411">
        <v>0</v>
      </c>
      <c r="AL376" s="411">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8510759.2737719715</v>
      </c>
      <c r="E378" s="329"/>
      <c r="F378" s="329"/>
      <c r="G378" s="329"/>
      <c r="H378" s="329"/>
      <c r="I378" s="329"/>
      <c r="J378" s="329"/>
      <c r="K378" s="329"/>
      <c r="L378" s="329"/>
      <c r="M378" s="329"/>
      <c r="N378" s="329"/>
      <c r="O378" s="329">
        <f>SUM(O221:O376)</f>
        <v>1195.0434369308846</v>
      </c>
      <c r="P378" s="329"/>
      <c r="Q378" s="329"/>
      <c r="R378" s="329"/>
      <c r="S378" s="329"/>
      <c r="T378" s="329"/>
      <c r="U378" s="329"/>
      <c r="V378" s="329"/>
      <c r="W378" s="329"/>
      <c r="X378" s="329"/>
      <c r="Y378" s="329">
        <f>IF(Y219="kWh",SUMPRODUCT(D221:D376,Y221:Y376))</f>
        <v>3656441</v>
      </c>
      <c r="Z378" s="329">
        <f>IF(Z219="kWh",SUMPRODUCT(D221:D376,Z221:Z376))</f>
        <v>505631.46737719723</v>
      </c>
      <c r="AA378" s="329">
        <f>IF(AA219="kw",SUMPRODUCT(N221:N376,O221:O376,AA221:AA376),SUMPRODUCT(D221:D376,AA221:AA376))</f>
        <v>8439.088269126727</v>
      </c>
      <c r="AB378" s="329">
        <f>IF(AB219="kw",SUMPRODUCT(N221:N376,O221:O376,AB221:AB376),SUMPRODUCT(D221:D376,AB221:AB376))</f>
        <v>389.78084972682461</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4162607</v>
      </c>
      <c r="Z379" s="392">
        <f>HLOOKUP(Z218,'2. LRAMVA Threshold'!$B$42:$Q$53,8,FALSE)</f>
        <v>1601705</v>
      </c>
      <c r="AA379" s="392">
        <f>HLOOKUP(AA218,'2. LRAMVA Threshold'!$B$42:$Q$53,8,FALSE)</f>
        <v>1126</v>
      </c>
      <c r="AB379" s="392">
        <f>HLOOKUP(AB218,'2. LRAMVA Threshold'!$B$42:$Q$53,8,FALSE)</f>
        <v>607</v>
      </c>
      <c r="AC379" s="392">
        <f>HLOOKUP(AC218,'2. LRAMVA Threshold'!$B$42:$Q$53,8,FALSE)</f>
        <v>3</v>
      </c>
      <c r="AD379" s="392">
        <f>HLOOKUP(AD218,'2. LRAMVA Threshold'!$B$42:$Q$53,8,FALSE)</f>
        <v>44</v>
      </c>
      <c r="AE379" s="392">
        <f>HLOOKUP(AE218,'2. LRAMVA Threshold'!$B$42:$Q$53,8,FALSE)</f>
        <v>35877</v>
      </c>
      <c r="AF379" s="392">
        <f>HLOOKUP(AF218,'2. LRAMVA Threshold'!$B$42:$Q$53,8,FALSE)</f>
        <v>722</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54">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55">Y208*Y381</f>
        <v>0</v>
      </c>
      <c r="Z386" s="378">
        <f t="shared" si="55"/>
        <v>0</v>
      </c>
      <c r="AA386" s="378">
        <f t="shared" si="55"/>
        <v>0</v>
      </c>
      <c r="AB386" s="378">
        <f t="shared" si="55"/>
        <v>0</v>
      </c>
      <c r="AC386" s="378">
        <f t="shared" si="55"/>
        <v>0</v>
      </c>
      <c r="AD386" s="378">
        <f t="shared" si="55"/>
        <v>0</v>
      </c>
      <c r="AE386" s="378">
        <f t="shared" si="55"/>
        <v>0</v>
      </c>
      <c r="AF386" s="378">
        <f t="shared" si="55"/>
        <v>0</v>
      </c>
      <c r="AG386" s="378">
        <f t="shared" si="55"/>
        <v>0</v>
      </c>
      <c r="AH386" s="378">
        <f t="shared" si="55"/>
        <v>0</v>
      </c>
      <c r="AI386" s="378">
        <f t="shared" si="55"/>
        <v>0</v>
      </c>
      <c r="AJ386" s="378">
        <f t="shared" si="55"/>
        <v>0</v>
      </c>
      <c r="AK386" s="378">
        <f t="shared" si="55"/>
        <v>0</v>
      </c>
      <c r="AL386" s="378">
        <f t="shared" si="55"/>
        <v>0</v>
      </c>
      <c r="AM386" s="628">
        <f t="shared" si="54"/>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56">Z378*Z381</f>
        <v>0</v>
      </c>
      <c r="AA387" s="378">
        <f t="shared" si="56"/>
        <v>0</v>
      </c>
      <c r="AB387" s="378">
        <f t="shared" si="56"/>
        <v>0</v>
      </c>
      <c r="AC387" s="378">
        <f t="shared" si="56"/>
        <v>0</v>
      </c>
      <c r="AD387" s="378">
        <f t="shared" si="56"/>
        <v>0</v>
      </c>
      <c r="AE387" s="378">
        <f t="shared" si="56"/>
        <v>0</v>
      </c>
      <c r="AF387" s="378">
        <f t="shared" si="56"/>
        <v>0</v>
      </c>
      <c r="AG387" s="378">
        <f t="shared" si="56"/>
        <v>0</v>
      </c>
      <c r="AH387" s="378">
        <f t="shared" si="56"/>
        <v>0</v>
      </c>
      <c r="AI387" s="378">
        <f t="shared" si="56"/>
        <v>0</v>
      </c>
      <c r="AJ387" s="378">
        <f t="shared" si="56"/>
        <v>0</v>
      </c>
      <c r="AK387" s="378">
        <f t="shared" si="56"/>
        <v>0</v>
      </c>
      <c r="AL387" s="378">
        <f t="shared" si="56"/>
        <v>0</v>
      </c>
      <c r="AM387" s="628">
        <f t="shared" si="54"/>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57">SUM(Z382:Z387)</f>
        <v>0</v>
      </c>
      <c r="AA388" s="346">
        <f t="shared" si="57"/>
        <v>0</v>
      </c>
      <c r="AB388" s="346">
        <f t="shared" si="57"/>
        <v>0</v>
      </c>
      <c r="AC388" s="346">
        <f t="shared" si="57"/>
        <v>0</v>
      </c>
      <c r="AD388" s="346">
        <f t="shared" si="57"/>
        <v>0</v>
      </c>
      <c r="AE388" s="346">
        <f t="shared" si="57"/>
        <v>0</v>
      </c>
      <c r="AF388" s="346">
        <f>SUM(AF382:AF387)</f>
        <v>0</v>
      </c>
      <c r="AG388" s="346">
        <f t="shared" ref="AG388:AL388" si="58">SUM(AG382:AG387)</f>
        <v>0</v>
      </c>
      <c r="AH388" s="346">
        <f t="shared" si="58"/>
        <v>0</v>
      </c>
      <c r="AI388" s="346">
        <f t="shared" si="58"/>
        <v>0</v>
      </c>
      <c r="AJ388" s="346">
        <f t="shared" si="58"/>
        <v>0</v>
      </c>
      <c r="AK388" s="346">
        <f t="shared" si="58"/>
        <v>0</v>
      </c>
      <c r="AL388" s="346">
        <f t="shared" si="58"/>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59">Z379*Z381</f>
        <v>0</v>
      </c>
      <c r="AA389" s="347">
        <f t="shared" si="59"/>
        <v>0</v>
      </c>
      <c r="AB389" s="347">
        <f t="shared" si="59"/>
        <v>0</v>
      </c>
      <c r="AC389" s="347">
        <f t="shared" si="59"/>
        <v>0</v>
      </c>
      <c r="AD389" s="347">
        <f t="shared" si="59"/>
        <v>0</v>
      </c>
      <c r="AE389" s="347">
        <f t="shared" si="59"/>
        <v>0</v>
      </c>
      <c r="AF389" s="347">
        <f>AF379*AF381</f>
        <v>0</v>
      </c>
      <c r="AG389" s="347">
        <f t="shared" ref="AG389:AL389" si="60">AG379*AG381</f>
        <v>0</v>
      </c>
      <c r="AH389" s="347">
        <f t="shared" si="60"/>
        <v>0</v>
      </c>
      <c r="AI389" s="347">
        <f t="shared" si="60"/>
        <v>0</v>
      </c>
      <c r="AJ389" s="347">
        <f t="shared" si="60"/>
        <v>0</v>
      </c>
      <c r="AK389" s="347">
        <f t="shared" si="60"/>
        <v>0</v>
      </c>
      <c r="AL389" s="347">
        <f t="shared" si="60"/>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3656441</v>
      </c>
      <c r="Z392" s="291">
        <f>SUMPRODUCT(E221:E376,Z221:Z376)</f>
        <v>505640.99093961838</v>
      </c>
      <c r="AA392" s="291">
        <f t="shared" ref="AA392:AL392" si="61">IF(AA219="kw",SUMPRODUCT($N$221:$N$376,$P$221:$P$376,AA221:AA376),SUMPRODUCT($E$221:$E$376,AA221:AA376))</f>
        <v>8439.8140095921754</v>
      </c>
      <c r="AB392" s="291">
        <f t="shared" si="61"/>
        <v>389.8146050973105</v>
      </c>
      <c r="AC392" s="291">
        <f t="shared" si="61"/>
        <v>0</v>
      </c>
      <c r="AD392" s="291">
        <f t="shared" si="61"/>
        <v>0</v>
      </c>
      <c r="AE392" s="291">
        <f t="shared" si="61"/>
        <v>0</v>
      </c>
      <c r="AF392" s="291">
        <f t="shared" si="61"/>
        <v>0</v>
      </c>
      <c r="AG392" s="291">
        <f t="shared" si="61"/>
        <v>0</v>
      </c>
      <c r="AH392" s="291">
        <f t="shared" si="61"/>
        <v>0</v>
      </c>
      <c r="AI392" s="291">
        <f t="shared" si="61"/>
        <v>0</v>
      </c>
      <c r="AJ392" s="291">
        <f t="shared" si="61"/>
        <v>0</v>
      </c>
      <c r="AK392" s="291">
        <f t="shared" si="61"/>
        <v>0</v>
      </c>
      <c r="AL392" s="291">
        <f t="shared" si="61"/>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3656441</v>
      </c>
      <c r="Z393" s="291">
        <f>SUMPRODUCT(F221:F376,Z221:Z376)</f>
        <v>528809.88335584314</v>
      </c>
      <c r="AA393" s="291">
        <f t="shared" ref="AA393:AL393" si="62">IF(AA219="kw",SUMPRODUCT($N$221:$N$376,$Q$221:$Q$376,AA221:AA376),SUMPRODUCT($F$221:$F$376,AA221:AA376))</f>
        <v>9422.89077977138</v>
      </c>
      <c r="AB393" s="291">
        <f t="shared" si="62"/>
        <v>435.53910603587826</v>
      </c>
      <c r="AC393" s="291">
        <f t="shared" si="62"/>
        <v>0</v>
      </c>
      <c r="AD393" s="291">
        <f t="shared" si="62"/>
        <v>0</v>
      </c>
      <c r="AE393" s="291">
        <f t="shared" si="62"/>
        <v>0</v>
      </c>
      <c r="AF393" s="291">
        <f t="shared" si="62"/>
        <v>0</v>
      </c>
      <c r="AG393" s="291">
        <f t="shared" si="62"/>
        <v>0</v>
      </c>
      <c r="AH393" s="291">
        <f t="shared" si="62"/>
        <v>0</v>
      </c>
      <c r="AI393" s="291">
        <f t="shared" si="62"/>
        <v>0</v>
      </c>
      <c r="AJ393" s="291">
        <f t="shared" si="62"/>
        <v>0</v>
      </c>
      <c r="AK393" s="291">
        <f t="shared" si="62"/>
        <v>0</v>
      </c>
      <c r="AL393" s="291">
        <f t="shared" si="62"/>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3656441</v>
      </c>
      <c r="Z394" s="291">
        <f>SUMPRODUCT(G221:G376,Z221:Z376)</f>
        <v>528809.88335584314</v>
      </c>
      <c r="AA394" s="291">
        <f t="shared" ref="AA394:AL394" si="63">IF(AA219="kw",SUMPRODUCT($N$221:$N$376,$R$221:$R$376,AA221:AA376),SUMPRODUCT($G$221:$G$376,AA221:AA376))</f>
        <v>9422.89077977138</v>
      </c>
      <c r="AB394" s="291">
        <f t="shared" si="63"/>
        <v>435.53910603587826</v>
      </c>
      <c r="AC394" s="291">
        <f t="shared" si="63"/>
        <v>0</v>
      </c>
      <c r="AD394" s="291">
        <f t="shared" si="63"/>
        <v>0</v>
      </c>
      <c r="AE394" s="291">
        <f t="shared" si="63"/>
        <v>0</v>
      </c>
      <c r="AF394" s="291">
        <f t="shared" si="63"/>
        <v>0</v>
      </c>
      <c r="AG394" s="291">
        <f t="shared" si="63"/>
        <v>0</v>
      </c>
      <c r="AH394" s="291">
        <f t="shared" si="63"/>
        <v>0</v>
      </c>
      <c r="AI394" s="291">
        <f t="shared" si="63"/>
        <v>0</v>
      </c>
      <c r="AJ394" s="291">
        <f t="shared" si="63"/>
        <v>0</v>
      </c>
      <c r="AK394" s="291">
        <f t="shared" si="63"/>
        <v>0</v>
      </c>
      <c r="AL394" s="291">
        <f t="shared" si="63"/>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3656441</v>
      </c>
      <c r="Z395" s="326">
        <f>SUMPRODUCT(H221:H376,Z221:Z376)</f>
        <v>528809.88335584314</v>
      </c>
      <c r="AA395" s="326">
        <f t="shared" ref="AA395:AL395" si="64">IF(AA219="kw",SUMPRODUCT($N$221:$N$376,$S$221:$S$376,AA221:AA376),SUMPRODUCT($H$221:$H$376,AA221:AA376))</f>
        <v>9422.89077977138</v>
      </c>
      <c r="AB395" s="326">
        <f t="shared" si="64"/>
        <v>435.53910603587826</v>
      </c>
      <c r="AC395" s="326">
        <f t="shared" si="64"/>
        <v>0</v>
      </c>
      <c r="AD395" s="326">
        <f t="shared" si="64"/>
        <v>0</v>
      </c>
      <c r="AE395" s="326">
        <f t="shared" si="64"/>
        <v>0</v>
      </c>
      <c r="AF395" s="326">
        <f t="shared" si="64"/>
        <v>0</v>
      </c>
      <c r="AG395" s="326">
        <f t="shared" si="64"/>
        <v>0</v>
      </c>
      <c r="AH395" s="326">
        <f t="shared" si="64"/>
        <v>0</v>
      </c>
      <c r="AI395" s="326">
        <f t="shared" si="64"/>
        <v>0</v>
      </c>
      <c r="AJ395" s="326">
        <f t="shared" si="64"/>
        <v>0</v>
      </c>
      <c r="AK395" s="326">
        <f t="shared" si="64"/>
        <v>0</v>
      </c>
      <c r="AL395" s="326">
        <f t="shared" si="64"/>
        <v>0</v>
      </c>
      <c r="AM395" s="386"/>
    </row>
    <row r="396" spans="2:39" ht="21" customHeight="1">
      <c r="B396" s="368" t="s">
        <v>588</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9" t="s">
        <v>526</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74" t="s">
        <v>211</v>
      </c>
      <c r="C400" s="876" t="s">
        <v>33</v>
      </c>
      <c r="D400" s="284" t="s">
        <v>422</v>
      </c>
      <c r="E400" s="878" t="s">
        <v>209</v>
      </c>
      <c r="F400" s="879"/>
      <c r="G400" s="879"/>
      <c r="H400" s="879"/>
      <c r="I400" s="879"/>
      <c r="J400" s="879"/>
      <c r="K400" s="879"/>
      <c r="L400" s="879"/>
      <c r="M400" s="880"/>
      <c r="N400" s="884" t="s">
        <v>213</v>
      </c>
      <c r="O400" s="284" t="s">
        <v>423</v>
      </c>
      <c r="P400" s="878" t="s">
        <v>212</v>
      </c>
      <c r="Q400" s="879"/>
      <c r="R400" s="879"/>
      <c r="S400" s="879"/>
      <c r="T400" s="879"/>
      <c r="U400" s="879"/>
      <c r="V400" s="879"/>
      <c r="W400" s="879"/>
      <c r="X400" s="880"/>
      <c r="Y400" s="881" t="s">
        <v>243</v>
      </c>
      <c r="Z400" s="882"/>
      <c r="AA400" s="882"/>
      <c r="AB400" s="882"/>
      <c r="AC400" s="882"/>
      <c r="AD400" s="882"/>
      <c r="AE400" s="882"/>
      <c r="AF400" s="882"/>
      <c r="AG400" s="882"/>
      <c r="AH400" s="882"/>
      <c r="AI400" s="882"/>
      <c r="AJ400" s="882"/>
      <c r="AK400" s="882"/>
      <c r="AL400" s="882"/>
      <c r="AM400" s="883"/>
    </row>
    <row r="401" spans="1:39" ht="61.5" customHeight="1">
      <c r="B401" s="875"/>
      <c r="C401" s="877"/>
      <c r="D401" s="285">
        <v>2017</v>
      </c>
      <c r="E401" s="285">
        <v>2018</v>
      </c>
      <c r="F401" s="285">
        <v>2019</v>
      </c>
      <c r="G401" s="285">
        <v>2020</v>
      </c>
      <c r="H401" s="285">
        <v>2021</v>
      </c>
      <c r="I401" s="285">
        <v>2022</v>
      </c>
      <c r="J401" s="285">
        <v>2023</v>
      </c>
      <c r="K401" s="285">
        <v>2024</v>
      </c>
      <c r="L401" s="285">
        <v>2025</v>
      </c>
      <c r="M401" s="285">
        <v>2026</v>
      </c>
      <c r="N401" s="885"/>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General Service 50 - 999 kW</v>
      </c>
      <c r="AB401" s="285" t="str">
        <f>'1.  LRAMVA Summary'!G52</f>
        <v>General Service 1,000 - 4,999 kW</v>
      </c>
      <c r="AC401" s="285" t="str">
        <f>'1.  LRAMVA Summary'!H52</f>
        <v>Sentinel Lighting</v>
      </c>
      <c r="AD401" s="285" t="str">
        <f>'1.  LRAMVA Summary'!I52</f>
        <v>Street Lighting</v>
      </c>
      <c r="AE401" s="285" t="str">
        <f>'1.  LRAMVA Summary'!J52</f>
        <v>Unmetered Scattered Load</v>
      </c>
      <c r="AF401" s="285" t="str">
        <f>'1.  LRAMVA Summary'!K52</f>
        <v>Large Use</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kWh</v>
      </c>
      <c r="AF402" s="291" t="str">
        <f>'1.  LRAMVA Summary'!K53</f>
        <v>kW</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65">Z404</f>
        <v>0</v>
      </c>
      <c r="AA405" s="411">
        <f t="shared" ref="AA405" si="66">AA404</f>
        <v>0</v>
      </c>
      <c r="AB405" s="411">
        <f t="shared" ref="AB405" si="67">AB404</f>
        <v>0</v>
      </c>
      <c r="AC405" s="411">
        <f t="shared" ref="AC405" si="68">AC404</f>
        <v>0</v>
      </c>
      <c r="AD405" s="411">
        <f t="shared" ref="AD405" si="69">AD404</f>
        <v>0</v>
      </c>
      <c r="AE405" s="411">
        <f t="shared" ref="AE405" si="70">AE404</f>
        <v>0</v>
      </c>
      <c r="AF405" s="411">
        <f t="shared" ref="AF405" si="71">AF404</f>
        <v>0</v>
      </c>
      <c r="AG405" s="411">
        <f t="shared" ref="AG405" si="72">AG404</f>
        <v>0</v>
      </c>
      <c r="AH405" s="411">
        <f t="shared" ref="AH405" si="73">AH404</f>
        <v>0</v>
      </c>
      <c r="AI405" s="411">
        <f t="shared" ref="AI405" si="74">AI404</f>
        <v>0</v>
      </c>
      <c r="AJ405" s="411">
        <f t="shared" ref="AJ405" si="75">AJ404</f>
        <v>0</v>
      </c>
      <c r="AK405" s="411">
        <f t="shared" ref="AK405" si="76">AK404</f>
        <v>0</v>
      </c>
      <c r="AL405" s="411">
        <f t="shared" ref="AL405" si="77">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78">Z407</f>
        <v>0</v>
      </c>
      <c r="AA408" s="411">
        <f t="shared" ref="AA408" si="79">AA407</f>
        <v>0</v>
      </c>
      <c r="AB408" s="411">
        <f t="shared" ref="AB408" si="80">AB407</f>
        <v>0</v>
      </c>
      <c r="AC408" s="411">
        <f t="shared" ref="AC408" si="81">AC407</f>
        <v>0</v>
      </c>
      <c r="AD408" s="411">
        <f t="shared" ref="AD408" si="82">AD407</f>
        <v>0</v>
      </c>
      <c r="AE408" s="411">
        <f t="shared" ref="AE408" si="83">AE407</f>
        <v>0</v>
      </c>
      <c r="AF408" s="411">
        <f t="shared" ref="AF408" si="84">AF407</f>
        <v>0</v>
      </c>
      <c r="AG408" s="411">
        <f t="shared" ref="AG408" si="85">AG407</f>
        <v>0</v>
      </c>
      <c r="AH408" s="411">
        <f t="shared" ref="AH408" si="86">AH407</f>
        <v>0</v>
      </c>
      <c r="AI408" s="411">
        <f t="shared" ref="AI408" si="87">AI407</f>
        <v>0</v>
      </c>
      <c r="AJ408" s="411">
        <f t="shared" ref="AJ408" si="88">AJ407</f>
        <v>0</v>
      </c>
      <c r="AK408" s="411">
        <f t="shared" ref="AK408" si="89">AK407</f>
        <v>0</v>
      </c>
      <c r="AL408" s="411">
        <f t="shared" ref="AL408" si="90">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91">Z410</f>
        <v>0</v>
      </c>
      <c r="AA411" s="411">
        <f t="shared" ref="AA411" si="92">AA410</f>
        <v>0</v>
      </c>
      <c r="AB411" s="411">
        <f t="shared" ref="AB411" si="93">AB410</f>
        <v>0</v>
      </c>
      <c r="AC411" s="411">
        <f t="shared" ref="AC411" si="94">AC410</f>
        <v>0</v>
      </c>
      <c r="AD411" s="411">
        <f t="shared" ref="AD411" si="95">AD410</f>
        <v>0</v>
      </c>
      <c r="AE411" s="411">
        <f t="shared" ref="AE411" si="96">AE410</f>
        <v>0</v>
      </c>
      <c r="AF411" s="411">
        <f t="shared" ref="AF411" si="97">AF410</f>
        <v>0</v>
      </c>
      <c r="AG411" s="411">
        <f t="shared" ref="AG411" si="98">AG410</f>
        <v>0</v>
      </c>
      <c r="AH411" s="411">
        <f t="shared" ref="AH411" si="99">AH410</f>
        <v>0</v>
      </c>
      <c r="AI411" s="411">
        <f t="shared" ref="AI411" si="100">AI410</f>
        <v>0</v>
      </c>
      <c r="AJ411" s="411">
        <f t="shared" ref="AJ411" si="101">AJ410</f>
        <v>0</v>
      </c>
      <c r="AK411" s="411">
        <f t="shared" ref="AK411" si="102">AK410</f>
        <v>0</v>
      </c>
      <c r="AL411" s="411">
        <f t="shared" ref="AL411" si="103">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04">Z413</f>
        <v>0</v>
      </c>
      <c r="AA414" s="411">
        <f t="shared" ref="AA414" si="105">AA413</f>
        <v>0</v>
      </c>
      <c r="AB414" s="411">
        <f t="shared" ref="AB414" si="106">AB413</f>
        <v>0</v>
      </c>
      <c r="AC414" s="411">
        <f t="shared" ref="AC414" si="107">AC413</f>
        <v>0</v>
      </c>
      <c r="AD414" s="411">
        <f t="shared" ref="AD414" si="108">AD413</f>
        <v>0</v>
      </c>
      <c r="AE414" s="411">
        <f t="shared" ref="AE414" si="109">AE413</f>
        <v>0</v>
      </c>
      <c r="AF414" s="411">
        <f t="shared" ref="AF414" si="110">AF413</f>
        <v>0</v>
      </c>
      <c r="AG414" s="411">
        <f t="shared" ref="AG414" si="111">AG413</f>
        <v>0</v>
      </c>
      <c r="AH414" s="411">
        <f t="shared" ref="AH414" si="112">AH413</f>
        <v>0</v>
      </c>
      <c r="AI414" s="411">
        <f t="shared" ref="AI414" si="113">AI413</f>
        <v>0</v>
      </c>
      <c r="AJ414" s="411">
        <f t="shared" ref="AJ414" si="114">AJ413</f>
        <v>0</v>
      </c>
      <c r="AK414" s="411">
        <f t="shared" ref="AK414" si="115">AK413</f>
        <v>0</v>
      </c>
      <c r="AL414" s="411">
        <f t="shared" ref="AL414" si="116">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7">Z416</f>
        <v>0</v>
      </c>
      <c r="AA417" s="411">
        <f t="shared" ref="AA417" si="118">AA416</f>
        <v>0</v>
      </c>
      <c r="AB417" s="411">
        <f t="shared" ref="AB417" si="119">AB416</f>
        <v>0</v>
      </c>
      <c r="AC417" s="411">
        <f t="shared" ref="AC417" si="120">AC416</f>
        <v>0</v>
      </c>
      <c r="AD417" s="411">
        <f t="shared" ref="AD417" si="121">AD416</f>
        <v>0</v>
      </c>
      <c r="AE417" s="411">
        <f t="shared" ref="AE417" si="122">AE416</f>
        <v>0</v>
      </c>
      <c r="AF417" s="411">
        <f t="shared" ref="AF417" si="123">AF416</f>
        <v>0</v>
      </c>
      <c r="AG417" s="411">
        <f t="shared" ref="AG417" si="124">AG416</f>
        <v>0</v>
      </c>
      <c r="AH417" s="411">
        <f t="shared" ref="AH417" si="125">AH416</f>
        <v>0</v>
      </c>
      <c r="AI417" s="411">
        <f t="shared" ref="AI417" si="126">AI416</f>
        <v>0</v>
      </c>
      <c r="AJ417" s="411">
        <f t="shared" ref="AJ417" si="127">AJ416</f>
        <v>0</v>
      </c>
      <c r="AK417" s="411">
        <f t="shared" ref="AK417" si="128">AK416</f>
        <v>0</v>
      </c>
      <c r="AL417" s="411">
        <f t="shared" ref="AL417" si="129">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30">Z420</f>
        <v>0</v>
      </c>
      <c r="AA421" s="411">
        <f t="shared" ref="AA421" si="131">AA420</f>
        <v>0</v>
      </c>
      <c r="AB421" s="411">
        <f t="shared" ref="AB421" si="132">AB420</f>
        <v>0</v>
      </c>
      <c r="AC421" s="411">
        <f t="shared" ref="AC421" si="133">AC420</f>
        <v>0</v>
      </c>
      <c r="AD421" s="411">
        <f t="shared" ref="AD421" si="134">AD420</f>
        <v>0</v>
      </c>
      <c r="AE421" s="411">
        <f t="shared" ref="AE421" si="135">AE420</f>
        <v>0</v>
      </c>
      <c r="AF421" s="411">
        <f t="shared" ref="AF421" si="136">AF420</f>
        <v>0</v>
      </c>
      <c r="AG421" s="411">
        <f t="shared" ref="AG421" si="137">AG420</f>
        <v>0</v>
      </c>
      <c r="AH421" s="411">
        <f t="shared" ref="AH421" si="138">AH420</f>
        <v>0</v>
      </c>
      <c r="AI421" s="411">
        <f t="shared" ref="AI421" si="139">AI420</f>
        <v>0</v>
      </c>
      <c r="AJ421" s="411">
        <f t="shared" ref="AJ421" si="140">AJ420</f>
        <v>0</v>
      </c>
      <c r="AK421" s="411">
        <f t="shared" ref="AK421" si="141">AK420</f>
        <v>0</v>
      </c>
      <c r="AL421" s="411">
        <f t="shared" ref="AL421" si="142">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43">Z423</f>
        <v>0</v>
      </c>
      <c r="AA424" s="411">
        <f t="shared" ref="AA424" si="144">AA423</f>
        <v>0</v>
      </c>
      <c r="AB424" s="411">
        <f t="shared" ref="AB424" si="145">AB423</f>
        <v>0</v>
      </c>
      <c r="AC424" s="411">
        <f t="shared" ref="AC424" si="146">AC423</f>
        <v>0</v>
      </c>
      <c r="AD424" s="411">
        <f t="shared" ref="AD424" si="147">AD423</f>
        <v>0</v>
      </c>
      <c r="AE424" s="411">
        <f t="shared" ref="AE424" si="148">AE423</f>
        <v>0</v>
      </c>
      <c r="AF424" s="411">
        <f t="shared" ref="AF424" si="149">AF423</f>
        <v>0</v>
      </c>
      <c r="AG424" s="411">
        <f t="shared" ref="AG424" si="150">AG423</f>
        <v>0</v>
      </c>
      <c r="AH424" s="411">
        <f t="shared" ref="AH424" si="151">AH423</f>
        <v>0</v>
      </c>
      <c r="AI424" s="411">
        <f t="shared" ref="AI424" si="152">AI423</f>
        <v>0</v>
      </c>
      <c r="AJ424" s="411">
        <f t="shared" ref="AJ424" si="153">AJ423</f>
        <v>0</v>
      </c>
      <c r="AK424" s="411">
        <f t="shared" ref="AK424" si="154">AK423</f>
        <v>0</v>
      </c>
      <c r="AL424" s="411">
        <f t="shared" ref="AL424" si="155">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56">Z426</f>
        <v>0</v>
      </c>
      <c r="AA427" s="411">
        <f t="shared" ref="AA427" si="157">AA426</f>
        <v>0</v>
      </c>
      <c r="AB427" s="411">
        <f t="shared" ref="AB427" si="158">AB426</f>
        <v>0</v>
      </c>
      <c r="AC427" s="411">
        <f t="shared" ref="AC427" si="159">AC426</f>
        <v>0</v>
      </c>
      <c r="AD427" s="411">
        <f t="shared" ref="AD427" si="160">AD426</f>
        <v>0</v>
      </c>
      <c r="AE427" s="411">
        <f t="shared" ref="AE427" si="161">AE426</f>
        <v>0</v>
      </c>
      <c r="AF427" s="411">
        <f t="shared" ref="AF427" si="162">AF426</f>
        <v>0</v>
      </c>
      <c r="AG427" s="411">
        <f t="shared" ref="AG427" si="163">AG426</f>
        <v>0</v>
      </c>
      <c r="AH427" s="411">
        <f t="shared" ref="AH427" si="164">AH426</f>
        <v>0</v>
      </c>
      <c r="AI427" s="411">
        <f t="shared" ref="AI427" si="165">AI426</f>
        <v>0</v>
      </c>
      <c r="AJ427" s="411">
        <f t="shared" ref="AJ427" si="166">AJ426</f>
        <v>0</v>
      </c>
      <c r="AK427" s="411">
        <f t="shared" ref="AK427" si="167">AK426</f>
        <v>0</v>
      </c>
      <c r="AL427" s="411">
        <f t="shared" ref="AL427" si="168">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69">Z429</f>
        <v>0</v>
      </c>
      <c r="AA430" s="411">
        <f t="shared" ref="AA430" si="170">AA429</f>
        <v>0</v>
      </c>
      <c r="AB430" s="411">
        <f t="shared" ref="AB430" si="171">AB429</f>
        <v>0</v>
      </c>
      <c r="AC430" s="411">
        <f t="shared" ref="AC430" si="172">AC429</f>
        <v>0</v>
      </c>
      <c r="AD430" s="411">
        <f t="shared" ref="AD430" si="173">AD429</f>
        <v>0</v>
      </c>
      <c r="AE430" s="411">
        <f t="shared" ref="AE430" si="174">AE429</f>
        <v>0</v>
      </c>
      <c r="AF430" s="411">
        <f t="shared" ref="AF430" si="175">AF429</f>
        <v>0</v>
      </c>
      <c r="AG430" s="411">
        <f t="shared" ref="AG430" si="176">AG429</f>
        <v>0</v>
      </c>
      <c r="AH430" s="411">
        <f t="shared" ref="AH430" si="177">AH429</f>
        <v>0</v>
      </c>
      <c r="AI430" s="411">
        <f t="shared" ref="AI430" si="178">AI429</f>
        <v>0</v>
      </c>
      <c r="AJ430" s="411">
        <f t="shared" ref="AJ430" si="179">AJ429</f>
        <v>0</v>
      </c>
      <c r="AK430" s="411">
        <f t="shared" ref="AK430" si="180">AK429</f>
        <v>0</v>
      </c>
      <c r="AL430" s="411">
        <f t="shared" ref="AL430" si="181">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82">Z432</f>
        <v>0</v>
      </c>
      <c r="AA433" s="411">
        <f t="shared" ref="AA433" si="183">AA432</f>
        <v>0</v>
      </c>
      <c r="AB433" s="411">
        <f t="shared" ref="AB433" si="184">AB432</f>
        <v>0</v>
      </c>
      <c r="AC433" s="411">
        <f t="shared" ref="AC433" si="185">AC432</f>
        <v>0</v>
      </c>
      <c r="AD433" s="411">
        <f t="shared" ref="AD433" si="186">AD432</f>
        <v>0</v>
      </c>
      <c r="AE433" s="411">
        <f t="shared" ref="AE433" si="187">AE432</f>
        <v>0</v>
      </c>
      <c r="AF433" s="411">
        <f t="shared" ref="AF433" si="188">AF432</f>
        <v>0</v>
      </c>
      <c r="AG433" s="411">
        <f t="shared" ref="AG433" si="189">AG432</f>
        <v>0</v>
      </c>
      <c r="AH433" s="411">
        <f t="shared" ref="AH433" si="190">AH432</f>
        <v>0</v>
      </c>
      <c r="AI433" s="411">
        <f t="shared" ref="AI433" si="191">AI432</f>
        <v>0</v>
      </c>
      <c r="AJ433" s="411">
        <f t="shared" ref="AJ433" si="192">AJ432</f>
        <v>0</v>
      </c>
      <c r="AK433" s="411">
        <f t="shared" ref="AK433" si="193">AK432</f>
        <v>0</v>
      </c>
      <c r="AL433" s="411">
        <f t="shared" ref="AL433" si="194">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95">Z436</f>
        <v>0</v>
      </c>
      <c r="AA437" s="411">
        <f t="shared" ref="AA437" si="196">AA436</f>
        <v>0</v>
      </c>
      <c r="AB437" s="411">
        <f t="shared" ref="AB437" si="197">AB436</f>
        <v>0</v>
      </c>
      <c r="AC437" s="411">
        <f t="shared" ref="AC437" si="198">AC436</f>
        <v>0</v>
      </c>
      <c r="AD437" s="411">
        <f t="shared" ref="AD437" si="199">AD436</f>
        <v>0</v>
      </c>
      <c r="AE437" s="411">
        <f t="shared" ref="AE437" si="200">AE436</f>
        <v>0</v>
      </c>
      <c r="AF437" s="411">
        <f t="shared" ref="AF437" si="201">AF436</f>
        <v>0</v>
      </c>
      <c r="AG437" s="411">
        <f t="shared" ref="AG437" si="202">AG436</f>
        <v>0</v>
      </c>
      <c r="AH437" s="411">
        <f t="shared" ref="AH437" si="203">AH436</f>
        <v>0</v>
      </c>
      <c r="AI437" s="411">
        <f t="shared" ref="AI437" si="204">AI436</f>
        <v>0</v>
      </c>
      <c r="AJ437" s="411">
        <f t="shared" ref="AJ437" si="205">AJ436</f>
        <v>0</v>
      </c>
      <c r="AK437" s="411">
        <f t="shared" ref="AK437" si="206">AK436</f>
        <v>0</v>
      </c>
      <c r="AL437" s="411">
        <f t="shared" ref="AL437" si="207">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208">Z439</f>
        <v>0</v>
      </c>
      <c r="AA440" s="411">
        <f t="shared" ref="AA440" si="209">AA439</f>
        <v>0</v>
      </c>
      <c r="AB440" s="411">
        <f t="shared" ref="AB440" si="210">AB439</f>
        <v>0</v>
      </c>
      <c r="AC440" s="411">
        <f t="shared" ref="AC440" si="211">AC439</f>
        <v>0</v>
      </c>
      <c r="AD440" s="411">
        <f t="shared" ref="AD440" si="212">AD439</f>
        <v>0</v>
      </c>
      <c r="AE440" s="411">
        <f t="shared" ref="AE440" si="213">AE439</f>
        <v>0</v>
      </c>
      <c r="AF440" s="411">
        <f t="shared" ref="AF440" si="214">AF439</f>
        <v>0</v>
      </c>
      <c r="AG440" s="411">
        <f t="shared" ref="AG440" si="215">AG439</f>
        <v>0</v>
      </c>
      <c r="AH440" s="411">
        <f t="shared" ref="AH440" si="216">AH439</f>
        <v>0</v>
      </c>
      <c r="AI440" s="411">
        <f t="shared" ref="AI440" si="217">AI439</f>
        <v>0</v>
      </c>
      <c r="AJ440" s="411">
        <f t="shared" ref="AJ440" si="218">AJ439</f>
        <v>0</v>
      </c>
      <c r="AK440" s="411">
        <f t="shared" ref="AK440" si="219">AK439</f>
        <v>0</v>
      </c>
      <c r="AL440" s="411">
        <f t="shared" ref="AL440" si="220">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221">Z442</f>
        <v>0</v>
      </c>
      <c r="AA443" s="411">
        <f t="shared" ref="AA443" si="222">AA442</f>
        <v>0</v>
      </c>
      <c r="AB443" s="411">
        <f t="shared" ref="AB443" si="223">AB442</f>
        <v>0</v>
      </c>
      <c r="AC443" s="411">
        <f t="shared" ref="AC443" si="224">AC442</f>
        <v>0</v>
      </c>
      <c r="AD443" s="411">
        <f t="shared" ref="AD443" si="225">AD442</f>
        <v>0</v>
      </c>
      <c r="AE443" s="411">
        <f t="shared" ref="AE443" si="226">AE442</f>
        <v>0</v>
      </c>
      <c r="AF443" s="411">
        <f t="shared" ref="AF443" si="227">AF442</f>
        <v>0</v>
      </c>
      <c r="AG443" s="411">
        <f t="shared" ref="AG443" si="228">AG442</f>
        <v>0</v>
      </c>
      <c r="AH443" s="411">
        <f t="shared" ref="AH443" si="229">AH442</f>
        <v>0</v>
      </c>
      <c r="AI443" s="411">
        <f t="shared" ref="AI443" si="230">AI442</f>
        <v>0</v>
      </c>
      <c r="AJ443" s="411">
        <f t="shared" ref="AJ443" si="231">AJ442</f>
        <v>0</v>
      </c>
      <c r="AK443" s="411">
        <f t="shared" ref="AK443" si="232">AK442</f>
        <v>0</v>
      </c>
      <c r="AL443" s="411">
        <f t="shared" ref="AL443" si="233">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234">Z446</f>
        <v>0</v>
      </c>
      <c r="AA447" s="411">
        <f t="shared" ref="AA447" si="235">AA446</f>
        <v>0</v>
      </c>
      <c r="AB447" s="411">
        <f t="shared" ref="AB447" si="236">AB446</f>
        <v>0</v>
      </c>
      <c r="AC447" s="411">
        <f t="shared" ref="AC447" si="237">AC446</f>
        <v>0</v>
      </c>
      <c r="AD447" s="411">
        <f t="shared" ref="AD447" si="238">AD446</f>
        <v>0</v>
      </c>
      <c r="AE447" s="411">
        <f t="shared" ref="AE447" si="239">AE446</f>
        <v>0</v>
      </c>
      <c r="AF447" s="411">
        <f t="shared" ref="AF447" si="240">AF446</f>
        <v>0</v>
      </c>
      <c r="AG447" s="411">
        <f t="shared" ref="AG447" si="241">AG446</f>
        <v>0</v>
      </c>
      <c r="AH447" s="411">
        <f t="shared" ref="AH447" si="242">AH446</f>
        <v>0</v>
      </c>
      <c r="AI447" s="411">
        <f t="shared" ref="AI447" si="243">AI446</f>
        <v>0</v>
      </c>
      <c r="AJ447" s="411">
        <f t="shared" ref="AJ447" si="244">AJ446</f>
        <v>0</v>
      </c>
      <c r="AK447" s="411">
        <f t="shared" ref="AK447" si="245">AK446</f>
        <v>0</v>
      </c>
      <c r="AL447" s="411">
        <f t="shared" ref="AL447" si="246">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247">Z450</f>
        <v>0</v>
      </c>
      <c r="AA451" s="411">
        <f t="shared" si="247"/>
        <v>0</v>
      </c>
      <c r="AB451" s="411">
        <f t="shared" si="247"/>
        <v>0</v>
      </c>
      <c r="AC451" s="411">
        <f t="shared" si="247"/>
        <v>0</v>
      </c>
      <c r="AD451" s="411">
        <f t="shared" si="247"/>
        <v>0</v>
      </c>
      <c r="AE451" s="411">
        <f t="shared" si="247"/>
        <v>0</v>
      </c>
      <c r="AF451" s="411">
        <f t="shared" si="247"/>
        <v>0</v>
      </c>
      <c r="AG451" s="411">
        <f t="shared" si="247"/>
        <v>0</v>
      </c>
      <c r="AH451" s="411">
        <f t="shared" si="247"/>
        <v>0</v>
      </c>
      <c r="AI451" s="411">
        <f t="shared" si="247"/>
        <v>0</v>
      </c>
      <c r="AJ451" s="411">
        <f t="shared" si="247"/>
        <v>0</v>
      </c>
      <c r="AK451" s="411">
        <f t="shared" si="247"/>
        <v>0</v>
      </c>
      <c r="AL451" s="411">
        <f t="shared" si="247"/>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248">Z453</f>
        <v>0</v>
      </c>
      <c r="AA454" s="411">
        <f t="shared" si="248"/>
        <v>0</v>
      </c>
      <c r="AB454" s="411">
        <f t="shared" si="248"/>
        <v>0</v>
      </c>
      <c r="AC454" s="411">
        <f t="shared" si="248"/>
        <v>0</v>
      </c>
      <c r="AD454" s="411">
        <f t="shared" si="248"/>
        <v>0</v>
      </c>
      <c r="AE454" s="411">
        <f t="shared" si="248"/>
        <v>0</v>
      </c>
      <c r="AF454" s="411">
        <f t="shared" si="248"/>
        <v>0</v>
      </c>
      <c r="AG454" s="411">
        <f t="shared" si="248"/>
        <v>0</v>
      </c>
      <c r="AH454" s="411">
        <f t="shared" si="248"/>
        <v>0</v>
      </c>
      <c r="AI454" s="411">
        <f t="shared" si="248"/>
        <v>0</v>
      </c>
      <c r="AJ454" s="411">
        <f t="shared" si="248"/>
        <v>0</v>
      </c>
      <c r="AK454" s="411">
        <f t="shared" si="248"/>
        <v>0</v>
      </c>
      <c r="AL454" s="411">
        <f t="shared" si="248"/>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0</v>
      </c>
      <c r="O458" s="295"/>
      <c r="P458" s="295"/>
      <c r="Q458" s="295"/>
      <c r="R458" s="295"/>
      <c r="S458" s="295"/>
      <c r="T458" s="295"/>
      <c r="U458" s="295"/>
      <c r="V458" s="295"/>
      <c r="W458" s="295"/>
      <c r="X458" s="295"/>
      <c r="Y458" s="411">
        <f>Y457</f>
        <v>0</v>
      </c>
      <c r="Z458" s="411">
        <f t="shared" ref="Z458:AL458" si="249">Z457</f>
        <v>0</v>
      </c>
      <c r="AA458" s="411">
        <f t="shared" si="249"/>
        <v>0</v>
      </c>
      <c r="AB458" s="411">
        <f t="shared" si="249"/>
        <v>0</v>
      </c>
      <c r="AC458" s="411">
        <f t="shared" si="249"/>
        <v>0</v>
      </c>
      <c r="AD458" s="411">
        <f t="shared" si="249"/>
        <v>0</v>
      </c>
      <c r="AE458" s="411">
        <f t="shared" si="249"/>
        <v>0</v>
      </c>
      <c r="AF458" s="411">
        <f t="shared" si="249"/>
        <v>0</v>
      </c>
      <c r="AG458" s="411">
        <f t="shared" si="249"/>
        <v>0</v>
      </c>
      <c r="AH458" s="411">
        <f t="shared" si="249"/>
        <v>0</v>
      </c>
      <c r="AI458" s="411">
        <f t="shared" si="249"/>
        <v>0</v>
      </c>
      <c r="AJ458" s="411">
        <f t="shared" si="249"/>
        <v>0</v>
      </c>
      <c r="AK458" s="411">
        <f t="shared" si="249"/>
        <v>0</v>
      </c>
      <c r="AL458" s="411">
        <f t="shared" si="249"/>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0</v>
      </c>
      <c r="O461" s="295"/>
      <c r="P461" s="295"/>
      <c r="Q461" s="295"/>
      <c r="R461" s="295"/>
      <c r="S461" s="295"/>
      <c r="T461" s="295"/>
      <c r="U461" s="295"/>
      <c r="V461" s="295"/>
      <c r="W461" s="295"/>
      <c r="X461" s="295"/>
      <c r="Y461" s="411">
        <f>Y460</f>
        <v>0</v>
      </c>
      <c r="Z461" s="411">
        <f t="shared" ref="Z461:AL461" si="250">Z460</f>
        <v>0</v>
      </c>
      <c r="AA461" s="411">
        <f t="shared" si="250"/>
        <v>0</v>
      </c>
      <c r="AB461" s="411">
        <f t="shared" si="250"/>
        <v>0</v>
      </c>
      <c r="AC461" s="411">
        <f t="shared" si="250"/>
        <v>0</v>
      </c>
      <c r="AD461" s="411">
        <f t="shared" si="250"/>
        <v>0</v>
      </c>
      <c r="AE461" s="411">
        <f t="shared" si="250"/>
        <v>0</v>
      </c>
      <c r="AF461" s="411">
        <f t="shared" si="250"/>
        <v>0</v>
      </c>
      <c r="AG461" s="411">
        <f t="shared" si="250"/>
        <v>0</v>
      </c>
      <c r="AH461" s="411">
        <f t="shared" si="250"/>
        <v>0</v>
      </c>
      <c r="AI461" s="411">
        <f t="shared" si="250"/>
        <v>0</v>
      </c>
      <c r="AJ461" s="411">
        <f t="shared" si="250"/>
        <v>0</v>
      </c>
      <c r="AK461" s="411">
        <f t="shared" si="250"/>
        <v>0</v>
      </c>
      <c r="AL461" s="411">
        <f t="shared" si="250"/>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0</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0</v>
      </c>
      <c r="O464" s="295"/>
      <c r="P464" s="295"/>
      <c r="Q464" s="295"/>
      <c r="R464" s="295"/>
      <c r="S464" s="295"/>
      <c r="T464" s="295"/>
      <c r="U464" s="295"/>
      <c r="V464" s="295"/>
      <c r="W464" s="295"/>
      <c r="X464" s="295"/>
      <c r="Y464" s="411">
        <f>Y463</f>
        <v>0</v>
      </c>
      <c r="Z464" s="411">
        <f t="shared" ref="Z464:AL464" si="251">Z463</f>
        <v>0</v>
      </c>
      <c r="AA464" s="411">
        <f t="shared" si="251"/>
        <v>0</v>
      </c>
      <c r="AB464" s="411">
        <f t="shared" si="251"/>
        <v>0</v>
      </c>
      <c r="AC464" s="411">
        <f t="shared" si="251"/>
        <v>0</v>
      </c>
      <c r="AD464" s="411">
        <f t="shared" si="251"/>
        <v>0</v>
      </c>
      <c r="AE464" s="411">
        <f t="shared" si="251"/>
        <v>0</v>
      </c>
      <c r="AF464" s="411">
        <f t="shared" si="251"/>
        <v>0</v>
      </c>
      <c r="AG464" s="411">
        <f t="shared" si="251"/>
        <v>0</v>
      </c>
      <c r="AH464" s="411">
        <f t="shared" si="251"/>
        <v>0</v>
      </c>
      <c r="AI464" s="411">
        <f t="shared" si="251"/>
        <v>0</v>
      </c>
      <c r="AJ464" s="411">
        <f t="shared" si="251"/>
        <v>0</v>
      </c>
      <c r="AK464" s="411">
        <f t="shared" si="251"/>
        <v>0</v>
      </c>
      <c r="AL464" s="411">
        <f t="shared" si="251"/>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0</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0</v>
      </c>
      <c r="O467" s="295"/>
      <c r="P467" s="295"/>
      <c r="Q467" s="295"/>
      <c r="R467" s="295"/>
      <c r="S467" s="295"/>
      <c r="T467" s="295"/>
      <c r="U467" s="295"/>
      <c r="V467" s="295"/>
      <c r="W467" s="295"/>
      <c r="X467" s="295"/>
      <c r="Y467" s="411">
        <f t="shared" ref="Y467:AL467" si="252">Y466</f>
        <v>0</v>
      </c>
      <c r="Z467" s="411">
        <f t="shared" si="252"/>
        <v>0</v>
      </c>
      <c r="AA467" s="411">
        <f t="shared" si="252"/>
        <v>0</v>
      </c>
      <c r="AB467" s="411">
        <f t="shared" si="252"/>
        <v>0</v>
      </c>
      <c r="AC467" s="411">
        <f t="shared" si="252"/>
        <v>0</v>
      </c>
      <c r="AD467" s="411">
        <f t="shared" si="252"/>
        <v>0</v>
      </c>
      <c r="AE467" s="411">
        <f t="shared" si="252"/>
        <v>0</v>
      </c>
      <c r="AF467" s="411">
        <f t="shared" si="252"/>
        <v>0</v>
      </c>
      <c r="AG467" s="411">
        <f t="shared" si="252"/>
        <v>0</v>
      </c>
      <c r="AH467" s="411">
        <f t="shared" si="252"/>
        <v>0</v>
      </c>
      <c r="AI467" s="411">
        <f t="shared" si="252"/>
        <v>0</v>
      </c>
      <c r="AJ467" s="411">
        <f t="shared" si="252"/>
        <v>0</v>
      </c>
      <c r="AK467" s="411">
        <f t="shared" si="252"/>
        <v>0</v>
      </c>
      <c r="AL467" s="411">
        <f t="shared" si="252"/>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f>'7.  Persistence Report'!AW$132</f>
        <v>3302399</v>
      </c>
      <c r="E471" s="295">
        <f>'7.  Persistence Report'!AX$132</f>
        <v>2649493</v>
      </c>
      <c r="F471" s="295">
        <f>'7.  Persistence Report'!AY$132</f>
        <v>2649493</v>
      </c>
      <c r="G471" s="295">
        <f>'7.  Persistence Report'!AZ$132</f>
        <v>2649493</v>
      </c>
      <c r="H471" s="295">
        <f>'7.  Persistence Report'!BA$132</f>
        <v>2649493</v>
      </c>
      <c r="I471" s="295">
        <f>'7.  Persistence Report'!BB$132</f>
        <v>2649493</v>
      </c>
      <c r="J471" s="295">
        <f>'7.  Persistence Report'!BC$132</f>
        <v>2649493</v>
      </c>
      <c r="K471" s="295">
        <f>'7.  Persistence Report'!BD$132</f>
        <v>2649468</v>
      </c>
      <c r="L471" s="295">
        <f>'7.  Persistence Report'!BE$132</f>
        <v>2649468</v>
      </c>
      <c r="M471" s="295">
        <f>'7.  Persistence Report'!BF$132</f>
        <v>2643701</v>
      </c>
      <c r="N471" s="291"/>
      <c r="O471" s="295">
        <f>'7.  Persistence Report'!R$132</f>
        <v>228</v>
      </c>
      <c r="P471" s="295">
        <f>'7.  Persistence Report'!S$132</f>
        <v>184</v>
      </c>
      <c r="Q471" s="295">
        <f>'7.  Persistence Report'!T$132</f>
        <v>184</v>
      </c>
      <c r="R471" s="295">
        <f>'7.  Persistence Report'!U$132</f>
        <v>184</v>
      </c>
      <c r="S471" s="295">
        <f>'7.  Persistence Report'!V$132</f>
        <v>184</v>
      </c>
      <c r="T471" s="295">
        <f>'7.  Persistence Report'!W$132</f>
        <v>184</v>
      </c>
      <c r="U471" s="295">
        <f>'7.  Persistence Report'!X$132</f>
        <v>184</v>
      </c>
      <c r="V471" s="295">
        <f>'7.  Persistence Report'!Y$132</f>
        <v>184</v>
      </c>
      <c r="W471" s="295">
        <f>'7.  Persistence Report'!Z$132</f>
        <v>184</v>
      </c>
      <c r="X471" s="295">
        <f>'7.  Persistence Report'!AA$132</f>
        <v>184</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774">
        <f>'7.  Persistence Report'!AW$151</f>
        <v>4056.6228437288664</v>
      </c>
      <c r="E472" s="774">
        <f>'7.  Persistence Report'!AX$151</f>
        <v>3254.6018297909263</v>
      </c>
      <c r="F472" s="774">
        <f>'7.  Persistence Report'!AY$151</f>
        <v>3254.6018297909263</v>
      </c>
      <c r="G472" s="774">
        <f>'7.  Persistence Report'!AZ$151</f>
        <v>3254.6018297909263</v>
      </c>
      <c r="H472" s="774">
        <f>'7.  Persistence Report'!BA$151</f>
        <v>0</v>
      </c>
      <c r="I472" s="774">
        <f>'7.  Persistence Report'!BB$151</f>
        <v>0</v>
      </c>
      <c r="J472" s="774">
        <f>'7.  Persistence Report'!BC$151</f>
        <v>0</v>
      </c>
      <c r="K472" s="774">
        <f>'7.  Persistence Report'!BD$151</f>
        <v>0</v>
      </c>
      <c r="L472" s="774">
        <f>'7.  Persistence Report'!BE$151</f>
        <v>0</v>
      </c>
      <c r="M472" s="774">
        <f>'7.  Persistence Report'!BF$151</f>
        <v>0</v>
      </c>
      <c r="N472" s="291"/>
      <c r="O472" s="774">
        <f>'7.  Persistence Report'!R153</f>
        <v>0</v>
      </c>
      <c r="P472" s="774">
        <f>'7.  Persistence Report'!S153</f>
        <v>0</v>
      </c>
      <c r="Q472" s="774">
        <f>'7.  Persistence Report'!T153</f>
        <v>0</v>
      </c>
      <c r="R472" s="774">
        <f>'7.  Persistence Report'!U153</f>
        <v>0</v>
      </c>
      <c r="S472" s="774">
        <f>'7.  Persistence Report'!V153</f>
        <v>0</v>
      </c>
      <c r="T472" s="774">
        <f>'7.  Persistence Report'!W153</f>
        <v>0</v>
      </c>
      <c r="U472" s="774">
        <f>'7.  Persistence Report'!X153</f>
        <v>0</v>
      </c>
      <c r="V472" s="774">
        <f>'7.  Persistence Report'!Y153</f>
        <v>0</v>
      </c>
      <c r="W472" s="774">
        <f>'7.  Persistence Report'!Z153</f>
        <v>0</v>
      </c>
      <c r="X472" s="774">
        <f>'7.  Persistence Report'!AA153</f>
        <v>0</v>
      </c>
      <c r="Y472" s="411">
        <f>Y471</f>
        <v>1</v>
      </c>
      <c r="Z472" s="411">
        <f t="shared" ref="Z472" si="253">Z471</f>
        <v>0</v>
      </c>
      <c r="AA472" s="411">
        <f t="shared" ref="AA472" si="254">AA471</f>
        <v>0</v>
      </c>
      <c r="AB472" s="411">
        <f t="shared" ref="AB472" si="255">AB471</f>
        <v>0</v>
      </c>
      <c r="AC472" s="411">
        <f t="shared" ref="AC472" si="256">AC471</f>
        <v>0</v>
      </c>
      <c r="AD472" s="411">
        <f t="shared" ref="AD472" si="257">AD471</f>
        <v>0</v>
      </c>
      <c r="AE472" s="411">
        <f t="shared" ref="AE472" si="258">AE471</f>
        <v>0</v>
      </c>
      <c r="AF472" s="411">
        <f t="shared" ref="AF472" si="259">AF471</f>
        <v>0</v>
      </c>
      <c r="AG472" s="411">
        <f t="shared" ref="AG472" si="260">AG471</f>
        <v>0</v>
      </c>
      <c r="AH472" s="411">
        <f t="shared" ref="AH472" si="261">AH471</f>
        <v>0</v>
      </c>
      <c r="AI472" s="411">
        <f t="shared" ref="AI472" si="262">AI471</f>
        <v>0</v>
      </c>
      <c r="AJ472" s="411">
        <f t="shared" ref="AJ472" si="263">AJ471</f>
        <v>0</v>
      </c>
      <c r="AK472" s="411">
        <f t="shared" ref="AK472" si="264">AK471</f>
        <v>0</v>
      </c>
      <c r="AL472" s="411">
        <f t="shared" ref="AL472" si="265">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f>'7.  Persistence Report'!AW$134</f>
        <v>513769</v>
      </c>
      <c r="E474" s="295">
        <f>'7.  Persistence Report'!AX$134</f>
        <v>513769</v>
      </c>
      <c r="F474" s="295">
        <f>'7.  Persistence Report'!AY$134</f>
        <v>513769</v>
      </c>
      <c r="G474" s="295">
        <f>'7.  Persistence Report'!AZ$134</f>
        <v>513769</v>
      </c>
      <c r="H474" s="295">
        <f>'7.  Persistence Report'!BA$134</f>
        <v>513769</v>
      </c>
      <c r="I474" s="295">
        <f>'7.  Persistence Report'!BB$134</f>
        <v>513769</v>
      </c>
      <c r="J474" s="295">
        <f>'7.  Persistence Report'!BC$134</f>
        <v>513769</v>
      </c>
      <c r="K474" s="295">
        <f>'7.  Persistence Report'!BD$134</f>
        <v>513769</v>
      </c>
      <c r="L474" s="295">
        <f>'7.  Persistence Report'!BE$134</f>
        <v>513769</v>
      </c>
      <c r="M474" s="295">
        <f>'7.  Persistence Report'!BF$134</f>
        <v>513769</v>
      </c>
      <c r="N474" s="291"/>
      <c r="O474" s="295">
        <f>'7.  Persistence Report'!R$134</f>
        <v>149</v>
      </c>
      <c r="P474" s="295">
        <f>'7.  Persistence Report'!S$134</f>
        <v>149</v>
      </c>
      <c r="Q474" s="295">
        <f>'7.  Persistence Report'!T$134</f>
        <v>149</v>
      </c>
      <c r="R474" s="295">
        <f>'7.  Persistence Report'!U$134</f>
        <v>149</v>
      </c>
      <c r="S474" s="295">
        <f>'7.  Persistence Report'!V$134</f>
        <v>149</v>
      </c>
      <c r="T474" s="295">
        <f>'7.  Persistence Report'!W$134</f>
        <v>149</v>
      </c>
      <c r="U474" s="295">
        <f>'7.  Persistence Report'!X$134</f>
        <v>149</v>
      </c>
      <c r="V474" s="295">
        <f>'7.  Persistence Report'!Y$134</f>
        <v>149</v>
      </c>
      <c r="W474" s="295">
        <f>'7.  Persistence Report'!Z$134</f>
        <v>149</v>
      </c>
      <c r="X474" s="295">
        <f>'7.  Persistence Report'!AA$134</f>
        <v>149</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774">
        <f>'7.  Persistence Report'!AW$152</f>
        <v>36976.235849131248</v>
      </c>
      <c r="E475" s="774">
        <f>'7.  Persistence Report'!AX$152</f>
        <v>36976.235849131248</v>
      </c>
      <c r="F475" s="774">
        <f>'7.  Persistence Report'!AY$152</f>
        <v>36976.235849131248</v>
      </c>
      <c r="G475" s="774">
        <f>'7.  Persistence Report'!AZ$152</f>
        <v>36976.235849131248</v>
      </c>
      <c r="H475" s="774">
        <f>'7.  Persistence Report'!BA$152</f>
        <v>0</v>
      </c>
      <c r="I475" s="774">
        <f>'7.  Persistence Report'!BB$152</f>
        <v>0</v>
      </c>
      <c r="J475" s="774">
        <f>'7.  Persistence Report'!BC$152</f>
        <v>0</v>
      </c>
      <c r="K475" s="774">
        <f>'7.  Persistence Report'!BD$152</f>
        <v>0</v>
      </c>
      <c r="L475" s="774">
        <f>'7.  Persistence Report'!BE$152</f>
        <v>0</v>
      </c>
      <c r="M475" s="774">
        <f>'7.  Persistence Report'!BF$152</f>
        <v>0</v>
      </c>
      <c r="N475" s="291"/>
      <c r="O475" s="774">
        <f>'7.  Persistence Report'!R$152</f>
        <v>9.8173264076478066</v>
      </c>
      <c r="P475" s="774">
        <f>'7.  Persistence Report'!S$152</f>
        <v>9.7977562769920983</v>
      </c>
      <c r="Q475" s="774">
        <f>'7.  Persistence Report'!T$152</f>
        <v>10.114340982091214</v>
      </c>
      <c r="R475" s="774">
        <f>'7.  Persistence Report'!U$152</f>
        <v>10.114340982091214</v>
      </c>
      <c r="S475" s="774">
        <f>'7.  Persistence Report'!V$152</f>
        <v>0</v>
      </c>
      <c r="T475" s="774">
        <f>'7.  Persistence Report'!W$152</f>
        <v>0</v>
      </c>
      <c r="U475" s="774">
        <f>'7.  Persistence Report'!X$152</f>
        <v>0</v>
      </c>
      <c r="V475" s="774">
        <f>'7.  Persistence Report'!Y$152</f>
        <v>0</v>
      </c>
      <c r="W475" s="774">
        <f>'7.  Persistence Report'!Z$152</f>
        <v>0</v>
      </c>
      <c r="X475" s="774">
        <f>'7.  Persistence Report'!AA$152</f>
        <v>0</v>
      </c>
      <c r="Y475" s="411">
        <f>Y474</f>
        <v>1</v>
      </c>
      <c r="Z475" s="411">
        <f t="shared" ref="Z475" si="266">Z474</f>
        <v>0</v>
      </c>
      <c r="AA475" s="411">
        <f t="shared" ref="AA475" si="267">AA474</f>
        <v>0</v>
      </c>
      <c r="AB475" s="411">
        <f t="shared" ref="AB475" si="268">AB474</f>
        <v>0</v>
      </c>
      <c r="AC475" s="411">
        <f t="shared" ref="AC475" si="269">AC474</f>
        <v>0</v>
      </c>
      <c r="AD475" s="411">
        <f t="shared" ref="AD475" si="270">AD474</f>
        <v>0</v>
      </c>
      <c r="AE475" s="411">
        <f t="shared" ref="AE475" si="271">AE474</f>
        <v>0</v>
      </c>
      <c r="AF475" s="411">
        <f t="shared" ref="AF475" si="272">AF474</f>
        <v>0</v>
      </c>
      <c r="AG475" s="411">
        <f t="shared" ref="AG475" si="273">AG474</f>
        <v>0</v>
      </c>
      <c r="AH475" s="411">
        <f t="shared" ref="AH475" si="274">AH474</f>
        <v>0</v>
      </c>
      <c r="AI475" s="411">
        <f t="shared" ref="AI475" si="275">AI474</f>
        <v>0</v>
      </c>
      <c r="AJ475" s="411">
        <f t="shared" ref="AJ475" si="276">AJ474</f>
        <v>0</v>
      </c>
      <c r="AK475" s="411">
        <f t="shared" ref="AK475" si="277">AK474</f>
        <v>0</v>
      </c>
      <c r="AL475" s="411">
        <f t="shared" ref="AL475" si="278">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808" t="s">
        <v>781</v>
      </c>
      <c r="C477" s="291" t="s">
        <v>25</v>
      </c>
      <c r="D477" s="295">
        <f>'7.  Persistence Report'!AW$133</f>
        <v>2724036</v>
      </c>
      <c r="E477" s="295">
        <f>'7.  Persistence Report'!AX$133</f>
        <v>1972715</v>
      </c>
      <c r="F477" s="295">
        <f>'7.  Persistence Report'!AY$133</f>
        <v>1972715</v>
      </c>
      <c r="G477" s="295">
        <f>'7.  Persistence Report'!AZ$133</f>
        <v>1972715</v>
      </c>
      <c r="H477" s="295">
        <f>'7.  Persistence Report'!BA$133</f>
        <v>1972715</v>
      </c>
      <c r="I477" s="295">
        <f>'7.  Persistence Report'!BB$133</f>
        <v>1972715</v>
      </c>
      <c r="J477" s="295">
        <f>'7.  Persistence Report'!BC$133</f>
        <v>1972715</v>
      </c>
      <c r="K477" s="295">
        <f>'7.  Persistence Report'!BD$133</f>
        <v>1972677</v>
      </c>
      <c r="L477" s="295">
        <f>'7.  Persistence Report'!BE$133</f>
        <v>1972677</v>
      </c>
      <c r="M477" s="295">
        <f>'7.  Persistence Report'!BF$133</f>
        <v>1972677</v>
      </c>
      <c r="N477" s="291"/>
      <c r="O477" s="295">
        <f>'7.  Persistence Report'!R$133</f>
        <v>187</v>
      </c>
      <c r="P477" s="295">
        <f>'7.  Persistence Report'!S$133</f>
        <v>136</v>
      </c>
      <c r="Q477" s="295">
        <f>'7.  Persistence Report'!T$133</f>
        <v>136</v>
      </c>
      <c r="R477" s="295">
        <f>'7.  Persistence Report'!U$133</f>
        <v>136</v>
      </c>
      <c r="S477" s="295">
        <f>'7.  Persistence Report'!V$133</f>
        <v>136</v>
      </c>
      <c r="T477" s="295">
        <f>'7.  Persistence Report'!W$133</f>
        <v>136</v>
      </c>
      <c r="U477" s="295">
        <f>'7.  Persistence Report'!X$133</f>
        <v>136</v>
      </c>
      <c r="V477" s="295">
        <f>'7.  Persistence Report'!Y$133</f>
        <v>136</v>
      </c>
      <c r="W477" s="295">
        <f>'7.  Persistence Report'!Z$133</f>
        <v>136</v>
      </c>
      <c r="X477" s="295">
        <f>'7.  Persistence Report'!AA$133</f>
        <v>136</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279">Z477</f>
        <v>0</v>
      </c>
      <c r="AA478" s="411">
        <f t="shared" ref="AA478" si="280">AA477</f>
        <v>0</v>
      </c>
      <c r="AB478" s="411">
        <f t="shared" ref="AB478" si="281">AB477</f>
        <v>0</v>
      </c>
      <c r="AC478" s="411">
        <f t="shared" ref="AC478" si="282">AC477</f>
        <v>0</v>
      </c>
      <c r="AD478" s="411">
        <f t="shared" ref="AD478" si="283">AD477</f>
        <v>0</v>
      </c>
      <c r="AE478" s="411">
        <f t="shared" ref="AE478" si="284">AE477</f>
        <v>0</v>
      </c>
      <c r="AF478" s="411">
        <f t="shared" ref="AF478" si="285">AF477</f>
        <v>0</v>
      </c>
      <c r="AG478" s="411">
        <f t="shared" ref="AG478" si="286">AG477</f>
        <v>0</v>
      </c>
      <c r="AH478" s="411">
        <f t="shared" ref="AH478" si="287">AH477</f>
        <v>0</v>
      </c>
      <c r="AI478" s="411">
        <f t="shared" ref="AI478" si="288">AI477</f>
        <v>0</v>
      </c>
      <c r="AJ478" s="411">
        <f t="shared" ref="AJ478" si="289">AJ477</f>
        <v>0</v>
      </c>
      <c r="AK478" s="411">
        <f t="shared" ref="AK478" si="290">AK477</f>
        <v>0</v>
      </c>
      <c r="AL478" s="411">
        <f t="shared" ref="AL478" si="291">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f>'7.  Persistence Report'!AW$135</f>
        <v>65722</v>
      </c>
      <c r="E480" s="295">
        <f>'7.  Persistence Report'!AX$135</f>
        <v>65722</v>
      </c>
      <c r="F480" s="295">
        <f>'7.  Persistence Report'!AY$135</f>
        <v>65722</v>
      </c>
      <c r="G480" s="295">
        <f>'7.  Persistence Report'!AZ$135</f>
        <v>65722</v>
      </c>
      <c r="H480" s="295">
        <f>'7.  Persistence Report'!BA$135</f>
        <v>65722</v>
      </c>
      <c r="I480" s="295">
        <f>'7.  Persistence Report'!BB$135</f>
        <v>65722</v>
      </c>
      <c r="J480" s="295">
        <f>'7.  Persistence Report'!BC$135</f>
        <v>65722</v>
      </c>
      <c r="K480" s="295">
        <f>'7.  Persistence Report'!BD$135</f>
        <v>65722</v>
      </c>
      <c r="L480" s="295">
        <f>'7.  Persistence Report'!BE$135</f>
        <v>65722</v>
      </c>
      <c r="M480" s="295">
        <f>'7.  Persistence Report'!BF$135</f>
        <v>65608</v>
      </c>
      <c r="N480" s="291"/>
      <c r="O480" s="295">
        <f>'7.  Persistence Report'!R$135</f>
        <v>29</v>
      </c>
      <c r="P480" s="295">
        <f>'7.  Persistence Report'!S$135</f>
        <v>29</v>
      </c>
      <c r="Q480" s="295">
        <f>'7.  Persistence Report'!T$135</f>
        <v>29</v>
      </c>
      <c r="R480" s="295">
        <f>'7.  Persistence Report'!U$135</f>
        <v>29</v>
      </c>
      <c r="S480" s="295">
        <f>'7.  Persistence Report'!V$135</f>
        <v>29</v>
      </c>
      <c r="T480" s="295">
        <f>'7.  Persistence Report'!W$135</f>
        <v>29</v>
      </c>
      <c r="U480" s="295">
        <f>'7.  Persistence Report'!X$135</f>
        <v>29</v>
      </c>
      <c r="V480" s="295">
        <f>'7.  Persistence Report'!Y$135</f>
        <v>29</v>
      </c>
      <c r="W480" s="295">
        <f>'7.  Persistence Report'!Z$135</f>
        <v>29</v>
      </c>
      <c r="X480" s="295">
        <f>'7.  Persistence Report'!AA$135</f>
        <v>28</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292">Z480</f>
        <v>0</v>
      </c>
      <c r="AA481" s="411">
        <f t="shared" ref="AA481" si="293">AA480</f>
        <v>0</v>
      </c>
      <c r="AB481" s="411">
        <f t="shared" ref="AB481" si="294">AB480</f>
        <v>0</v>
      </c>
      <c r="AC481" s="411">
        <f t="shared" ref="AC481" si="295">AC480</f>
        <v>0</v>
      </c>
      <c r="AD481" s="411">
        <f t="shared" ref="AD481" si="296">AD480</f>
        <v>0</v>
      </c>
      <c r="AE481" s="411">
        <f t="shared" ref="AE481" si="297">AE480</f>
        <v>0</v>
      </c>
      <c r="AF481" s="411">
        <f t="shared" ref="AF481" si="298">AF480</f>
        <v>0</v>
      </c>
      <c r="AG481" s="411">
        <f t="shared" ref="AG481" si="299">AG480</f>
        <v>0</v>
      </c>
      <c r="AH481" s="411">
        <f t="shared" ref="AH481" si="300">AH480</f>
        <v>0</v>
      </c>
      <c r="AI481" s="411">
        <f t="shared" ref="AI481" si="301">AI480</f>
        <v>0</v>
      </c>
      <c r="AJ481" s="411">
        <f t="shared" ref="AJ481" si="302">AJ480</f>
        <v>0</v>
      </c>
      <c r="AK481" s="411">
        <f t="shared" ref="AK481" si="303">AK480</f>
        <v>0</v>
      </c>
      <c r="AL481" s="411">
        <f t="shared" ref="AL481" si="304">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f>'7.  Persistence Report'!AW$136</f>
        <v>130667</v>
      </c>
      <c r="E484" s="295">
        <f>'7.  Persistence Report'!AX$136</f>
        <v>130667</v>
      </c>
      <c r="F484" s="295">
        <f>'7.  Persistence Report'!AY$136</f>
        <v>130667</v>
      </c>
      <c r="G484" s="295">
        <f>'7.  Persistence Report'!AZ$136</f>
        <v>130667</v>
      </c>
      <c r="H484" s="295">
        <f>'7.  Persistence Report'!BA$136</f>
        <v>130667</v>
      </c>
      <c r="I484" s="295">
        <f>'7.  Persistence Report'!BB$136</f>
        <v>130667</v>
      </c>
      <c r="J484" s="295">
        <f>'7.  Persistence Report'!BC$136</f>
        <v>130667</v>
      </c>
      <c r="K484" s="295">
        <f>'7.  Persistence Report'!BD$136</f>
        <v>130667</v>
      </c>
      <c r="L484" s="295">
        <f>'7.  Persistence Report'!BE$136</f>
        <v>130667</v>
      </c>
      <c r="M484" s="295">
        <f>'7.  Persistence Report'!BF$136</f>
        <v>112855</v>
      </c>
      <c r="N484" s="295">
        <v>12</v>
      </c>
      <c r="O484" s="295">
        <f>'7.  Persistence Report'!R$136</f>
        <v>6</v>
      </c>
      <c r="P484" s="295">
        <f>'7.  Persistence Report'!S$136</f>
        <v>6</v>
      </c>
      <c r="Q484" s="295">
        <f>'7.  Persistence Report'!T$136</f>
        <v>6</v>
      </c>
      <c r="R484" s="295">
        <f>'7.  Persistence Report'!U$136</f>
        <v>6</v>
      </c>
      <c r="S484" s="295">
        <f>'7.  Persistence Report'!V$136</f>
        <v>6</v>
      </c>
      <c r="T484" s="295">
        <f>'7.  Persistence Report'!W$136</f>
        <v>6</v>
      </c>
      <c r="U484" s="295">
        <f>'7.  Persistence Report'!X$136</f>
        <v>6</v>
      </c>
      <c r="V484" s="295">
        <f>'7.  Persistence Report'!Y$136</f>
        <v>6</v>
      </c>
      <c r="W484" s="295">
        <f>'7.  Persistence Report'!Z$136</f>
        <v>6</v>
      </c>
      <c r="X484" s="295">
        <f>'7.  Persistence Report'!AA$136</f>
        <v>5</v>
      </c>
      <c r="Y484" s="426"/>
      <c r="Z484" s="410">
        <v>1</v>
      </c>
      <c r="AA484" s="410"/>
      <c r="AB484" s="410"/>
      <c r="AC484" s="410"/>
      <c r="AD484" s="410"/>
      <c r="AE484" s="410"/>
      <c r="AF484" s="415"/>
      <c r="AG484" s="415"/>
      <c r="AH484" s="415"/>
      <c r="AI484" s="415"/>
      <c r="AJ484" s="415"/>
      <c r="AK484" s="415"/>
      <c r="AL484" s="415"/>
      <c r="AM484" s="296">
        <f>SUM(Y484:AL484)</f>
        <v>1</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305">Z484</f>
        <v>1</v>
      </c>
      <c r="AA485" s="411">
        <f t="shared" ref="AA485" si="306">AA484</f>
        <v>0</v>
      </c>
      <c r="AB485" s="411">
        <f t="shared" ref="AB485" si="307">AB484</f>
        <v>0</v>
      </c>
      <c r="AC485" s="411">
        <f t="shared" ref="AC485" si="308">AC484</f>
        <v>0</v>
      </c>
      <c r="AD485" s="411">
        <f t="shared" ref="AD485" si="309">AD484</f>
        <v>0</v>
      </c>
      <c r="AE485" s="411">
        <f t="shared" ref="AE485" si="310">AE484</f>
        <v>0</v>
      </c>
      <c r="AF485" s="411">
        <f t="shared" ref="AF485" si="311">AF484</f>
        <v>0</v>
      </c>
      <c r="AG485" s="411">
        <f t="shared" ref="AG485" si="312">AG484</f>
        <v>0</v>
      </c>
      <c r="AH485" s="411">
        <f t="shared" ref="AH485" si="313">AH484</f>
        <v>0</v>
      </c>
      <c r="AI485" s="411">
        <f t="shared" ref="AI485" si="314">AI484</f>
        <v>0</v>
      </c>
      <c r="AJ485" s="411">
        <f t="shared" ref="AJ485" si="315">AJ484</f>
        <v>0</v>
      </c>
      <c r="AK485" s="411">
        <f t="shared" ref="AK485" si="316">AK484</f>
        <v>0</v>
      </c>
      <c r="AL485" s="411">
        <f t="shared" ref="AL485" si="317">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f>'7.  Persistence Report'!AW$137</f>
        <v>3248461</v>
      </c>
      <c r="E487" s="295">
        <f>'7.  Persistence Report'!AX$137</f>
        <v>3431569</v>
      </c>
      <c r="F487" s="295">
        <f>'7.  Persistence Report'!AY$137</f>
        <v>3431569</v>
      </c>
      <c r="G487" s="295">
        <f>'7.  Persistence Report'!AZ$137</f>
        <v>3431569</v>
      </c>
      <c r="H487" s="295">
        <f>'7.  Persistence Report'!BA$137</f>
        <v>3431569</v>
      </c>
      <c r="I487" s="295">
        <f>'7.  Persistence Report'!BB$137</f>
        <v>3349094</v>
      </c>
      <c r="J487" s="295">
        <f>'7.  Persistence Report'!BC$137</f>
        <v>3349094</v>
      </c>
      <c r="K487" s="295">
        <f>'7.  Persistence Report'!BD$137</f>
        <v>3349094</v>
      </c>
      <c r="L487" s="295">
        <f>'7.  Persistence Report'!BE$137</f>
        <v>3299116</v>
      </c>
      <c r="M487" s="295">
        <f>'7.  Persistence Report'!BF$137</f>
        <v>3299116</v>
      </c>
      <c r="N487" s="295">
        <v>12</v>
      </c>
      <c r="O487" s="295">
        <f>'7.  Persistence Report'!R$137</f>
        <v>681</v>
      </c>
      <c r="P487" s="295">
        <f>'7.  Persistence Report'!S$137</f>
        <v>754</v>
      </c>
      <c r="Q487" s="295">
        <f>'7.  Persistence Report'!T$137</f>
        <v>754</v>
      </c>
      <c r="R487" s="295">
        <f>'7.  Persistence Report'!U$137</f>
        <v>754</v>
      </c>
      <c r="S487" s="295">
        <f>'7.  Persistence Report'!V$137</f>
        <v>754</v>
      </c>
      <c r="T487" s="295">
        <f>'7.  Persistence Report'!W$137</f>
        <v>741</v>
      </c>
      <c r="U487" s="295">
        <f>'7.  Persistence Report'!X$137</f>
        <v>741</v>
      </c>
      <c r="V487" s="295">
        <f>'7.  Persistence Report'!Y$137</f>
        <v>741</v>
      </c>
      <c r="W487" s="295">
        <f>'7.  Persistence Report'!Z$137</f>
        <v>737</v>
      </c>
      <c r="X487" s="295">
        <f>'7.  Persistence Report'!AA$137</f>
        <v>737</v>
      </c>
      <c r="Y487" s="426"/>
      <c r="Z487" s="410">
        <v>0.20200000000000001</v>
      </c>
      <c r="AA487" s="410">
        <v>0.71199999999999997</v>
      </c>
      <c r="AB487" s="410">
        <v>4.0000000000000001E-3</v>
      </c>
      <c r="AC487" s="410"/>
      <c r="AD487" s="410"/>
      <c r="AE487" s="410"/>
      <c r="AF487" s="415"/>
      <c r="AG487" s="415"/>
      <c r="AH487" s="415"/>
      <c r="AI487" s="415"/>
      <c r="AJ487" s="415"/>
      <c r="AK487" s="415"/>
      <c r="AL487" s="415"/>
      <c r="AM487" s="296">
        <f>SUM(Y487:AL487)</f>
        <v>0.91799999999999993</v>
      </c>
    </row>
    <row r="488" spans="1:39" outlineLevel="1">
      <c r="A488" s="532"/>
      <c r="B488" s="431" t="s">
        <v>308</v>
      </c>
      <c r="C488" s="291" t="s">
        <v>163</v>
      </c>
      <c r="D488" s="774">
        <f>'7.  Persistence Report'!AW154</f>
        <v>1389818.5209193826</v>
      </c>
      <c r="E488" s="774">
        <f>'7.  Persistence Report'!AX154</f>
        <v>1468159.2766583329</v>
      </c>
      <c r="F488" s="774">
        <f>'7.  Persistence Report'!AY154</f>
        <v>1468159.2766583329</v>
      </c>
      <c r="G488" s="774">
        <f>'7.  Persistence Report'!AZ154</f>
        <v>1468159.2766583329</v>
      </c>
      <c r="H488" s="774">
        <f>'7.  Persistence Report'!BA154</f>
        <v>0</v>
      </c>
      <c r="I488" s="774">
        <f>'7.  Persistence Report'!BB154</f>
        <v>0</v>
      </c>
      <c r="J488" s="774">
        <f>'7.  Persistence Report'!BC154</f>
        <v>0</v>
      </c>
      <c r="K488" s="774">
        <f>'7.  Persistence Report'!BD154</f>
        <v>0</v>
      </c>
      <c r="L488" s="774">
        <f>'7.  Persistence Report'!BE154</f>
        <v>0</v>
      </c>
      <c r="M488" s="774">
        <f>'7.  Persistence Report'!BF154</f>
        <v>0</v>
      </c>
      <c r="N488" s="295">
        <f>N487</f>
        <v>12</v>
      </c>
      <c r="O488" s="774">
        <f>'7.  Persistence Report'!R154</f>
        <v>258.69335670283778</v>
      </c>
      <c r="P488" s="774">
        <f>'7.  Persistence Report'!S154</f>
        <v>280.24875863402815</v>
      </c>
      <c r="Q488" s="774">
        <f>'7.  Persistence Report'!T154</f>
        <v>289.13017347103278</v>
      </c>
      <c r="R488" s="774">
        <f>'7.  Persistence Report'!U154</f>
        <v>289.13017347103278</v>
      </c>
      <c r="S488" s="774">
        <f>'7.  Persistence Report'!V154</f>
        <v>0</v>
      </c>
      <c r="T488" s="774">
        <f>'7.  Persistence Report'!W154</f>
        <v>0</v>
      </c>
      <c r="U488" s="774">
        <f>'7.  Persistence Report'!X154</f>
        <v>0</v>
      </c>
      <c r="V488" s="774">
        <f>'7.  Persistence Report'!Y154</f>
        <v>0</v>
      </c>
      <c r="W488" s="774">
        <f>'7.  Persistence Report'!Z154</f>
        <v>0</v>
      </c>
      <c r="X488" s="774">
        <f>'7.  Persistence Report'!AA154</f>
        <v>0</v>
      </c>
      <c r="Y488" s="411">
        <f>Y487</f>
        <v>0</v>
      </c>
      <c r="Z488" s="411">
        <f t="shared" ref="Z488" si="318">Z487</f>
        <v>0.20200000000000001</v>
      </c>
      <c r="AA488" s="411">
        <f t="shared" ref="AA488" si="319">AA487</f>
        <v>0.71199999999999997</v>
      </c>
      <c r="AB488" s="411">
        <f t="shared" ref="AB488" si="320">AB487</f>
        <v>4.0000000000000001E-3</v>
      </c>
      <c r="AC488" s="411">
        <f t="shared" ref="AC488" si="321">AC487</f>
        <v>0</v>
      </c>
      <c r="AD488" s="411">
        <f t="shared" ref="AD488" si="322">AD487</f>
        <v>0</v>
      </c>
      <c r="AE488" s="411">
        <f t="shared" ref="AE488" si="323">AE487</f>
        <v>0</v>
      </c>
      <c r="AF488" s="411">
        <f t="shared" ref="AF488" si="324">AF487</f>
        <v>0</v>
      </c>
      <c r="AG488" s="411">
        <f t="shared" ref="AG488" si="325">AG487</f>
        <v>0</v>
      </c>
      <c r="AH488" s="411">
        <f t="shared" ref="AH488" si="326">AH487</f>
        <v>0</v>
      </c>
      <c r="AI488" s="411">
        <f t="shared" ref="AI488" si="327">AI487</f>
        <v>0</v>
      </c>
      <c r="AJ488" s="411">
        <f t="shared" ref="AJ488" si="328">AJ487</f>
        <v>0</v>
      </c>
      <c r="AK488" s="411">
        <f t="shared" ref="AK488" si="329">AK487</f>
        <v>0</v>
      </c>
      <c r="AL488" s="411">
        <f t="shared" ref="AL488" si="330">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f>'7.  Persistence Report'!AW$138</f>
        <v>63401</v>
      </c>
      <c r="E490" s="295">
        <f>'7.  Persistence Report'!AX$138</f>
        <v>63401</v>
      </c>
      <c r="F490" s="295">
        <f>'7.  Persistence Report'!AY$138</f>
        <v>63401</v>
      </c>
      <c r="G490" s="295">
        <f>'7.  Persistence Report'!AZ$138</f>
        <v>62253</v>
      </c>
      <c r="H490" s="295">
        <f>'7.  Persistence Report'!BA$138</f>
        <v>41542</v>
      </c>
      <c r="I490" s="295">
        <f>'7.  Persistence Report'!BB$138</f>
        <v>29406</v>
      </c>
      <c r="J490" s="295">
        <f>'7.  Persistence Report'!BC$138</f>
        <v>14773</v>
      </c>
      <c r="K490" s="295">
        <f>'7.  Persistence Report'!BD$138</f>
        <v>14773</v>
      </c>
      <c r="L490" s="295">
        <f>'7.  Persistence Report'!BE$138</f>
        <v>14773</v>
      </c>
      <c r="M490" s="295">
        <f>'7.  Persistence Report'!BF$138</f>
        <v>14773</v>
      </c>
      <c r="N490" s="295">
        <v>12</v>
      </c>
      <c r="O490" s="295">
        <f>'7.  Persistence Report'!R$138</f>
        <v>13</v>
      </c>
      <c r="P490" s="295">
        <f>'7.  Persistence Report'!S$138</f>
        <v>13</v>
      </c>
      <c r="Q490" s="295">
        <f>'7.  Persistence Report'!T$138</f>
        <v>13</v>
      </c>
      <c r="R490" s="295">
        <f>'7.  Persistence Report'!U$138</f>
        <v>13</v>
      </c>
      <c r="S490" s="295">
        <f>'7.  Persistence Report'!V$138</f>
        <v>10</v>
      </c>
      <c r="T490" s="295">
        <f>'7.  Persistence Report'!W$138</f>
        <v>8</v>
      </c>
      <c r="U490" s="295">
        <f>'7.  Persistence Report'!X$138</f>
        <v>6</v>
      </c>
      <c r="V490" s="295">
        <f>'7.  Persistence Report'!Y$138</f>
        <v>6</v>
      </c>
      <c r="W490" s="295">
        <f>'7.  Persistence Report'!Z$138</f>
        <v>6</v>
      </c>
      <c r="X490" s="295">
        <f>'7.  Persistence Report'!AA$138</f>
        <v>6</v>
      </c>
      <c r="Y490" s="426"/>
      <c r="Z490" s="410">
        <v>0.22</v>
      </c>
      <c r="AA490" s="410">
        <v>0.79</v>
      </c>
      <c r="AB490" s="410"/>
      <c r="AC490" s="410"/>
      <c r="AD490" s="410"/>
      <c r="AE490" s="410"/>
      <c r="AF490" s="415"/>
      <c r="AG490" s="415"/>
      <c r="AH490" s="415"/>
      <c r="AI490" s="415"/>
      <c r="AJ490" s="415"/>
      <c r="AK490" s="415"/>
      <c r="AL490" s="415"/>
      <c r="AM490" s="296">
        <f>SUM(Y490:AL490)</f>
        <v>1.01</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331">Z490</f>
        <v>0.22</v>
      </c>
      <c r="AA491" s="411">
        <f t="shared" ref="AA491" si="332">AA490</f>
        <v>0.79</v>
      </c>
      <c r="AB491" s="411">
        <f t="shared" ref="AB491" si="333">AB490</f>
        <v>0</v>
      </c>
      <c r="AC491" s="411">
        <f t="shared" ref="AC491" si="334">AC490</f>
        <v>0</v>
      </c>
      <c r="AD491" s="411">
        <f t="shared" ref="AD491" si="335">AD490</f>
        <v>0</v>
      </c>
      <c r="AE491" s="411">
        <f t="shared" ref="AE491" si="336">AE490</f>
        <v>0</v>
      </c>
      <c r="AF491" s="411">
        <f t="shared" ref="AF491" si="337">AF490</f>
        <v>0</v>
      </c>
      <c r="AG491" s="411">
        <f t="shared" ref="AG491" si="338">AG490</f>
        <v>0</v>
      </c>
      <c r="AH491" s="411">
        <f t="shared" ref="AH491" si="339">AH490</f>
        <v>0</v>
      </c>
      <c r="AI491" s="411">
        <f t="shared" ref="AI491" si="340">AI490</f>
        <v>0</v>
      </c>
      <c r="AJ491" s="411">
        <f t="shared" ref="AJ491" si="341">AJ490</f>
        <v>0</v>
      </c>
      <c r="AK491" s="411">
        <f t="shared" ref="AK491" si="342">AK490</f>
        <v>0</v>
      </c>
      <c r="AL491" s="411">
        <f t="shared" ref="AL491" si="343">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344">Z493</f>
        <v>0</v>
      </c>
      <c r="AA494" s="411">
        <f t="shared" ref="AA494" si="345">AA493</f>
        <v>0</v>
      </c>
      <c r="AB494" s="411">
        <f t="shared" ref="AB494" si="346">AB493</f>
        <v>0</v>
      </c>
      <c r="AC494" s="411">
        <f t="shared" ref="AC494" si="347">AC493</f>
        <v>0</v>
      </c>
      <c r="AD494" s="411">
        <f t="shared" ref="AD494" si="348">AD493</f>
        <v>0</v>
      </c>
      <c r="AE494" s="411">
        <f t="shared" ref="AE494" si="349">AE493</f>
        <v>0</v>
      </c>
      <c r="AF494" s="411">
        <f t="shared" ref="AF494" si="350">AF493</f>
        <v>0</v>
      </c>
      <c r="AG494" s="411">
        <f t="shared" ref="AG494" si="351">AG493</f>
        <v>0</v>
      </c>
      <c r="AH494" s="411">
        <f t="shared" ref="AH494" si="352">AH493</f>
        <v>0</v>
      </c>
      <c r="AI494" s="411">
        <f t="shared" ref="AI494" si="353">AI493</f>
        <v>0</v>
      </c>
      <c r="AJ494" s="411">
        <f t="shared" ref="AJ494" si="354">AJ493</f>
        <v>0</v>
      </c>
      <c r="AK494" s="411">
        <f t="shared" ref="AK494" si="355">AK493</f>
        <v>0</v>
      </c>
      <c r="AL494" s="411">
        <f t="shared" ref="AL494" si="356">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357">Z496</f>
        <v>0</v>
      </c>
      <c r="AA497" s="411">
        <f t="shared" ref="AA497" si="358">AA496</f>
        <v>0</v>
      </c>
      <c r="AB497" s="411">
        <f t="shared" ref="AB497" si="359">AB496</f>
        <v>0</v>
      </c>
      <c r="AC497" s="411">
        <f t="shared" ref="AC497" si="360">AC496</f>
        <v>0</v>
      </c>
      <c r="AD497" s="411">
        <f t="shared" ref="AD497" si="361">AD496</f>
        <v>0</v>
      </c>
      <c r="AE497" s="411">
        <f t="shared" ref="AE497" si="362">AE496</f>
        <v>0</v>
      </c>
      <c r="AF497" s="411">
        <f t="shared" ref="AF497" si="363">AF496</f>
        <v>0</v>
      </c>
      <c r="AG497" s="411">
        <f t="shared" ref="AG497" si="364">AG496</f>
        <v>0</v>
      </c>
      <c r="AH497" s="411">
        <f t="shared" ref="AH497" si="365">AH496</f>
        <v>0</v>
      </c>
      <c r="AI497" s="411">
        <f t="shared" ref="AI497" si="366">AI496</f>
        <v>0</v>
      </c>
      <c r="AJ497" s="411">
        <f t="shared" ref="AJ497" si="367">AJ496</f>
        <v>0</v>
      </c>
      <c r="AK497" s="411">
        <f t="shared" ref="AK497" si="368">AK496</f>
        <v>0</v>
      </c>
      <c r="AL497" s="411">
        <f t="shared" ref="AL497" si="369">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370">Z499</f>
        <v>0</v>
      </c>
      <c r="AA500" s="411">
        <f t="shared" ref="AA500" si="371">AA499</f>
        <v>0</v>
      </c>
      <c r="AB500" s="411">
        <f t="shared" ref="AB500" si="372">AB499</f>
        <v>0</v>
      </c>
      <c r="AC500" s="411">
        <f t="shared" ref="AC500" si="373">AC499</f>
        <v>0</v>
      </c>
      <c r="AD500" s="411">
        <f t="shared" ref="AD500" si="374">AD499</f>
        <v>0</v>
      </c>
      <c r="AE500" s="411">
        <f t="shared" ref="AE500" si="375">AE499</f>
        <v>0</v>
      </c>
      <c r="AF500" s="411">
        <f t="shared" ref="AF500" si="376">AF499</f>
        <v>0</v>
      </c>
      <c r="AG500" s="411">
        <f t="shared" ref="AG500" si="377">AG499</f>
        <v>0</v>
      </c>
      <c r="AH500" s="411">
        <f t="shared" ref="AH500" si="378">AH499</f>
        <v>0</v>
      </c>
      <c r="AI500" s="411">
        <f t="shared" ref="AI500" si="379">AI499</f>
        <v>0</v>
      </c>
      <c r="AJ500" s="411">
        <f t="shared" ref="AJ500" si="380">AJ499</f>
        <v>0</v>
      </c>
      <c r="AK500" s="411">
        <f t="shared" ref="AK500" si="381">AK499</f>
        <v>0</v>
      </c>
      <c r="AL500" s="411">
        <f t="shared" ref="AL500" si="382">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383">Z502</f>
        <v>0</v>
      </c>
      <c r="AA503" s="411">
        <f t="shared" ref="AA503" si="384">AA502</f>
        <v>0</v>
      </c>
      <c r="AB503" s="411">
        <f t="shared" ref="AB503" si="385">AB502</f>
        <v>0</v>
      </c>
      <c r="AC503" s="411">
        <f t="shared" ref="AC503" si="386">AC502</f>
        <v>0</v>
      </c>
      <c r="AD503" s="411">
        <f t="shared" ref="AD503" si="387">AD502</f>
        <v>0</v>
      </c>
      <c r="AE503" s="411">
        <f t="shared" ref="AE503" si="388">AE502</f>
        <v>0</v>
      </c>
      <c r="AF503" s="411">
        <f t="shared" ref="AF503" si="389">AF502</f>
        <v>0</v>
      </c>
      <c r="AG503" s="411">
        <f t="shared" ref="AG503" si="390">AG502</f>
        <v>0</v>
      </c>
      <c r="AH503" s="411">
        <f t="shared" ref="AH503" si="391">AH502</f>
        <v>0</v>
      </c>
      <c r="AI503" s="411">
        <f t="shared" ref="AI503" si="392">AI502</f>
        <v>0</v>
      </c>
      <c r="AJ503" s="411">
        <f t="shared" ref="AJ503" si="393">AJ502</f>
        <v>0</v>
      </c>
      <c r="AK503" s="411">
        <f t="shared" ref="AK503" si="394">AK502</f>
        <v>0</v>
      </c>
      <c r="AL503" s="411">
        <f t="shared" ref="AL503" si="395">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f>'7.  Persistence Report'!AW$139</f>
        <v>65440</v>
      </c>
      <c r="E505" s="295">
        <f>'7.  Persistence Report'!AX$139</f>
        <v>65440</v>
      </c>
      <c r="F505" s="295">
        <f>'7.  Persistence Report'!AY$139</f>
        <v>65440</v>
      </c>
      <c r="G505" s="295">
        <f>'7.  Persistence Report'!AZ$139</f>
        <v>0</v>
      </c>
      <c r="H505" s="295">
        <f>'7.  Persistence Report'!BA$139</f>
        <v>0</v>
      </c>
      <c r="I505" s="295">
        <f>'7.  Persistence Report'!BB$139</f>
        <v>0</v>
      </c>
      <c r="J505" s="295">
        <f>'7.  Persistence Report'!BC$139</f>
        <v>0</v>
      </c>
      <c r="K505" s="295">
        <f>'7.  Persistence Report'!BD$139</f>
        <v>0</v>
      </c>
      <c r="L505" s="295">
        <f>'7.  Persistence Report'!BE$139</f>
        <v>0</v>
      </c>
      <c r="M505" s="295">
        <f>'7.  Persistence Report'!BF$139</f>
        <v>0</v>
      </c>
      <c r="N505" s="295">
        <v>12</v>
      </c>
      <c r="O505" s="295">
        <f>'7.  Persistence Report'!R$139</f>
        <v>0</v>
      </c>
      <c r="P505" s="295">
        <f>'7.  Persistence Report'!S$139</f>
        <v>0</v>
      </c>
      <c r="Q505" s="295">
        <f>'7.  Persistence Report'!T$139</f>
        <v>0</v>
      </c>
      <c r="R505" s="295">
        <f>'7.  Persistence Report'!U$139</f>
        <v>0</v>
      </c>
      <c r="S505" s="295">
        <f>'7.  Persistence Report'!V$139</f>
        <v>0</v>
      </c>
      <c r="T505" s="295">
        <f>'7.  Persistence Report'!W$139</f>
        <v>0</v>
      </c>
      <c r="U505" s="295">
        <f>'7.  Persistence Report'!X$139</f>
        <v>0</v>
      </c>
      <c r="V505" s="295">
        <f>'7.  Persistence Report'!Y$139</f>
        <v>0</v>
      </c>
      <c r="W505" s="295">
        <f>'7.  Persistence Report'!Z$139</f>
        <v>0</v>
      </c>
      <c r="X505" s="295">
        <f>'7.  Persistence Report'!AA$139</f>
        <v>0</v>
      </c>
      <c r="Y505" s="426"/>
      <c r="Z505" s="410"/>
      <c r="AA505" s="410"/>
      <c r="AB505" s="410">
        <v>1</v>
      </c>
      <c r="AC505" s="410"/>
      <c r="AD505" s="410"/>
      <c r="AE505" s="410"/>
      <c r="AF505" s="415"/>
      <c r="AG505" s="415"/>
      <c r="AH505" s="415"/>
      <c r="AI505" s="415"/>
      <c r="AJ505" s="415"/>
      <c r="AK505" s="415"/>
      <c r="AL505" s="415"/>
      <c r="AM505" s="296">
        <f>SUM(Y505:AL505)</f>
        <v>1</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396">Z505</f>
        <v>0</v>
      </c>
      <c r="AA506" s="411">
        <f t="shared" ref="AA506" si="397">AA505</f>
        <v>0</v>
      </c>
      <c r="AB506" s="411">
        <f t="shared" ref="AB506" si="398">AB505</f>
        <v>1</v>
      </c>
      <c r="AC506" s="411">
        <f t="shared" ref="AC506" si="399">AC505</f>
        <v>0</v>
      </c>
      <c r="AD506" s="411">
        <f t="shared" ref="AD506" si="400">AD505</f>
        <v>0</v>
      </c>
      <c r="AE506" s="411">
        <f t="shared" ref="AE506" si="401">AE505</f>
        <v>0</v>
      </c>
      <c r="AF506" s="411">
        <f t="shared" ref="AF506" si="402">AF505</f>
        <v>0</v>
      </c>
      <c r="AG506" s="411">
        <f t="shared" ref="AG506" si="403">AG505</f>
        <v>0</v>
      </c>
      <c r="AH506" s="411">
        <f t="shared" ref="AH506" si="404">AH505</f>
        <v>0</v>
      </c>
      <c r="AI506" s="411">
        <f t="shared" ref="AI506" si="405">AI505</f>
        <v>0</v>
      </c>
      <c r="AJ506" s="411">
        <f t="shared" ref="AJ506" si="406">AJ505</f>
        <v>0</v>
      </c>
      <c r="AK506" s="411">
        <f t="shared" ref="AK506" si="407">AK505</f>
        <v>0</v>
      </c>
      <c r="AL506" s="411">
        <f t="shared" ref="AL506" si="408">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808" t="s">
        <v>782</v>
      </c>
      <c r="C509" s="291" t="s">
        <v>25</v>
      </c>
      <c r="D509" s="295">
        <f>'7.  Persistence Report'!AW$140</f>
        <v>519685</v>
      </c>
      <c r="E509" s="295">
        <f>'7.  Persistence Report'!AX$140</f>
        <v>519685</v>
      </c>
      <c r="F509" s="295">
        <f>'7.  Persistence Report'!AY$140</f>
        <v>519685</v>
      </c>
      <c r="G509" s="295">
        <f>'7.  Persistence Report'!AZ$140</f>
        <v>519685</v>
      </c>
      <c r="H509" s="295">
        <f>'7.  Persistence Report'!BA$140</f>
        <v>519685</v>
      </c>
      <c r="I509" s="295">
        <f>'7.  Persistence Report'!BB$140</f>
        <v>519685</v>
      </c>
      <c r="J509" s="295">
        <f>'7.  Persistence Report'!BC$140</f>
        <v>519685</v>
      </c>
      <c r="K509" s="295">
        <f>'7.  Persistence Report'!BD$140</f>
        <v>519685</v>
      </c>
      <c r="L509" s="295">
        <f>'7.  Persistence Report'!BE$140</f>
        <v>519685</v>
      </c>
      <c r="M509" s="295">
        <f>'7.  Persistence Report'!BF$140</f>
        <v>519685</v>
      </c>
      <c r="N509" s="295">
        <v>0</v>
      </c>
      <c r="O509" s="295">
        <f>'7.  Persistence Report'!R$140</f>
        <v>81</v>
      </c>
      <c r="P509" s="295">
        <f>'7.  Persistence Report'!S$140</f>
        <v>81</v>
      </c>
      <c r="Q509" s="295">
        <f>'7.  Persistence Report'!T$140</f>
        <v>81</v>
      </c>
      <c r="R509" s="295">
        <f>'7.  Persistence Report'!U$140</f>
        <v>81</v>
      </c>
      <c r="S509" s="295">
        <f>'7.  Persistence Report'!V$140</f>
        <v>81</v>
      </c>
      <c r="T509" s="295">
        <f>'7.  Persistence Report'!W$140</f>
        <v>81</v>
      </c>
      <c r="U509" s="295">
        <f>'7.  Persistence Report'!X$140</f>
        <v>81</v>
      </c>
      <c r="V509" s="295">
        <f>'7.  Persistence Report'!Y$140</f>
        <v>81</v>
      </c>
      <c r="W509" s="295">
        <f>'7.  Persistence Report'!Z$140</f>
        <v>81</v>
      </c>
      <c r="X509" s="295">
        <f>'7.  Persistence Report'!AA$140</f>
        <v>81</v>
      </c>
      <c r="Y509" s="426">
        <v>1</v>
      </c>
      <c r="Z509" s="410"/>
      <c r="AA509" s="410"/>
      <c r="AB509" s="410"/>
      <c r="AC509" s="410"/>
      <c r="AD509" s="410"/>
      <c r="AE509" s="410"/>
      <c r="AF509" s="415"/>
      <c r="AG509" s="415"/>
      <c r="AH509" s="415"/>
      <c r="AI509" s="415"/>
      <c r="AJ509" s="415"/>
      <c r="AK509" s="415"/>
      <c r="AL509" s="415"/>
      <c r="AM509" s="296">
        <f>SUM(Y509:AL509)</f>
        <v>1</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1</v>
      </c>
      <c r="Z510" s="411">
        <f t="shared" ref="Z510" si="409">Z509</f>
        <v>0</v>
      </c>
      <c r="AA510" s="411">
        <f t="shared" ref="AA510" si="410">AA509</f>
        <v>0</v>
      </c>
      <c r="AB510" s="411">
        <f t="shared" ref="AB510" si="411">AB509</f>
        <v>0</v>
      </c>
      <c r="AC510" s="411">
        <f t="shared" ref="AC510" si="412">AC509</f>
        <v>0</v>
      </c>
      <c r="AD510" s="411">
        <f t="shared" ref="AD510" si="413">AD509</f>
        <v>0</v>
      </c>
      <c r="AE510" s="411">
        <f t="shared" ref="AE510" si="414">AE509</f>
        <v>0</v>
      </c>
      <c r="AF510" s="411">
        <f t="shared" ref="AF510" si="415">AF509</f>
        <v>0</v>
      </c>
      <c r="AG510" s="411">
        <f t="shared" ref="AG510" si="416">AG509</f>
        <v>0</v>
      </c>
      <c r="AH510" s="411">
        <f t="shared" ref="AH510" si="417">AH509</f>
        <v>0</v>
      </c>
      <c r="AI510" s="411">
        <f t="shared" ref="AI510" si="418">AI509</f>
        <v>0</v>
      </c>
      <c r="AJ510" s="411">
        <f t="shared" ref="AJ510" si="419">AJ509</f>
        <v>0</v>
      </c>
      <c r="AK510" s="411">
        <f t="shared" ref="AK510" si="420">AK509</f>
        <v>0</v>
      </c>
      <c r="AL510" s="411">
        <f t="shared" ref="AL510" si="421">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422">Z512</f>
        <v>0</v>
      </c>
      <c r="AA513" s="411">
        <f t="shared" ref="AA513" si="423">AA512</f>
        <v>0</v>
      </c>
      <c r="AB513" s="411">
        <f t="shared" ref="AB513" si="424">AB512</f>
        <v>0</v>
      </c>
      <c r="AC513" s="411">
        <f t="shared" ref="AC513" si="425">AC512</f>
        <v>0</v>
      </c>
      <c r="AD513" s="411">
        <f t="shared" ref="AD513" si="426">AD512</f>
        <v>0</v>
      </c>
      <c r="AE513" s="411">
        <f t="shared" ref="AE513" si="427">AE512</f>
        <v>0</v>
      </c>
      <c r="AF513" s="411">
        <f t="shared" ref="AF513" si="428">AF512</f>
        <v>0</v>
      </c>
      <c r="AG513" s="411">
        <f t="shared" ref="AG513" si="429">AG512</f>
        <v>0</v>
      </c>
      <c r="AH513" s="411">
        <f t="shared" ref="AH513" si="430">AH512</f>
        <v>0</v>
      </c>
      <c r="AI513" s="411">
        <f t="shared" ref="AI513" si="431">AI512</f>
        <v>0</v>
      </c>
      <c r="AJ513" s="411">
        <f t="shared" ref="AJ513" si="432">AJ512</f>
        <v>0</v>
      </c>
      <c r="AK513" s="411">
        <f t="shared" ref="AK513" si="433">AK512</f>
        <v>0</v>
      </c>
      <c r="AL513" s="411">
        <f t="shared" ref="AL513" si="434">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435">Z515</f>
        <v>0</v>
      </c>
      <c r="AA516" s="411">
        <f t="shared" ref="AA516" si="436">AA515</f>
        <v>0</v>
      </c>
      <c r="AB516" s="411">
        <f t="shared" ref="AB516" si="437">AB515</f>
        <v>0</v>
      </c>
      <c r="AC516" s="411">
        <f t="shared" ref="AC516" si="438">AC515</f>
        <v>0</v>
      </c>
      <c r="AD516" s="411">
        <f t="shared" ref="AD516" si="439">AD515</f>
        <v>0</v>
      </c>
      <c r="AE516" s="411">
        <f t="shared" ref="AE516" si="440">AE515</f>
        <v>0</v>
      </c>
      <c r="AF516" s="411">
        <f t="shared" ref="AF516" si="441">AF515</f>
        <v>0</v>
      </c>
      <c r="AG516" s="411">
        <f t="shared" ref="AG516" si="442">AG515</f>
        <v>0</v>
      </c>
      <c r="AH516" s="411">
        <f t="shared" ref="AH516" si="443">AH515</f>
        <v>0</v>
      </c>
      <c r="AI516" s="411">
        <f t="shared" ref="AI516" si="444">AI515</f>
        <v>0</v>
      </c>
      <c r="AJ516" s="411">
        <f t="shared" ref="AJ516" si="445">AJ515</f>
        <v>0</v>
      </c>
      <c r="AK516" s="411">
        <f t="shared" ref="AK516" si="446">AK515</f>
        <v>0</v>
      </c>
      <c r="AL516" s="411">
        <f t="shared" ref="AL516" si="447">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outlineLevel="1">
      <c r="A519" s="532">
        <v>36</v>
      </c>
      <c r="B519" s="808" t="s">
        <v>783</v>
      </c>
      <c r="C519" s="291" t="s">
        <v>25</v>
      </c>
      <c r="D519" s="295">
        <f>'7.  Persistence Report'!AW$141</f>
        <v>63082</v>
      </c>
      <c r="E519" s="295">
        <f>'7.  Persistence Report'!AX$141</f>
        <v>63082</v>
      </c>
      <c r="F519" s="295">
        <f>'7.  Persistence Report'!AY$141</f>
        <v>63082</v>
      </c>
      <c r="G519" s="295">
        <f>'7.  Persistence Report'!AZ$141</f>
        <v>63082</v>
      </c>
      <c r="H519" s="295">
        <f>'7.  Persistence Report'!BA$141</f>
        <v>62522</v>
      </c>
      <c r="I519" s="295">
        <f>'7.  Persistence Report'!BB$141</f>
        <v>60848</v>
      </c>
      <c r="J519" s="295">
        <f>'7.  Persistence Report'!BC$141</f>
        <v>60848</v>
      </c>
      <c r="K519" s="295">
        <f>'7.  Persistence Report'!BD$141</f>
        <v>60848</v>
      </c>
      <c r="L519" s="295">
        <f>'7.  Persistence Report'!BE$141</f>
        <v>60848</v>
      </c>
      <c r="M519" s="295">
        <f>'7.  Persistence Report'!BF$141</f>
        <v>60848</v>
      </c>
      <c r="N519" s="295">
        <v>0</v>
      </c>
      <c r="O519" s="295">
        <f>'7.  Persistence Report'!R$141</f>
        <v>12</v>
      </c>
      <c r="P519" s="295">
        <f>'7.  Persistence Report'!S$141</f>
        <v>12</v>
      </c>
      <c r="Q519" s="295">
        <f>'7.  Persistence Report'!T$141</f>
        <v>12</v>
      </c>
      <c r="R519" s="295">
        <f>'7.  Persistence Report'!U$141</f>
        <v>12</v>
      </c>
      <c r="S519" s="295">
        <f>'7.  Persistence Report'!V$141</f>
        <v>12</v>
      </c>
      <c r="T519" s="295">
        <f>'7.  Persistence Report'!W$141</f>
        <v>12</v>
      </c>
      <c r="U519" s="295">
        <f>'7.  Persistence Report'!X$141</f>
        <v>12</v>
      </c>
      <c r="V519" s="295">
        <f>'7.  Persistence Report'!Y$141</f>
        <v>12</v>
      </c>
      <c r="W519" s="295">
        <f>'7.  Persistence Report'!Z$141</f>
        <v>12</v>
      </c>
      <c r="X519" s="295">
        <f>'7.  Persistence Report'!AA$141</f>
        <v>12</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2"/>
      <c r="B520" s="431" t="s">
        <v>308</v>
      </c>
      <c r="C520" s="291" t="s">
        <v>163</v>
      </c>
      <c r="D520" s="295"/>
      <c r="E520" s="295"/>
      <c r="F520" s="295"/>
      <c r="G520" s="295"/>
      <c r="H520" s="295"/>
      <c r="I520" s="295"/>
      <c r="J520" s="295"/>
      <c r="K520" s="295"/>
      <c r="L520" s="295"/>
      <c r="M520" s="295"/>
      <c r="N520" s="295">
        <f>N519</f>
        <v>0</v>
      </c>
      <c r="O520" s="295"/>
      <c r="P520" s="295"/>
      <c r="Q520" s="295"/>
      <c r="R520" s="295"/>
      <c r="S520" s="295"/>
      <c r="T520" s="295"/>
      <c r="U520" s="295"/>
      <c r="V520" s="295"/>
      <c r="W520" s="295"/>
      <c r="X520" s="295"/>
      <c r="Y520" s="411">
        <f>Y519</f>
        <v>1</v>
      </c>
      <c r="Z520" s="411">
        <f t="shared" ref="Z520" si="448">Z519</f>
        <v>0</v>
      </c>
      <c r="AA520" s="411">
        <f t="shared" ref="AA520" si="449">AA519</f>
        <v>0</v>
      </c>
      <c r="AB520" s="411">
        <f t="shared" ref="AB520" si="450">AB519</f>
        <v>0</v>
      </c>
      <c r="AC520" s="411">
        <f t="shared" ref="AC520" si="451">AC519</f>
        <v>0</v>
      </c>
      <c r="AD520" s="411">
        <f t="shared" ref="AD520" si="452">AD519</f>
        <v>0</v>
      </c>
      <c r="AE520" s="411">
        <f t="shared" ref="AE520" si="453">AE519</f>
        <v>0</v>
      </c>
      <c r="AF520" s="411">
        <f t="shared" ref="AF520" si="454">AF519</f>
        <v>0</v>
      </c>
      <c r="AG520" s="411">
        <f t="shared" ref="AG520" si="455">AG519</f>
        <v>0</v>
      </c>
      <c r="AH520" s="411">
        <f t="shared" ref="AH520" si="456">AH519</f>
        <v>0</v>
      </c>
      <c r="AI520" s="411">
        <f t="shared" ref="AI520" si="457">AI519</f>
        <v>0</v>
      </c>
      <c r="AJ520" s="411">
        <f t="shared" ref="AJ520" si="458">AJ519</f>
        <v>0</v>
      </c>
      <c r="AK520" s="411">
        <f t="shared" ref="AK520" si="459">AK519</f>
        <v>0</v>
      </c>
      <c r="AL520" s="411">
        <f t="shared" ref="AL520" si="460">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808" t="s">
        <v>784</v>
      </c>
      <c r="C522" s="291" t="s">
        <v>25</v>
      </c>
      <c r="D522" s="295">
        <f>'7.  Persistence Report'!AW$142</f>
        <v>64997</v>
      </c>
      <c r="E522" s="295">
        <f>'7.  Persistence Report'!AX$142</f>
        <v>64997</v>
      </c>
      <c r="F522" s="295">
        <f>'7.  Persistence Report'!AY$142</f>
        <v>64997</v>
      </c>
      <c r="G522" s="295">
        <f>'7.  Persistence Report'!AZ$142</f>
        <v>64997</v>
      </c>
      <c r="H522" s="295">
        <f>'7.  Persistence Report'!BA$142</f>
        <v>64997</v>
      </c>
      <c r="I522" s="295">
        <f>'7.  Persistence Report'!BB$142</f>
        <v>64997</v>
      </c>
      <c r="J522" s="295">
        <f>'7.  Persistence Report'!BC$142</f>
        <v>64997</v>
      </c>
      <c r="K522" s="295">
        <f>'7.  Persistence Report'!BD$142</f>
        <v>64997</v>
      </c>
      <c r="L522" s="295">
        <f>'7.  Persistence Report'!BE$142</f>
        <v>64997</v>
      </c>
      <c r="M522" s="295">
        <f>'7.  Persistence Report'!BF$142</f>
        <v>64997</v>
      </c>
      <c r="N522" s="295">
        <v>0</v>
      </c>
      <c r="O522" s="295">
        <f>'7.  Persistence Report'!R$142</f>
        <v>4</v>
      </c>
      <c r="P522" s="295">
        <f>'7.  Persistence Report'!S$142</f>
        <v>4</v>
      </c>
      <c r="Q522" s="295">
        <f>'7.  Persistence Report'!T$142</f>
        <v>4</v>
      </c>
      <c r="R522" s="295">
        <f>'7.  Persistence Report'!U$142</f>
        <v>4</v>
      </c>
      <c r="S522" s="295">
        <f>'7.  Persistence Report'!V$142</f>
        <v>4</v>
      </c>
      <c r="T522" s="295">
        <f>'7.  Persistence Report'!W$142</f>
        <v>4</v>
      </c>
      <c r="U522" s="295">
        <f>'7.  Persistence Report'!X$142</f>
        <v>4</v>
      </c>
      <c r="V522" s="295">
        <f>'7.  Persistence Report'!Y$142</f>
        <v>4</v>
      </c>
      <c r="W522" s="295">
        <f>'7.  Persistence Report'!Z$142</f>
        <v>4</v>
      </c>
      <c r="X522" s="295">
        <f>'7.  Persistence Report'!AA$142</f>
        <v>4</v>
      </c>
      <c r="Y522" s="426"/>
      <c r="Z522" s="410">
        <v>1</v>
      </c>
      <c r="AA522" s="410"/>
      <c r="AB522" s="410"/>
      <c r="AC522" s="410"/>
      <c r="AD522" s="410"/>
      <c r="AE522" s="410"/>
      <c r="AF522" s="415"/>
      <c r="AG522" s="415"/>
      <c r="AH522" s="415"/>
      <c r="AI522" s="415"/>
      <c r="AJ522" s="415"/>
      <c r="AK522" s="415"/>
      <c r="AL522" s="415"/>
      <c r="AM522" s="296">
        <f>SUM(Y522:AL522)</f>
        <v>1</v>
      </c>
    </row>
    <row r="523" spans="1:39" outlineLevel="1">
      <c r="A523" s="532"/>
      <c r="B523" s="431" t="s">
        <v>308</v>
      </c>
      <c r="C523" s="291" t="s">
        <v>163</v>
      </c>
      <c r="D523" s="295"/>
      <c r="E523" s="295"/>
      <c r="F523" s="295"/>
      <c r="G523" s="295"/>
      <c r="H523" s="295"/>
      <c r="I523" s="295"/>
      <c r="J523" s="295"/>
      <c r="K523" s="295"/>
      <c r="L523" s="295"/>
      <c r="M523" s="295"/>
      <c r="N523" s="295">
        <f>N522</f>
        <v>0</v>
      </c>
      <c r="O523" s="295"/>
      <c r="P523" s="295"/>
      <c r="Q523" s="295"/>
      <c r="R523" s="295"/>
      <c r="S523" s="295"/>
      <c r="T523" s="295"/>
      <c r="U523" s="295"/>
      <c r="V523" s="295"/>
      <c r="W523" s="295"/>
      <c r="X523" s="295"/>
      <c r="Y523" s="411">
        <f>Y522</f>
        <v>0</v>
      </c>
      <c r="Z523" s="411">
        <f t="shared" ref="Z523" si="461">Z522</f>
        <v>1</v>
      </c>
      <c r="AA523" s="411">
        <f t="shared" ref="AA523" si="462">AA522</f>
        <v>0</v>
      </c>
      <c r="AB523" s="411">
        <f t="shared" ref="AB523" si="463">AB522</f>
        <v>0</v>
      </c>
      <c r="AC523" s="411">
        <f t="shared" ref="AC523" si="464">AC522</f>
        <v>0</v>
      </c>
      <c r="AD523" s="411">
        <f t="shared" ref="AD523" si="465">AD522</f>
        <v>0</v>
      </c>
      <c r="AE523" s="411">
        <f t="shared" ref="AE523" si="466">AE522</f>
        <v>0</v>
      </c>
      <c r="AF523" s="411">
        <f t="shared" ref="AF523" si="467">AF522</f>
        <v>0</v>
      </c>
      <c r="AG523" s="411">
        <f t="shared" ref="AG523" si="468">AG522</f>
        <v>0</v>
      </c>
      <c r="AH523" s="411">
        <f t="shared" ref="AH523" si="469">AH522</f>
        <v>0</v>
      </c>
      <c r="AI523" s="411">
        <f t="shared" ref="AI523" si="470">AI522</f>
        <v>0</v>
      </c>
      <c r="AJ523" s="411">
        <f t="shared" ref="AJ523" si="471">AJ522</f>
        <v>0</v>
      </c>
      <c r="AK523" s="411">
        <f t="shared" ref="AK523" si="472">AK522</f>
        <v>0</v>
      </c>
      <c r="AL523" s="411">
        <f t="shared" ref="AL523" si="473">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2">
        <v>38</v>
      </c>
      <c r="B525" s="809" t="s">
        <v>785</v>
      </c>
      <c r="C525" s="291" t="s">
        <v>25</v>
      </c>
      <c r="D525" s="295"/>
      <c r="E525" s="295"/>
      <c r="F525" s="295"/>
      <c r="G525" s="295"/>
      <c r="H525" s="295"/>
      <c r="I525" s="295"/>
      <c r="J525" s="295"/>
      <c r="K525" s="295"/>
      <c r="L525" s="295"/>
      <c r="M525" s="295"/>
      <c r="N525" s="295">
        <v>0</v>
      </c>
      <c r="O525" s="295"/>
      <c r="P525" s="295"/>
      <c r="Q525" s="295"/>
      <c r="R525" s="295"/>
      <c r="S525" s="295"/>
      <c r="T525" s="295"/>
      <c r="U525" s="295"/>
      <c r="V525" s="295"/>
      <c r="W525" s="295"/>
      <c r="X525" s="295"/>
      <c r="Y525" s="426">
        <v>1</v>
      </c>
      <c r="Z525" s="410"/>
      <c r="AA525" s="410"/>
      <c r="AB525" s="410"/>
      <c r="AC525" s="410"/>
      <c r="AD525" s="410"/>
      <c r="AE525" s="410"/>
      <c r="AF525" s="415"/>
      <c r="AG525" s="415"/>
      <c r="AH525" s="415"/>
      <c r="AI525" s="415"/>
      <c r="AJ525" s="415"/>
      <c r="AK525" s="415"/>
      <c r="AL525" s="415"/>
      <c r="AM525" s="296">
        <f>SUM(Y525:AL525)</f>
        <v>1</v>
      </c>
    </row>
    <row r="526" spans="1:39" outlineLevel="1">
      <c r="A526" s="532"/>
      <c r="B526" s="431" t="s">
        <v>308</v>
      </c>
      <c r="C526" s="291" t="s">
        <v>163</v>
      </c>
      <c r="D526" s="774">
        <f>'7.  Persistence Report'!AW$153</f>
        <v>7410.9000000000024</v>
      </c>
      <c r="E526" s="774">
        <f>'7.  Persistence Report'!AX$153</f>
        <v>7410.9000000000024</v>
      </c>
      <c r="F526" s="774">
        <f>'7.  Persistence Report'!AY$153</f>
        <v>7410.9000000000024</v>
      </c>
      <c r="G526" s="774">
        <f>'7.  Persistence Report'!AZ$153</f>
        <v>7410.9000000000024</v>
      </c>
      <c r="H526" s="774">
        <f>'7.  Persistence Report'!BA$153</f>
        <v>0</v>
      </c>
      <c r="I526" s="774">
        <f>'7.  Persistence Report'!BB$153</f>
        <v>0</v>
      </c>
      <c r="J526" s="774">
        <f>'7.  Persistence Report'!BC$153</f>
        <v>0</v>
      </c>
      <c r="K526" s="774">
        <f>'7.  Persistence Report'!BD$153</f>
        <v>0</v>
      </c>
      <c r="L526" s="774">
        <f>'7.  Persistence Report'!BE$153</f>
        <v>0</v>
      </c>
      <c r="M526" s="774">
        <f>'7.  Persistence Report'!BF$153</f>
        <v>0</v>
      </c>
      <c r="N526" s="295">
        <f>N525</f>
        <v>0</v>
      </c>
      <c r="O526" s="295"/>
      <c r="P526" s="295"/>
      <c r="Q526" s="295"/>
      <c r="R526" s="295"/>
      <c r="S526" s="295"/>
      <c r="T526" s="295"/>
      <c r="U526" s="295"/>
      <c r="V526" s="295"/>
      <c r="W526" s="295"/>
      <c r="X526" s="295"/>
      <c r="Y526" s="411">
        <f>Y525</f>
        <v>1</v>
      </c>
      <c r="Z526" s="411">
        <f t="shared" ref="Z526" si="474">Z525</f>
        <v>0</v>
      </c>
      <c r="AA526" s="411">
        <f t="shared" ref="AA526" si="475">AA525</f>
        <v>0</v>
      </c>
      <c r="AB526" s="411">
        <f t="shared" ref="AB526" si="476">AB525</f>
        <v>0</v>
      </c>
      <c r="AC526" s="411">
        <f t="shared" ref="AC526" si="477">AC525</f>
        <v>0</v>
      </c>
      <c r="AD526" s="411">
        <f t="shared" ref="AD526" si="478">AD525</f>
        <v>0</v>
      </c>
      <c r="AE526" s="411">
        <f t="shared" ref="AE526" si="479">AE525</f>
        <v>0</v>
      </c>
      <c r="AF526" s="411">
        <f t="shared" ref="AF526" si="480">AF525</f>
        <v>0</v>
      </c>
      <c r="AG526" s="411">
        <f t="shared" ref="AG526" si="481">AG525</f>
        <v>0</v>
      </c>
      <c r="AH526" s="411">
        <f t="shared" ref="AH526" si="482">AH525</f>
        <v>0</v>
      </c>
      <c r="AI526" s="411">
        <f t="shared" ref="AI526" si="483">AI525</f>
        <v>0</v>
      </c>
      <c r="AJ526" s="411">
        <f t="shared" ref="AJ526" si="484">AJ525</f>
        <v>0</v>
      </c>
      <c r="AK526" s="411">
        <f t="shared" ref="AK526" si="485">AK525</f>
        <v>0</v>
      </c>
      <c r="AL526" s="411">
        <f t="shared" ref="AL526" si="486">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0</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0</v>
      </c>
      <c r="O529" s="295"/>
      <c r="P529" s="295"/>
      <c r="Q529" s="295"/>
      <c r="R529" s="295"/>
      <c r="S529" s="295"/>
      <c r="T529" s="295"/>
      <c r="U529" s="295"/>
      <c r="V529" s="295"/>
      <c r="W529" s="295"/>
      <c r="X529" s="295"/>
      <c r="Y529" s="411">
        <f>Y528</f>
        <v>0</v>
      </c>
      <c r="Z529" s="411">
        <f t="shared" ref="Z529" si="487">Z528</f>
        <v>0</v>
      </c>
      <c r="AA529" s="411">
        <f t="shared" ref="AA529" si="488">AA528</f>
        <v>0</v>
      </c>
      <c r="AB529" s="411">
        <f t="shared" ref="AB529" si="489">AB528</f>
        <v>0</v>
      </c>
      <c r="AC529" s="411">
        <f t="shared" ref="AC529" si="490">AC528</f>
        <v>0</v>
      </c>
      <c r="AD529" s="411">
        <f t="shared" ref="AD529" si="491">AD528</f>
        <v>0</v>
      </c>
      <c r="AE529" s="411">
        <f t="shared" ref="AE529" si="492">AE528</f>
        <v>0</v>
      </c>
      <c r="AF529" s="411">
        <f t="shared" ref="AF529" si="493">AF528</f>
        <v>0</v>
      </c>
      <c r="AG529" s="411">
        <f t="shared" ref="AG529" si="494">AG528</f>
        <v>0</v>
      </c>
      <c r="AH529" s="411">
        <f t="shared" ref="AH529" si="495">AH528</f>
        <v>0</v>
      </c>
      <c r="AI529" s="411">
        <f t="shared" ref="AI529" si="496">AI528</f>
        <v>0</v>
      </c>
      <c r="AJ529" s="411">
        <f t="shared" ref="AJ529" si="497">AJ528</f>
        <v>0</v>
      </c>
      <c r="AK529" s="411">
        <f t="shared" ref="AK529" si="498">AK528</f>
        <v>0</v>
      </c>
      <c r="AL529" s="411">
        <f t="shared" ref="AL529" si="499">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0</v>
      </c>
      <c r="O532" s="295"/>
      <c r="P532" s="295"/>
      <c r="Q532" s="295"/>
      <c r="R532" s="295"/>
      <c r="S532" s="295"/>
      <c r="T532" s="295"/>
      <c r="U532" s="295"/>
      <c r="V532" s="295"/>
      <c r="W532" s="295"/>
      <c r="X532" s="295"/>
      <c r="Y532" s="411">
        <f>Y531</f>
        <v>0</v>
      </c>
      <c r="Z532" s="411">
        <f t="shared" ref="Z532" si="500">Z531</f>
        <v>0</v>
      </c>
      <c r="AA532" s="411">
        <f t="shared" ref="AA532" si="501">AA531</f>
        <v>0</v>
      </c>
      <c r="AB532" s="411">
        <f t="shared" ref="AB532" si="502">AB531</f>
        <v>0</v>
      </c>
      <c r="AC532" s="411">
        <f t="shared" ref="AC532" si="503">AC531</f>
        <v>0</v>
      </c>
      <c r="AD532" s="411">
        <f t="shared" ref="AD532" si="504">AD531</f>
        <v>0</v>
      </c>
      <c r="AE532" s="411">
        <f t="shared" ref="AE532" si="505">AE531</f>
        <v>0</v>
      </c>
      <c r="AF532" s="411">
        <f t="shared" ref="AF532" si="506">AF531</f>
        <v>0</v>
      </c>
      <c r="AG532" s="411">
        <f t="shared" ref="AG532" si="507">AG531</f>
        <v>0</v>
      </c>
      <c r="AH532" s="411">
        <f t="shared" ref="AH532" si="508">AH531</f>
        <v>0</v>
      </c>
      <c r="AI532" s="411">
        <f t="shared" ref="AI532" si="509">AI531</f>
        <v>0</v>
      </c>
      <c r="AJ532" s="411">
        <f t="shared" ref="AJ532" si="510">AJ531</f>
        <v>0</v>
      </c>
      <c r="AK532" s="411">
        <f t="shared" ref="AK532" si="511">AK531</f>
        <v>0</v>
      </c>
      <c r="AL532" s="411">
        <f t="shared" ref="AL532" si="512">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0</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0</v>
      </c>
      <c r="O535" s="295"/>
      <c r="P535" s="295"/>
      <c r="Q535" s="295"/>
      <c r="R535" s="295"/>
      <c r="S535" s="295"/>
      <c r="T535" s="295"/>
      <c r="U535" s="295"/>
      <c r="V535" s="295"/>
      <c r="W535" s="295"/>
      <c r="X535" s="295"/>
      <c r="Y535" s="411">
        <f>Y534</f>
        <v>0</v>
      </c>
      <c r="Z535" s="411">
        <f t="shared" ref="Z535" si="513">Z534</f>
        <v>0</v>
      </c>
      <c r="AA535" s="411">
        <f t="shared" ref="AA535" si="514">AA534</f>
        <v>0</v>
      </c>
      <c r="AB535" s="411">
        <f t="shared" ref="AB535" si="515">AB534</f>
        <v>0</v>
      </c>
      <c r="AC535" s="411">
        <f t="shared" ref="AC535" si="516">AC534</f>
        <v>0</v>
      </c>
      <c r="AD535" s="411">
        <f t="shared" ref="AD535" si="517">AD534</f>
        <v>0</v>
      </c>
      <c r="AE535" s="411">
        <f t="shared" ref="AE535" si="518">AE534</f>
        <v>0</v>
      </c>
      <c r="AF535" s="411">
        <f t="shared" ref="AF535" si="519">AF534</f>
        <v>0</v>
      </c>
      <c r="AG535" s="411">
        <f t="shared" ref="AG535" si="520">AG534</f>
        <v>0</v>
      </c>
      <c r="AH535" s="411">
        <f t="shared" ref="AH535" si="521">AH534</f>
        <v>0</v>
      </c>
      <c r="AI535" s="411">
        <f t="shared" ref="AI535" si="522">AI534</f>
        <v>0</v>
      </c>
      <c r="AJ535" s="411">
        <f t="shared" ref="AJ535" si="523">AJ534</f>
        <v>0</v>
      </c>
      <c r="AK535" s="411">
        <f t="shared" ref="AK535" si="524">AK534</f>
        <v>0</v>
      </c>
      <c r="AL535" s="411">
        <f t="shared" ref="AL535" si="525">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526">Z537</f>
        <v>0</v>
      </c>
      <c r="AA538" s="411">
        <f t="shared" ref="AA538" si="527">AA537</f>
        <v>0</v>
      </c>
      <c r="AB538" s="411">
        <f t="shared" ref="AB538" si="528">AB537</f>
        <v>0</v>
      </c>
      <c r="AC538" s="411">
        <f t="shared" ref="AC538" si="529">AC537</f>
        <v>0</v>
      </c>
      <c r="AD538" s="411">
        <f t="shared" ref="AD538" si="530">AD537</f>
        <v>0</v>
      </c>
      <c r="AE538" s="411">
        <f t="shared" ref="AE538" si="531">AE537</f>
        <v>0</v>
      </c>
      <c r="AF538" s="411">
        <f t="shared" ref="AF538" si="532">AF537</f>
        <v>0</v>
      </c>
      <c r="AG538" s="411">
        <f t="shared" ref="AG538" si="533">AG537</f>
        <v>0</v>
      </c>
      <c r="AH538" s="411">
        <f t="shared" ref="AH538" si="534">AH537</f>
        <v>0</v>
      </c>
      <c r="AI538" s="411">
        <f t="shared" ref="AI538" si="535">AI537</f>
        <v>0</v>
      </c>
      <c r="AJ538" s="411">
        <f t="shared" ref="AJ538" si="536">AJ537</f>
        <v>0</v>
      </c>
      <c r="AK538" s="411">
        <f t="shared" ref="AK538" si="537">AK537</f>
        <v>0</v>
      </c>
      <c r="AL538" s="411">
        <f t="shared" ref="AL538" si="538">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0</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0</v>
      </c>
      <c r="O541" s="295"/>
      <c r="P541" s="295"/>
      <c r="Q541" s="295"/>
      <c r="R541" s="295"/>
      <c r="S541" s="295"/>
      <c r="T541" s="295"/>
      <c r="U541" s="295"/>
      <c r="V541" s="295"/>
      <c r="W541" s="295"/>
      <c r="X541" s="295"/>
      <c r="Y541" s="411">
        <f>Y540</f>
        <v>0</v>
      </c>
      <c r="Z541" s="411">
        <f t="shared" ref="Z541" si="539">Z540</f>
        <v>0</v>
      </c>
      <c r="AA541" s="411">
        <f t="shared" ref="AA541" si="540">AA540</f>
        <v>0</v>
      </c>
      <c r="AB541" s="411">
        <f t="shared" ref="AB541" si="541">AB540</f>
        <v>0</v>
      </c>
      <c r="AC541" s="411">
        <f t="shared" ref="AC541" si="542">AC540</f>
        <v>0</v>
      </c>
      <c r="AD541" s="411">
        <f t="shared" ref="AD541" si="543">AD540</f>
        <v>0</v>
      </c>
      <c r="AE541" s="411">
        <f t="shared" ref="AE541" si="544">AE540</f>
        <v>0</v>
      </c>
      <c r="AF541" s="411">
        <f t="shared" ref="AF541" si="545">AF540</f>
        <v>0</v>
      </c>
      <c r="AG541" s="411">
        <f t="shared" ref="AG541" si="546">AG540</f>
        <v>0</v>
      </c>
      <c r="AH541" s="411">
        <f t="shared" ref="AH541" si="547">AH540</f>
        <v>0</v>
      </c>
      <c r="AI541" s="411">
        <f t="shared" ref="AI541" si="548">AI540</f>
        <v>0</v>
      </c>
      <c r="AJ541" s="411">
        <f t="shared" ref="AJ541" si="549">AJ540</f>
        <v>0</v>
      </c>
      <c r="AK541" s="411">
        <f t="shared" ref="AK541" si="550">AK540</f>
        <v>0</v>
      </c>
      <c r="AL541" s="411">
        <f t="shared" ref="AL541" si="551">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0</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0</v>
      </c>
      <c r="O544" s="295"/>
      <c r="P544" s="295"/>
      <c r="Q544" s="295"/>
      <c r="R544" s="295"/>
      <c r="S544" s="295"/>
      <c r="T544" s="295"/>
      <c r="U544" s="295"/>
      <c r="V544" s="295"/>
      <c r="W544" s="295"/>
      <c r="X544" s="295"/>
      <c r="Y544" s="411">
        <f>Y543</f>
        <v>0</v>
      </c>
      <c r="Z544" s="411">
        <f t="shared" ref="Z544" si="552">Z543</f>
        <v>0</v>
      </c>
      <c r="AA544" s="411">
        <f t="shared" ref="AA544" si="553">AA543</f>
        <v>0</v>
      </c>
      <c r="AB544" s="411">
        <f t="shared" ref="AB544" si="554">AB543</f>
        <v>0</v>
      </c>
      <c r="AC544" s="411">
        <f t="shared" ref="AC544" si="555">AC543</f>
        <v>0</v>
      </c>
      <c r="AD544" s="411">
        <f t="shared" ref="AD544" si="556">AD543</f>
        <v>0</v>
      </c>
      <c r="AE544" s="411">
        <f t="shared" ref="AE544" si="557">AE543</f>
        <v>0</v>
      </c>
      <c r="AF544" s="411">
        <f t="shared" ref="AF544" si="558">AF543</f>
        <v>0</v>
      </c>
      <c r="AG544" s="411">
        <f t="shared" ref="AG544" si="559">AG543</f>
        <v>0</v>
      </c>
      <c r="AH544" s="411">
        <f t="shared" ref="AH544" si="560">AH543</f>
        <v>0</v>
      </c>
      <c r="AI544" s="411">
        <f t="shared" ref="AI544" si="561">AI543</f>
        <v>0</v>
      </c>
      <c r="AJ544" s="411">
        <f t="shared" ref="AJ544" si="562">AJ543</f>
        <v>0</v>
      </c>
      <c r="AK544" s="411">
        <f t="shared" ref="AK544" si="563">AK543</f>
        <v>0</v>
      </c>
      <c r="AL544" s="411">
        <f t="shared" ref="AL544" si="564">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0</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0</v>
      </c>
      <c r="O547" s="295"/>
      <c r="P547" s="295"/>
      <c r="Q547" s="295"/>
      <c r="R547" s="295"/>
      <c r="S547" s="295"/>
      <c r="T547" s="295"/>
      <c r="U547" s="295"/>
      <c r="V547" s="295"/>
      <c r="W547" s="295"/>
      <c r="X547" s="295"/>
      <c r="Y547" s="411">
        <f>Y546</f>
        <v>0</v>
      </c>
      <c r="Z547" s="411">
        <f t="shared" ref="Z547" si="565">Z546</f>
        <v>0</v>
      </c>
      <c r="AA547" s="411">
        <f t="shared" ref="AA547" si="566">AA546</f>
        <v>0</v>
      </c>
      <c r="AB547" s="411">
        <f t="shared" ref="AB547" si="567">AB546</f>
        <v>0</v>
      </c>
      <c r="AC547" s="411">
        <f t="shared" ref="AC547" si="568">AC546</f>
        <v>0</v>
      </c>
      <c r="AD547" s="411">
        <f t="shared" ref="AD547" si="569">AD546</f>
        <v>0</v>
      </c>
      <c r="AE547" s="411">
        <f t="shared" ref="AE547" si="570">AE546</f>
        <v>0</v>
      </c>
      <c r="AF547" s="411">
        <f t="shared" ref="AF547" si="571">AF546</f>
        <v>0</v>
      </c>
      <c r="AG547" s="411">
        <f t="shared" ref="AG547" si="572">AG546</f>
        <v>0</v>
      </c>
      <c r="AH547" s="411">
        <f t="shared" ref="AH547" si="573">AH546</f>
        <v>0</v>
      </c>
      <c r="AI547" s="411">
        <f t="shared" ref="AI547" si="574">AI546</f>
        <v>0</v>
      </c>
      <c r="AJ547" s="411">
        <f t="shared" ref="AJ547" si="575">AJ546</f>
        <v>0</v>
      </c>
      <c r="AK547" s="411">
        <f t="shared" ref="AK547" si="576">AK546</f>
        <v>0</v>
      </c>
      <c r="AL547" s="411">
        <f t="shared" ref="AL547" si="577">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0</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0</v>
      </c>
      <c r="O550" s="295"/>
      <c r="P550" s="295"/>
      <c r="Q550" s="295"/>
      <c r="R550" s="295"/>
      <c r="S550" s="295"/>
      <c r="T550" s="295"/>
      <c r="U550" s="295"/>
      <c r="V550" s="295"/>
      <c r="W550" s="295"/>
      <c r="X550" s="295"/>
      <c r="Y550" s="411">
        <f>Y549</f>
        <v>0</v>
      </c>
      <c r="Z550" s="411">
        <f t="shared" ref="Z550" si="578">Z549</f>
        <v>0</v>
      </c>
      <c r="AA550" s="411">
        <f t="shared" ref="AA550" si="579">AA549</f>
        <v>0</v>
      </c>
      <c r="AB550" s="411">
        <f t="shared" ref="AB550" si="580">AB549</f>
        <v>0</v>
      </c>
      <c r="AC550" s="411">
        <f t="shared" ref="AC550" si="581">AC549</f>
        <v>0</v>
      </c>
      <c r="AD550" s="411">
        <f t="shared" ref="AD550" si="582">AD549</f>
        <v>0</v>
      </c>
      <c r="AE550" s="411">
        <f t="shared" ref="AE550" si="583">AE549</f>
        <v>0</v>
      </c>
      <c r="AF550" s="411">
        <f t="shared" ref="AF550" si="584">AF549</f>
        <v>0</v>
      </c>
      <c r="AG550" s="411">
        <f t="shared" ref="AG550" si="585">AG549</f>
        <v>0</v>
      </c>
      <c r="AH550" s="411">
        <f t="shared" ref="AH550" si="586">AH549</f>
        <v>0</v>
      </c>
      <c r="AI550" s="411">
        <f t="shared" ref="AI550" si="587">AI549</f>
        <v>0</v>
      </c>
      <c r="AJ550" s="411">
        <f t="shared" ref="AJ550" si="588">AJ549</f>
        <v>0</v>
      </c>
      <c r="AK550" s="411">
        <f t="shared" ref="AK550" si="589">AK549</f>
        <v>0</v>
      </c>
      <c r="AL550" s="411">
        <f t="shared" ref="AL550" si="590">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0</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0</v>
      </c>
      <c r="O553" s="295"/>
      <c r="P553" s="295"/>
      <c r="Q553" s="295"/>
      <c r="R553" s="295"/>
      <c r="S553" s="295"/>
      <c r="T553" s="295"/>
      <c r="U553" s="295"/>
      <c r="V553" s="295"/>
      <c r="W553" s="295"/>
      <c r="X553" s="295"/>
      <c r="Y553" s="411">
        <f>Y552</f>
        <v>0</v>
      </c>
      <c r="Z553" s="411">
        <f t="shared" ref="Z553" si="591">Z552</f>
        <v>0</v>
      </c>
      <c r="AA553" s="411">
        <f t="shared" ref="AA553" si="592">AA552</f>
        <v>0</v>
      </c>
      <c r="AB553" s="411">
        <f t="shared" ref="AB553" si="593">AB552</f>
        <v>0</v>
      </c>
      <c r="AC553" s="411">
        <f t="shared" ref="AC553" si="594">AC552</f>
        <v>0</v>
      </c>
      <c r="AD553" s="411">
        <f t="shared" ref="AD553" si="595">AD552</f>
        <v>0</v>
      </c>
      <c r="AE553" s="411">
        <f t="shared" ref="AE553" si="596">AE552</f>
        <v>0</v>
      </c>
      <c r="AF553" s="411">
        <f t="shared" ref="AF553" si="597">AF552</f>
        <v>0</v>
      </c>
      <c r="AG553" s="411">
        <f t="shared" ref="AG553" si="598">AG552</f>
        <v>0</v>
      </c>
      <c r="AH553" s="411">
        <f t="shared" ref="AH553" si="599">AH552</f>
        <v>0</v>
      </c>
      <c r="AI553" s="411">
        <f t="shared" ref="AI553" si="600">AI552</f>
        <v>0</v>
      </c>
      <c r="AJ553" s="411">
        <f t="shared" ref="AJ553" si="601">AJ552</f>
        <v>0</v>
      </c>
      <c r="AK553" s="411">
        <f t="shared" ref="AK553" si="602">AK552</f>
        <v>0</v>
      </c>
      <c r="AL553" s="411">
        <f t="shared" ref="AL553" si="603">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0</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0</v>
      </c>
      <c r="O556" s="295"/>
      <c r="P556" s="295"/>
      <c r="Q556" s="295"/>
      <c r="R556" s="295"/>
      <c r="S556" s="295"/>
      <c r="T556" s="295"/>
      <c r="U556" s="295"/>
      <c r="V556" s="295"/>
      <c r="W556" s="295"/>
      <c r="X556" s="295"/>
      <c r="Y556" s="411">
        <f>Y555</f>
        <v>0</v>
      </c>
      <c r="Z556" s="411">
        <f t="shared" ref="Z556" si="604">Z555</f>
        <v>0</v>
      </c>
      <c r="AA556" s="411">
        <f t="shared" ref="AA556" si="605">AA555</f>
        <v>0</v>
      </c>
      <c r="AB556" s="411">
        <f t="shared" ref="AB556" si="606">AB555</f>
        <v>0</v>
      </c>
      <c r="AC556" s="411">
        <f t="shared" ref="AC556" si="607">AC555</f>
        <v>0</v>
      </c>
      <c r="AD556" s="411">
        <f t="shared" ref="AD556" si="608">AD555</f>
        <v>0</v>
      </c>
      <c r="AE556" s="411">
        <f t="shared" ref="AE556" si="609">AE555</f>
        <v>0</v>
      </c>
      <c r="AF556" s="411">
        <f t="shared" ref="AF556" si="610">AF555</f>
        <v>0</v>
      </c>
      <c r="AG556" s="411">
        <f t="shared" ref="AG556" si="611">AG555</f>
        <v>0</v>
      </c>
      <c r="AH556" s="411">
        <f t="shared" ref="AH556" si="612">AH555</f>
        <v>0</v>
      </c>
      <c r="AI556" s="411">
        <f t="shared" ref="AI556" si="613">AI555</f>
        <v>0</v>
      </c>
      <c r="AJ556" s="411">
        <f t="shared" ref="AJ556" si="614">AJ555</f>
        <v>0</v>
      </c>
      <c r="AK556" s="411">
        <f t="shared" ref="AK556" si="615">AK555</f>
        <v>0</v>
      </c>
      <c r="AL556" s="411">
        <f t="shared" ref="AL556" si="616">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0</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0</v>
      </c>
      <c r="O559" s="295"/>
      <c r="P559" s="295"/>
      <c r="Q559" s="295"/>
      <c r="R559" s="295"/>
      <c r="S559" s="295"/>
      <c r="T559" s="295"/>
      <c r="U559" s="295"/>
      <c r="V559" s="295"/>
      <c r="W559" s="295"/>
      <c r="X559" s="295"/>
      <c r="Y559" s="411">
        <f>Y558</f>
        <v>0</v>
      </c>
      <c r="Z559" s="411">
        <f t="shared" ref="Z559" si="617">Z558</f>
        <v>0</v>
      </c>
      <c r="AA559" s="411">
        <f t="shared" ref="AA559" si="618">AA558</f>
        <v>0</v>
      </c>
      <c r="AB559" s="411">
        <f t="shared" ref="AB559" si="619">AB558</f>
        <v>0</v>
      </c>
      <c r="AC559" s="411">
        <f t="shared" ref="AC559" si="620">AC558</f>
        <v>0</v>
      </c>
      <c r="AD559" s="411">
        <f t="shared" ref="AD559" si="621">AD558</f>
        <v>0</v>
      </c>
      <c r="AE559" s="411">
        <f t="shared" ref="AE559" si="622">AE558</f>
        <v>0</v>
      </c>
      <c r="AF559" s="411">
        <f t="shared" ref="AF559" si="623">AF558</f>
        <v>0</v>
      </c>
      <c r="AG559" s="411">
        <f t="shared" ref="AG559" si="624">AG558</f>
        <v>0</v>
      </c>
      <c r="AH559" s="411">
        <f t="shared" ref="AH559" si="625">AH558</f>
        <v>0</v>
      </c>
      <c r="AI559" s="411">
        <f t="shared" ref="AI559" si="626">AI558</f>
        <v>0</v>
      </c>
      <c r="AJ559" s="411">
        <f t="shared" ref="AJ559" si="627">AJ558</f>
        <v>0</v>
      </c>
      <c r="AK559" s="411">
        <f t="shared" ref="AK559" si="628">AK558</f>
        <v>0</v>
      </c>
      <c r="AL559" s="411">
        <f t="shared" ref="AL559" si="629">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12199921.279612243</v>
      </c>
      <c r="E561" s="329"/>
      <c r="F561" s="329"/>
      <c r="G561" s="329"/>
      <c r="H561" s="329"/>
      <c r="I561" s="329"/>
      <c r="J561" s="329"/>
      <c r="K561" s="329"/>
      <c r="L561" s="329"/>
      <c r="M561" s="329"/>
      <c r="N561" s="329"/>
      <c r="O561" s="329">
        <f>SUM(O404:O559)</f>
        <v>1658.5106831104854</v>
      </c>
      <c r="P561" s="329"/>
      <c r="Q561" s="329"/>
      <c r="R561" s="329"/>
      <c r="S561" s="329"/>
      <c r="T561" s="329"/>
      <c r="U561" s="329"/>
      <c r="V561" s="329"/>
      <c r="W561" s="329"/>
      <c r="X561" s="329"/>
      <c r="Y561" s="329">
        <f>IF(Y402="kWh",SUMPRODUCT(D404:D559,Y404:Y559))</f>
        <v>7237136.7586928606</v>
      </c>
      <c r="Z561" s="329">
        <f>IF(Z402="kWh",SUMPRODUCT(D404:D559,Z404:Z559))</f>
        <v>1146544.6832257153</v>
      </c>
      <c r="AA561" s="329">
        <f>IF(AA402="kw",SUMPRODUCT(N404:N559,O404:O559,AA404:AA559),SUMPRODUCT(D404:D559,AA404:AA559))</f>
        <v>8151.9800396690462</v>
      </c>
      <c r="AB561" s="329">
        <f>IF(AB402="kw",SUMPRODUCT(N404:N559,O404:O559,AB404:AB559),SUMPRODUCT(D404:D559,AB404:AB559))</f>
        <v>45.105281121736219</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4162607</v>
      </c>
      <c r="Z562" s="392">
        <f>HLOOKUP(Z218,'2. LRAMVA Threshold'!$B$42:$Q$53,9,FALSE)</f>
        <v>1601705</v>
      </c>
      <c r="AA562" s="392">
        <f>HLOOKUP(AA218,'2. LRAMVA Threshold'!$B$42:$Q$53,9,FALSE)</f>
        <v>1126</v>
      </c>
      <c r="AB562" s="392">
        <f>HLOOKUP(AB218,'2. LRAMVA Threshold'!$B$42:$Q$53,9,FALSE)</f>
        <v>607</v>
      </c>
      <c r="AC562" s="392">
        <f>HLOOKUP(AC218,'2. LRAMVA Threshold'!$B$42:$Q$53,9,FALSE)</f>
        <v>3</v>
      </c>
      <c r="AD562" s="392">
        <f>HLOOKUP(AD218,'2. LRAMVA Threshold'!$B$42:$Q$53,9,FALSE)</f>
        <v>44</v>
      </c>
      <c r="AE562" s="392">
        <f>HLOOKUP(AE218,'2. LRAMVA Threshold'!$B$42:$Q$53,9,FALSE)</f>
        <v>35877</v>
      </c>
      <c r="AF562" s="392">
        <f>HLOOKUP(AF218,'2. LRAMVA Threshold'!$B$42:$Q$53,9,FALSE)</f>
        <v>722</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630">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630"/>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630"/>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630"/>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631">Y209*Y564</f>
        <v>0</v>
      </c>
      <c r="Z569" s="378">
        <f t="shared" si="631"/>
        <v>0</v>
      </c>
      <c r="AA569" s="378">
        <f t="shared" si="631"/>
        <v>0</v>
      </c>
      <c r="AB569" s="378">
        <f>AB209*AB564</f>
        <v>0</v>
      </c>
      <c r="AC569" s="378">
        <f t="shared" si="631"/>
        <v>0</v>
      </c>
      <c r="AD569" s="378">
        <f t="shared" si="631"/>
        <v>0</v>
      </c>
      <c r="AE569" s="378">
        <f t="shared" si="631"/>
        <v>0</v>
      </c>
      <c r="AF569" s="378">
        <f t="shared" si="631"/>
        <v>0</v>
      </c>
      <c r="AG569" s="378">
        <f t="shared" si="631"/>
        <v>0</v>
      </c>
      <c r="AH569" s="378">
        <f t="shared" si="631"/>
        <v>0</v>
      </c>
      <c r="AI569" s="378">
        <f t="shared" si="631"/>
        <v>0</v>
      </c>
      <c r="AJ569" s="378">
        <f t="shared" si="631"/>
        <v>0</v>
      </c>
      <c r="AK569" s="378">
        <f t="shared" si="631"/>
        <v>0</v>
      </c>
      <c r="AL569" s="378">
        <f t="shared" si="631"/>
        <v>0</v>
      </c>
      <c r="AM569" s="628">
        <f t="shared" si="630"/>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632">AA392*AA564</f>
        <v>0</v>
      </c>
      <c r="AB570" s="378">
        <f>AB392*AB564</f>
        <v>0</v>
      </c>
      <c r="AC570" s="378">
        <f t="shared" si="632"/>
        <v>0</v>
      </c>
      <c r="AD570" s="378">
        <f t="shared" si="632"/>
        <v>0</v>
      </c>
      <c r="AE570" s="378">
        <f t="shared" si="632"/>
        <v>0</v>
      </c>
      <c r="AF570" s="378">
        <f t="shared" si="632"/>
        <v>0</v>
      </c>
      <c r="AG570" s="378">
        <f t="shared" si="632"/>
        <v>0</v>
      </c>
      <c r="AH570" s="378">
        <f t="shared" si="632"/>
        <v>0</v>
      </c>
      <c r="AI570" s="378">
        <f t="shared" si="632"/>
        <v>0</v>
      </c>
      <c r="AJ570" s="378">
        <f t="shared" si="632"/>
        <v>0</v>
      </c>
      <c r="AK570" s="378">
        <f t="shared" si="632"/>
        <v>0</v>
      </c>
      <c r="AL570" s="378">
        <f t="shared" si="632"/>
        <v>0</v>
      </c>
      <c r="AM570" s="628">
        <f t="shared" si="630"/>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633">Z561*Z564</f>
        <v>0</v>
      </c>
      <c r="AA571" s="378">
        <f t="shared" si="633"/>
        <v>0</v>
      </c>
      <c r="AB571" s="378">
        <f t="shared" si="633"/>
        <v>0</v>
      </c>
      <c r="AC571" s="378">
        <f t="shared" si="633"/>
        <v>0</v>
      </c>
      <c r="AD571" s="378">
        <f t="shared" si="633"/>
        <v>0</v>
      </c>
      <c r="AE571" s="378">
        <f t="shared" si="633"/>
        <v>0</v>
      </c>
      <c r="AF571" s="378">
        <f t="shared" si="633"/>
        <v>0</v>
      </c>
      <c r="AG571" s="378">
        <f t="shared" si="633"/>
        <v>0</v>
      </c>
      <c r="AH571" s="378">
        <f t="shared" si="633"/>
        <v>0</v>
      </c>
      <c r="AI571" s="378">
        <f t="shared" si="633"/>
        <v>0</v>
      </c>
      <c r="AJ571" s="378">
        <f t="shared" si="633"/>
        <v>0</v>
      </c>
      <c r="AK571" s="378">
        <f t="shared" si="633"/>
        <v>0</v>
      </c>
      <c r="AL571" s="378">
        <f t="shared" si="633"/>
        <v>0</v>
      </c>
      <c r="AM571" s="628">
        <f t="shared" si="630"/>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634">SUM(AA565:AA571)</f>
        <v>0</v>
      </c>
      <c r="AB572" s="346">
        <f t="shared" si="634"/>
        <v>0</v>
      </c>
      <c r="AC572" s="346">
        <f t="shared" si="634"/>
        <v>0</v>
      </c>
      <c r="AD572" s="346">
        <f>SUM(AD565:AD571)</f>
        <v>0</v>
      </c>
      <c r="AE572" s="346">
        <f t="shared" si="634"/>
        <v>0</v>
      </c>
      <c r="AF572" s="346">
        <f>SUM(AF565:AF571)</f>
        <v>0</v>
      </c>
      <c r="AG572" s="346">
        <f>SUM(AG565:AG571)</f>
        <v>0</v>
      </c>
      <c r="AH572" s="346">
        <f t="shared" ref="AH572:AL572" si="635">SUM(AH565:AH571)</f>
        <v>0</v>
      </c>
      <c r="AI572" s="346">
        <f t="shared" si="635"/>
        <v>0</v>
      </c>
      <c r="AJ572" s="346">
        <f>SUM(AJ565:AJ571)</f>
        <v>0</v>
      </c>
      <c r="AK572" s="346">
        <f t="shared" si="635"/>
        <v>0</v>
      </c>
      <c r="AL572" s="346">
        <f t="shared" si="635"/>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636">Z562*Z564</f>
        <v>0</v>
      </c>
      <c r="AA573" s="347">
        <f t="shared" si="636"/>
        <v>0</v>
      </c>
      <c r="AB573" s="347">
        <f t="shared" si="636"/>
        <v>0</v>
      </c>
      <c r="AC573" s="347">
        <f t="shared" si="636"/>
        <v>0</v>
      </c>
      <c r="AD573" s="347">
        <f>AD562*AD564</f>
        <v>0</v>
      </c>
      <c r="AE573" s="347">
        <f t="shared" si="636"/>
        <v>0</v>
      </c>
      <c r="AF573" s="347">
        <f>AF562*AF564</f>
        <v>0</v>
      </c>
      <c r="AG573" s="347">
        <f t="shared" ref="AG573:AL573" si="637">AG562*AG564</f>
        <v>0</v>
      </c>
      <c r="AH573" s="347">
        <f t="shared" si="637"/>
        <v>0</v>
      </c>
      <c r="AI573" s="347">
        <f t="shared" si="637"/>
        <v>0</v>
      </c>
      <c r="AJ573" s="347">
        <f>AJ562*AJ564</f>
        <v>0</v>
      </c>
      <c r="AK573" s="347">
        <f>AK562*AK564</f>
        <v>0</v>
      </c>
      <c r="AL573" s="347">
        <f t="shared" si="637"/>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5832107.7376789227</v>
      </c>
      <c r="Z576" s="291">
        <f>SUMPRODUCT(E404:E559,Z404:Z559)</f>
        <v>1199357.3318849832</v>
      </c>
      <c r="AA576" s="291">
        <f>IF(AA402="kw",SUMPRODUCT($N$404:$N$559,$P$404:$P$559,AA404:AA559),SUMPRODUCT($E$404:$E$559,AA404:AA559))</f>
        <v>8959.8613937691352</v>
      </c>
      <c r="AB576" s="291">
        <f>IF(AB402="kw",SUMPRODUCT($N$404:$N$559,$P$404:$P$559,AB404:AB559),SUMPRODUCT($E$404:$E$559,AB404:AB559))</f>
        <v>49.643940414433352</v>
      </c>
      <c r="AC576" s="291">
        <f>IF(AC402="kw",SUMPRODUCT($N$404:$N$559,$P$404:$P$559,AC404:AC559),SUMPRODUCT($E$404:$E$559,AC404:AC559))</f>
        <v>0</v>
      </c>
      <c r="AD576" s="291">
        <f t="shared" ref="AD576:AL576" si="638">IF(AD402="kw",SUMPRODUCT($N$404:$N$559,$P$404:$P$559,AD404:AD559),SUMPRODUCT($E$404:$E$559,AD404:AD559))</f>
        <v>0</v>
      </c>
      <c r="AE576" s="291">
        <f t="shared" si="638"/>
        <v>0</v>
      </c>
      <c r="AF576" s="291">
        <f t="shared" si="638"/>
        <v>0</v>
      </c>
      <c r="AG576" s="291">
        <f t="shared" si="638"/>
        <v>0</v>
      </c>
      <c r="AH576" s="291">
        <f t="shared" si="638"/>
        <v>0</v>
      </c>
      <c r="AI576" s="291">
        <f t="shared" si="638"/>
        <v>0</v>
      </c>
      <c r="AJ576" s="291">
        <f t="shared" si="638"/>
        <v>0</v>
      </c>
      <c r="AK576" s="291">
        <f t="shared" si="638"/>
        <v>0</v>
      </c>
      <c r="AL576" s="291">
        <f t="shared" si="638"/>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5832107.7376789227</v>
      </c>
      <c r="Z577" s="291">
        <f>SUMPRODUCT(F404:F559,Z404:Z559)</f>
        <v>1199357.3318849832</v>
      </c>
      <c r="AA577" s="291">
        <f t="shared" ref="AA577:AL577" si="639">IF(AA402="kw",SUMPRODUCT($N$404:$N$559,$Q$404:$Q$559,AA404:AA559),SUMPRODUCT($F$404:$F$559,AA404:AA559))</f>
        <v>9035.7442021365041</v>
      </c>
      <c r="AB577" s="291">
        <f t="shared" si="639"/>
        <v>50.070248326609573</v>
      </c>
      <c r="AC577" s="291">
        <f>IF(AC402="kw",SUMPRODUCT($N$404:$N$559,$Q$404:$Q$559,AC404:AC559),SUMPRODUCT($F$404:$F$559,AC404:AC559))</f>
        <v>0</v>
      </c>
      <c r="AD577" s="291">
        <f t="shared" si="639"/>
        <v>0</v>
      </c>
      <c r="AE577" s="291">
        <f t="shared" si="639"/>
        <v>0</v>
      </c>
      <c r="AF577" s="291">
        <f t="shared" si="639"/>
        <v>0</v>
      </c>
      <c r="AG577" s="291">
        <f t="shared" si="639"/>
        <v>0</v>
      </c>
      <c r="AH577" s="291">
        <f t="shared" si="639"/>
        <v>0</v>
      </c>
      <c r="AI577" s="291">
        <f t="shared" si="639"/>
        <v>0</v>
      </c>
      <c r="AJ577" s="291">
        <f t="shared" si="639"/>
        <v>0</v>
      </c>
      <c r="AK577" s="291">
        <f t="shared" si="639"/>
        <v>0</v>
      </c>
      <c r="AL577" s="291">
        <f t="shared" si="639"/>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5832107.7376789227</v>
      </c>
      <c r="Z578" s="326">
        <f>SUMPRODUCT(G404:G559,Z404:Z559)</f>
        <v>1199104.7718849832</v>
      </c>
      <c r="AA578" s="326">
        <f t="shared" ref="AA578:AL578" si="640">IF(AA402="kw",SUMPRODUCT($N$404:$N$559,$R$404:$R$559,AA404:AA559),SUMPRODUCT($G$404:$G$559,AA404:AA559))</f>
        <v>9035.7442021365041</v>
      </c>
      <c r="AB578" s="326">
        <f t="shared" si="640"/>
        <v>50.070248326609573</v>
      </c>
      <c r="AC578" s="326">
        <f>IF(AC402="kw",SUMPRODUCT($N$404:$N$559,$R$404:$R$559,AC404:AC559),SUMPRODUCT($G$404:$G$559,AC404:AC559))</f>
        <v>0</v>
      </c>
      <c r="AD578" s="326">
        <f t="shared" si="640"/>
        <v>0</v>
      </c>
      <c r="AE578" s="326">
        <f t="shared" si="640"/>
        <v>0</v>
      </c>
      <c r="AF578" s="326">
        <f t="shared" si="640"/>
        <v>0</v>
      </c>
      <c r="AG578" s="326">
        <f t="shared" si="640"/>
        <v>0</v>
      </c>
      <c r="AH578" s="326">
        <f t="shared" si="640"/>
        <v>0</v>
      </c>
      <c r="AI578" s="326">
        <f t="shared" si="640"/>
        <v>0</v>
      </c>
      <c r="AJ578" s="326">
        <f t="shared" si="640"/>
        <v>0</v>
      </c>
      <c r="AK578" s="326">
        <f t="shared" si="640"/>
        <v>0</v>
      </c>
      <c r="AL578" s="326">
        <f t="shared" si="640"/>
        <v>0</v>
      </c>
      <c r="AM578" s="386"/>
    </row>
    <row r="579" spans="1:39" ht="22.5" customHeight="1">
      <c r="B579" s="368" t="s">
        <v>588</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9" t="s">
        <v>526</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74" t="s">
        <v>211</v>
      </c>
      <c r="C583" s="876" t="s">
        <v>33</v>
      </c>
      <c r="D583" s="284" t="s">
        <v>422</v>
      </c>
      <c r="E583" s="878" t="s">
        <v>209</v>
      </c>
      <c r="F583" s="879"/>
      <c r="G583" s="879"/>
      <c r="H583" s="879"/>
      <c r="I583" s="879"/>
      <c r="J583" s="879"/>
      <c r="K583" s="879"/>
      <c r="L583" s="879"/>
      <c r="M583" s="880"/>
      <c r="N583" s="884" t="s">
        <v>213</v>
      </c>
      <c r="O583" s="284" t="s">
        <v>423</v>
      </c>
      <c r="P583" s="878" t="s">
        <v>212</v>
      </c>
      <c r="Q583" s="879"/>
      <c r="R583" s="879"/>
      <c r="S583" s="879"/>
      <c r="T583" s="879"/>
      <c r="U583" s="879"/>
      <c r="V583" s="879"/>
      <c r="W583" s="879"/>
      <c r="X583" s="880"/>
      <c r="Y583" s="881" t="s">
        <v>243</v>
      </c>
      <c r="Z583" s="882"/>
      <c r="AA583" s="882"/>
      <c r="AB583" s="882"/>
      <c r="AC583" s="882"/>
      <c r="AD583" s="882"/>
      <c r="AE583" s="882"/>
      <c r="AF583" s="882"/>
      <c r="AG583" s="882"/>
      <c r="AH583" s="882"/>
      <c r="AI583" s="882"/>
      <c r="AJ583" s="882"/>
      <c r="AK583" s="882"/>
      <c r="AL583" s="882"/>
      <c r="AM583" s="883"/>
    </row>
    <row r="584" spans="1:39" ht="68.25" customHeight="1">
      <c r="B584" s="875"/>
      <c r="C584" s="877"/>
      <c r="D584" s="285">
        <v>2018</v>
      </c>
      <c r="E584" s="285">
        <v>2019</v>
      </c>
      <c r="F584" s="285">
        <v>2020</v>
      </c>
      <c r="G584" s="285">
        <v>2021</v>
      </c>
      <c r="H584" s="285">
        <v>2022</v>
      </c>
      <c r="I584" s="285">
        <v>2023</v>
      </c>
      <c r="J584" s="285">
        <v>2024</v>
      </c>
      <c r="K584" s="285">
        <v>2025</v>
      </c>
      <c r="L584" s="285">
        <v>2026</v>
      </c>
      <c r="M584" s="285">
        <v>2027</v>
      </c>
      <c r="N584" s="885"/>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General Service 50 - 999 kW</v>
      </c>
      <c r="AB584" s="285" t="str">
        <f>'1.  LRAMVA Summary'!G52</f>
        <v>General Service 1,000 - 4,999 kW</v>
      </c>
      <c r="AC584" s="285" t="str">
        <f>'1.  LRAMVA Summary'!H52</f>
        <v>Sentinel Lighting</v>
      </c>
      <c r="AD584" s="285" t="str">
        <f>'1.  LRAMVA Summary'!I52</f>
        <v>Street Lighting</v>
      </c>
      <c r="AE584" s="285" t="str">
        <f>'1.  LRAMVA Summary'!J52</f>
        <v>Unmetered Scattered Load</v>
      </c>
      <c r="AF584" s="285" t="str">
        <f>'1.  LRAMVA Summary'!K52</f>
        <v>Large Use</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kWh</v>
      </c>
      <c r="AF585" s="291" t="str">
        <f>'1.  LRAMVA Summary'!K53</f>
        <v>kW</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641">Z587</f>
        <v>0</v>
      </c>
      <c r="AA588" s="411">
        <f t="shared" ref="AA588" si="642">AA587</f>
        <v>0</v>
      </c>
      <c r="AB588" s="411">
        <f t="shared" ref="AB588" si="643">AB587</f>
        <v>0</v>
      </c>
      <c r="AC588" s="411">
        <f t="shared" ref="AC588" si="644">AC587</f>
        <v>0</v>
      </c>
      <c r="AD588" s="411">
        <f t="shared" ref="AD588" si="645">AD587</f>
        <v>0</v>
      </c>
      <c r="AE588" s="411">
        <f t="shared" ref="AE588" si="646">AE587</f>
        <v>0</v>
      </c>
      <c r="AF588" s="411">
        <f t="shared" ref="AF588" si="647">AF587</f>
        <v>0</v>
      </c>
      <c r="AG588" s="411">
        <f t="shared" ref="AG588" si="648">AG587</f>
        <v>0</v>
      </c>
      <c r="AH588" s="411">
        <f t="shared" ref="AH588" si="649">AH587</f>
        <v>0</v>
      </c>
      <c r="AI588" s="411">
        <f t="shared" ref="AI588" si="650">AI587</f>
        <v>0</v>
      </c>
      <c r="AJ588" s="411">
        <f t="shared" ref="AJ588" si="651">AJ587</f>
        <v>0</v>
      </c>
      <c r="AK588" s="411">
        <f t="shared" ref="AK588" si="652">AK587</f>
        <v>0</v>
      </c>
      <c r="AL588" s="411">
        <f t="shared" ref="AL588" si="653">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654">Z590</f>
        <v>0</v>
      </c>
      <c r="AA591" s="411">
        <f t="shared" ref="AA591" si="655">AA590</f>
        <v>0</v>
      </c>
      <c r="AB591" s="411">
        <f t="shared" ref="AB591" si="656">AB590</f>
        <v>0</v>
      </c>
      <c r="AC591" s="411">
        <f t="shared" ref="AC591" si="657">AC590</f>
        <v>0</v>
      </c>
      <c r="AD591" s="411">
        <f t="shared" ref="AD591" si="658">AD590</f>
        <v>0</v>
      </c>
      <c r="AE591" s="411">
        <f t="shared" ref="AE591" si="659">AE590</f>
        <v>0</v>
      </c>
      <c r="AF591" s="411">
        <f t="shared" ref="AF591" si="660">AF590</f>
        <v>0</v>
      </c>
      <c r="AG591" s="411">
        <f t="shared" ref="AG591" si="661">AG590</f>
        <v>0</v>
      </c>
      <c r="AH591" s="411">
        <f t="shared" ref="AH591" si="662">AH590</f>
        <v>0</v>
      </c>
      <c r="AI591" s="411">
        <f t="shared" ref="AI591" si="663">AI590</f>
        <v>0</v>
      </c>
      <c r="AJ591" s="411">
        <f t="shared" ref="AJ591" si="664">AJ590</f>
        <v>0</v>
      </c>
      <c r="AK591" s="411">
        <f t="shared" ref="AK591" si="665">AK590</f>
        <v>0</v>
      </c>
      <c r="AL591" s="411">
        <f t="shared" ref="AL591" si="666">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667">Z593</f>
        <v>0</v>
      </c>
      <c r="AA594" s="411">
        <f t="shared" ref="AA594" si="668">AA593</f>
        <v>0</v>
      </c>
      <c r="AB594" s="411">
        <f t="shared" ref="AB594" si="669">AB593</f>
        <v>0</v>
      </c>
      <c r="AC594" s="411">
        <f t="shared" ref="AC594" si="670">AC593</f>
        <v>0</v>
      </c>
      <c r="AD594" s="411">
        <f t="shared" ref="AD594" si="671">AD593</f>
        <v>0</v>
      </c>
      <c r="AE594" s="411">
        <f t="shared" ref="AE594" si="672">AE593</f>
        <v>0</v>
      </c>
      <c r="AF594" s="411">
        <f t="shared" ref="AF594" si="673">AF593</f>
        <v>0</v>
      </c>
      <c r="AG594" s="411">
        <f t="shared" ref="AG594" si="674">AG593</f>
        <v>0</v>
      </c>
      <c r="AH594" s="411">
        <f t="shared" ref="AH594" si="675">AH593</f>
        <v>0</v>
      </c>
      <c r="AI594" s="411">
        <f t="shared" ref="AI594" si="676">AI593</f>
        <v>0</v>
      </c>
      <c r="AJ594" s="411">
        <f t="shared" ref="AJ594" si="677">AJ593</f>
        <v>0</v>
      </c>
      <c r="AK594" s="411">
        <f t="shared" ref="AK594" si="678">AK593</f>
        <v>0</v>
      </c>
      <c r="AL594" s="411">
        <f t="shared" ref="AL594" si="679">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680">Z596</f>
        <v>0</v>
      </c>
      <c r="AA597" s="411">
        <f t="shared" ref="AA597" si="681">AA596</f>
        <v>0</v>
      </c>
      <c r="AB597" s="411">
        <f t="shared" ref="AB597" si="682">AB596</f>
        <v>0</v>
      </c>
      <c r="AC597" s="411">
        <f t="shared" ref="AC597" si="683">AC596</f>
        <v>0</v>
      </c>
      <c r="AD597" s="411">
        <f t="shared" ref="AD597" si="684">AD596</f>
        <v>0</v>
      </c>
      <c r="AE597" s="411">
        <f t="shared" ref="AE597" si="685">AE596</f>
        <v>0</v>
      </c>
      <c r="AF597" s="411">
        <f t="shared" ref="AF597" si="686">AF596</f>
        <v>0</v>
      </c>
      <c r="AG597" s="411">
        <f t="shared" ref="AG597" si="687">AG596</f>
        <v>0</v>
      </c>
      <c r="AH597" s="411">
        <f t="shared" ref="AH597" si="688">AH596</f>
        <v>0</v>
      </c>
      <c r="AI597" s="411">
        <f t="shared" ref="AI597" si="689">AI596</f>
        <v>0</v>
      </c>
      <c r="AJ597" s="411">
        <f t="shared" ref="AJ597" si="690">AJ596</f>
        <v>0</v>
      </c>
      <c r="AK597" s="411">
        <f t="shared" ref="AK597" si="691">AK596</f>
        <v>0</v>
      </c>
      <c r="AL597" s="411">
        <f t="shared" ref="AL597" si="692">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693">Z599</f>
        <v>0</v>
      </c>
      <c r="AA600" s="411">
        <f t="shared" ref="AA600" si="694">AA599</f>
        <v>0</v>
      </c>
      <c r="AB600" s="411">
        <f t="shared" ref="AB600" si="695">AB599</f>
        <v>0</v>
      </c>
      <c r="AC600" s="411">
        <f t="shared" ref="AC600" si="696">AC599</f>
        <v>0</v>
      </c>
      <c r="AD600" s="411">
        <f t="shared" ref="AD600" si="697">AD599</f>
        <v>0</v>
      </c>
      <c r="AE600" s="411">
        <f t="shared" ref="AE600" si="698">AE599</f>
        <v>0</v>
      </c>
      <c r="AF600" s="411">
        <f t="shared" ref="AF600" si="699">AF599</f>
        <v>0</v>
      </c>
      <c r="AG600" s="411">
        <f t="shared" ref="AG600" si="700">AG599</f>
        <v>0</v>
      </c>
      <c r="AH600" s="411">
        <f t="shared" ref="AH600" si="701">AH599</f>
        <v>0</v>
      </c>
      <c r="AI600" s="411">
        <f t="shared" ref="AI600" si="702">AI599</f>
        <v>0</v>
      </c>
      <c r="AJ600" s="411">
        <f t="shared" ref="AJ600" si="703">AJ599</f>
        <v>0</v>
      </c>
      <c r="AK600" s="411">
        <f t="shared" ref="AK600" si="704">AK599</f>
        <v>0</v>
      </c>
      <c r="AL600" s="411">
        <f t="shared" ref="AL600" si="705">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706">Z603</f>
        <v>0</v>
      </c>
      <c r="AA604" s="411">
        <f t="shared" ref="AA604" si="707">AA603</f>
        <v>0</v>
      </c>
      <c r="AB604" s="411">
        <f t="shared" ref="AB604" si="708">AB603</f>
        <v>0</v>
      </c>
      <c r="AC604" s="411">
        <f t="shared" ref="AC604" si="709">AC603</f>
        <v>0</v>
      </c>
      <c r="AD604" s="411">
        <f t="shared" ref="AD604" si="710">AD603</f>
        <v>0</v>
      </c>
      <c r="AE604" s="411">
        <f t="shared" ref="AE604" si="711">AE603</f>
        <v>0</v>
      </c>
      <c r="AF604" s="411">
        <f t="shared" ref="AF604" si="712">AF603</f>
        <v>0</v>
      </c>
      <c r="AG604" s="411">
        <f t="shared" ref="AG604" si="713">AG603</f>
        <v>0</v>
      </c>
      <c r="AH604" s="411">
        <f t="shared" ref="AH604" si="714">AH603</f>
        <v>0</v>
      </c>
      <c r="AI604" s="411">
        <f t="shared" ref="AI604" si="715">AI603</f>
        <v>0</v>
      </c>
      <c r="AJ604" s="411">
        <f t="shared" ref="AJ604" si="716">AJ603</f>
        <v>0</v>
      </c>
      <c r="AK604" s="411">
        <f t="shared" ref="AK604" si="717">AK603</f>
        <v>0</v>
      </c>
      <c r="AL604" s="411">
        <f t="shared" ref="AL604" si="718">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719">Z606</f>
        <v>0</v>
      </c>
      <c r="AA607" s="411">
        <f t="shared" ref="AA607" si="720">AA606</f>
        <v>0</v>
      </c>
      <c r="AB607" s="411">
        <f t="shared" ref="AB607" si="721">AB606</f>
        <v>0</v>
      </c>
      <c r="AC607" s="411">
        <f t="shared" ref="AC607" si="722">AC606</f>
        <v>0</v>
      </c>
      <c r="AD607" s="411">
        <f t="shared" ref="AD607" si="723">AD606</f>
        <v>0</v>
      </c>
      <c r="AE607" s="411">
        <f t="shared" ref="AE607" si="724">AE606</f>
        <v>0</v>
      </c>
      <c r="AF607" s="411">
        <f t="shared" ref="AF607" si="725">AF606</f>
        <v>0</v>
      </c>
      <c r="AG607" s="411">
        <f t="shared" ref="AG607" si="726">AG606</f>
        <v>0</v>
      </c>
      <c r="AH607" s="411">
        <f t="shared" ref="AH607" si="727">AH606</f>
        <v>0</v>
      </c>
      <c r="AI607" s="411">
        <f t="shared" ref="AI607" si="728">AI606</f>
        <v>0</v>
      </c>
      <c r="AJ607" s="411">
        <f t="shared" ref="AJ607" si="729">AJ606</f>
        <v>0</v>
      </c>
      <c r="AK607" s="411">
        <f t="shared" ref="AK607" si="730">AK606</f>
        <v>0</v>
      </c>
      <c r="AL607" s="411">
        <f t="shared" ref="AL607" si="731">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732">Z609</f>
        <v>0</v>
      </c>
      <c r="AA610" s="411">
        <f t="shared" ref="AA610" si="733">AA609</f>
        <v>0</v>
      </c>
      <c r="AB610" s="411">
        <f t="shared" ref="AB610" si="734">AB609</f>
        <v>0</v>
      </c>
      <c r="AC610" s="411">
        <f t="shared" ref="AC610" si="735">AC609</f>
        <v>0</v>
      </c>
      <c r="AD610" s="411">
        <f t="shared" ref="AD610" si="736">AD609</f>
        <v>0</v>
      </c>
      <c r="AE610" s="411">
        <f t="shared" ref="AE610" si="737">AE609</f>
        <v>0</v>
      </c>
      <c r="AF610" s="411">
        <f t="shared" ref="AF610" si="738">AF609</f>
        <v>0</v>
      </c>
      <c r="AG610" s="411">
        <f t="shared" ref="AG610" si="739">AG609</f>
        <v>0</v>
      </c>
      <c r="AH610" s="411">
        <f t="shared" ref="AH610" si="740">AH609</f>
        <v>0</v>
      </c>
      <c r="AI610" s="411">
        <f t="shared" ref="AI610" si="741">AI609</f>
        <v>0</v>
      </c>
      <c r="AJ610" s="411">
        <f t="shared" ref="AJ610" si="742">AJ609</f>
        <v>0</v>
      </c>
      <c r="AK610" s="411">
        <f t="shared" ref="AK610" si="743">AK609</f>
        <v>0</v>
      </c>
      <c r="AL610" s="411">
        <f t="shared" ref="AL610" si="744">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745">Z612</f>
        <v>0</v>
      </c>
      <c r="AA613" s="411">
        <f t="shared" ref="AA613" si="746">AA612</f>
        <v>0</v>
      </c>
      <c r="AB613" s="411">
        <f t="shared" ref="AB613" si="747">AB612</f>
        <v>0</v>
      </c>
      <c r="AC613" s="411">
        <f t="shared" ref="AC613" si="748">AC612</f>
        <v>0</v>
      </c>
      <c r="AD613" s="411">
        <f t="shared" ref="AD613" si="749">AD612</f>
        <v>0</v>
      </c>
      <c r="AE613" s="411">
        <f t="shared" ref="AE613" si="750">AE612</f>
        <v>0</v>
      </c>
      <c r="AF613" s="411">
        <f t="shared" ref="AF613" si="751">AF612</f>
        <v>0</v>
      </c>
      <c r="AG613" s="411">
        <f t="shared" ref="AG613" si="752">AG612</f>
        <v>0</v>
      </c>
      <c r="AH613" s="411">
        <f t="shared" ref="AH613" si="753">AH612</f>
        <v>0</v>
      </c>
      <c r="AI613" s="411">
        <f t="shared" ref="AI613" si="754">AI612</f>
        <v>0</v>
      </c>
      <c r="AJ613" s="411">
        <f t="shared" ref="AJ613" si="755">AJ612</f>
        <v>0</v>
      </c>
      <c r="AK613" s="411">
        <f t="shared" ref="AK613" si="756">AK612</f>
        <v>0</v>
      </c>
      <c r="AL613" s="411">
        <f t="shared" ref="AL613" si="757">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758">Z615</f>
        <v>0</v>
      </c>
      <c r="AA616" s="411">
        <f t="shared" ref="AA616" si="759">AA615</f>
        <v>0</v>
      </c>
      <c r="AB616" s="411">
        <f t="shared" ref="AB616" si="760">AB615</f>
        <v>0</v>
      </c>
      <c r="AC616" s="411">
        <f t="shared" ref="AC616" si="761">AC615</f>
        <v>0</v>
      </c>
      <c r="AD616" s="411">
        <f t="shared" ref="AD616" si="762">AD615</f>
        <v>0</v>
      </c>
      <c r="AE616" s="411">
        <f t="shared" ref="AE616" si="763">AE615</f>
        <v>0</v>
      </c>
      <c r="AF616" s="411">
        <f t="shared" ref="AF616" si="764">AF615</f>
        <v>0</v>
      </c>
      <c r="AG616" s="411">
        <f t="shared" ref="AG616" si="765">AG615</f>
        <v>0</v>
      </c>
      <c r="AH616" s="411">
        <f t="shared" ref="AH616" si="766">AH615</f>
        <v>0</v>
      </c>
      <c r="AI616" s="411">
        <f t="shared" ref="AI616" si="767">AI615</f>
        <v>0</v>
      </c>
      <c r="AJ616" s="411">
        <f t="shared" ref="AJ616" si="768">AJ615</f>
        <v>0</v>
      </c>
      <c r="AK616" s="411">
        <f t="shared" ref="AK616" si="769">AK615</f>
        <v>0</v>
      </c>
      <c r="AL616" s="411">
        <f t="shared" ref="AL616" si="770">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771">Z619</f>
        <v>0</v>
      </c>
      <c r="AA620" s="411">
        <f t="shared" ref="AA620" si="772">AA619</f>
        <v>0</v>
      </c>
      <c r="AB620" s="411">
        <f t="shared" ref="AB620" si="773">AB619</f>
        <v>0</v>
      </c>
      <c r="AC620" s="411">
        <f t="shared" ref="AC620" si="774">AC619</f>
        <v>0</v>
      </c>
      <c r="AD620" s="411">
        <f t="shared" ref="AD620" si="775">AD619</f>
        <v>0</v>
      </c>
      <c r="AE620" s="411">
        <f t="shared" ref="AE620" si="776">AE619</f>
        <v>0</v>
      </c>
      <c r="AF620" s="411">
        <f t="shared" ref="AF620" si="777">AF619</f>
        <v>0</v>
      </c>
      <c r="AG620" s="411">
        <f t="shared" ref="AG620" si="778">AG619</f>
        <v>0</v>
      </c>
      <c r="AH620" s="411">
        <f t="shared" ref="AH620" si="779">AH619</f>
        <v>0</v>
      </c>
      <c r="AI620" s="411">
        <f t="shared" ref="AI620" si="780">AI619</f>
        <v>0</v>
      </c>
      <c r="AJ620" s="411">
        <f t="shared" ref="AJ620" si="781">AJ619</f>
        <v>0</v>
      </c>
      <c r="AK620" s="411">
        <f t="shared" ref="AK620" si="782">AK619</f>
        <v>0</v>
      </c>
      <c r="AL620" s="411">
        <f t="shared" ref="AL620" si="783">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784">Z622</f>
        <v>0</v>
      </c>
      <c r="AA623" s="411">
        <f t="shared" ref="AA623" si="785">AA622</f>
        <v>0</v>
      </c>
      <c r="AB623" s="411">
        <f t="shared" ref="AB623" si="786">AB622</f>
        <v>0</v>
      </c>
      <c r="AC623" s="411">
        <f t="shared" ref="AC623" si="787">AC622</f>
        <v>0</v>
      </c>
      <c r="AD623" s="411">
        <f t="shared" ref="AD623" si="788">AD622</f>
        <v>0</v>
      </c>
      <c r="AE623" s="411">
        <f t="shared" ref="AE623" si="789">AE622</f>
        <v>0</v>
      </c>
      <c r="AF623" s="411">
        <f t="shared" ref="AF623" si="790">AF622</f>
        <v>0</v>
      </c>
      <c r="AG623" s="411">
        <f t="shared" ref="AG623" si="791">AG622</f>
        <v>0</v>
      </c>
      <c r="AH623" s="411">
        <f t="shared" ref="AH623" si="792">AH622</f>
        <v>0</v>
      </c>
      <c r="AI623" s="411">
        <f t="shared" ref="AI623" si="793">AI622</f>
        <v>0</v>
      </c>
      <c r="AJ623" s="411">
        <f t="shared" ref="AJ623" si="794">AJ622</f>
        <v>0</v>
      </c>
      <c r="AK623" s="411">
        <f t="shared" ref="AK623" si="795">AK622</f>
        <v>0</v>
      </c>
      <c r="AL623" s="411">
        <f t="shared" ref="AL623" si="796">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797">Z625</f>
        <v>0</v>
      </c>
      <c r="AA626" s="411">
        <f t="shared" ref="AA626" si="798">AA625</f>
        <v>0</v>
      </c>
      <c r="AB626" s="411">
        <f t="shared" ref="AB626" si="799">AB625</f>
        <v>0</v>
      </c>
      <c r="AC626" s="411">
        <f t="shared" ref="AC626" si="800">AC625</f>
        <v>0</v>
      </c>
      <c r="AD626" s="411">
        <f t="shared" ref="AD626" si="801">AD625</f>
        <v>0</v>
      </c>
      <c r="AE626" s="411">
        <f t="shared" ref="AE626" si="802">AE625</f>
        <v>0</v>
      </c>
      <c r="AF626" s="411">
        <f t="shared" ref="AF626" si="803">AF625</f>
        <v>0</v>
      </c>
      <c r="AG626" s="411">
        <f t="shared" ref="AG626" si="804">AG625</f>
        <v>0</v>
      </c>
      <c r="AH626" s="411">
        <f t="shared" ref="AH626" si="805">AH625</f>
        <v>0</v>
      </c>
      <c r="AI626" s="411">
        <f t="shared" ref="AI626" si="806">AI625</f>
        <v>0</v>
      </c>
      <c r="AJ626" s="411">
        <f t="shared" ref="AJ626" si="807">AJ625</f>
        <v>0</v>
      </c>
      <c r="AK626" s="411">
        <f t="shared" ref="AK626" si="808">AK625</f>
        <v>0</v>
      </c>
      <c r="AL626" s="411">
        <f t="shared" ref="AL626" si="809">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810">Z629</f>
        <v>0</v>
      </c>
      <c r="AA630" s="411">
        <f t="shared" ref="AA630" si="811">AA629</f>
        <v>0</v>
      </c>
      <c r="AB630" s="411">
        <f t="shared" ref="AB630" si="812">AB629</f>
        <v>0</v>
      </c>
      <c r="AC630" s="411">
        <f t="shared" ref="AC630" si="813">AC629</f>
        <v>0</v>
      </c>
      <c r="AD630" s="411">
        <f t="shared" ref="AD630" si="814">AD629</f>
        <v>0</v>
      </c>
      <c r="AE630" s="411">
        <f t="shared" ref="AE630" si="815">AE629</f>
        <v>0</v>
      </c>
      <c r="AF630" s="411">
        <f t="shared" ref="AF630" si="816">AF629</f>
        <v>0</v>
      </c>
      <c r="AG630" s="411">
        <f t="shared" ref="AG630" si="817">AG629</f>
        <v>0</v>
      </c>
      <c r="AH630" s="411">
        <f t="shared" ref="AH630" si="818">AH629</f>
        <v>0</v>
      </c>
      <c r="AI630" s="411">
        <f t="shared" ref="AI630" si="819">AI629</f>
        <v>0</v>
      </c>
      <c r="AJ630" s="411">
        <f t="shared" ref="AJ630" si="820">AJ629</f>
        <v>0</v>
      </c>
      <c r="AK630" s="411">
        <f t="shared" ref="AK630" si="821">AK629</f>
        <v>0</v>
      </c>
      <c r="AL630" s="411">
        <f t="shared" ref="AL630" si="822">AL629</f>
        <v>0</v>
      </c>
      <c r="AM630" s="516"/>
      <c r="AN630" s="629"/>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9"/>
    </row>
    <row r="632" spans="1:40" s="309" customFormat="1" ht="15.7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0"/>
    </row>
    <row r="633" spans="1:40"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823">Z633</f>
        <v>0</v>
      </c>
      <c r="AA634" s="411">
        <f t="shared" si="823"/>
        <v>0</v>
      </c>
      <c r="AB634" s="411">
        <f t="shared" si="823"/>
        <v>0</v>
      </c>
      <c r="AC634" s="411">
        <f t="shared" si="823"/>
        <v>0</v>
      </c>
      <c r="AD634" s="411">
        <f t="shared" si="823"/>
        <v>0</v>
      </c>
      <c r="AE634" s="411">
        <f t="shared" si="823"/>
        <v>0</v>
      </c>
      <c r="AF634" s="411">
        <f t="shared" si="823"/>
        <v>0</v>
      </c>
      <c r="AG634" s="411">
        <f t="shared" si="823"/>
        <v>0</v>
      </c>
      <c r="AH634" s="411">
        <f t="shared" si="823"/>
        <v>0</v>
      </c>
      <c r="AI634" s="411">
        <f t="shared" si="823"/>
        <v>0</v>
      </c>
      <c r="AJ634" s="411">
        <f t="shared" si="823"/>
        <v>0</v>
      </c>
      <c r="AK634" s="411">
        <f t="shared" si="823"/>
        <v>0</v>
      </c>
      <c r="AL634" s="411">
        <f t="shared" si="823"/>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824">Z636</f>
        <v>0</v>
      </c>
      <c r="AA637" s="411">
        <f t="shared" si="824"/>
        <v>0</v>
      </c>
      <c r="AB637" s="411">
        <f t="shared" si="824"/>
        <v>0</v>
      </c>
      <c r="AC637" s="411">
        <f t="shared" si="824"/>
        <v>0</v>
      </c>
      <c r="AD637" s="411">
        <f t="shared" si="824"/>
        <v>0</v>
      </c>
      <c r="AE637" s="411">
        <f t="shared" si="824"/>
        <v>0</v>
      </c>
      <c r="AF637" s="411">
        <f t="shared" si="824"/>
        <v>0</v>
      </c>
      <c r="AG637" s="411">
        <f t="shared" si="824"/>
        <v>0</v>
      </c>
      <c r="AH637" s="411">
        <f t="shared" si="824"/>
        <v>0</v>
      </c>
      <c r="AI637" s="411">
        <f t="shared" si="824"/>
        <v>0</v>
      </c>
      <c r="AJ637" s="411">
        <f t="shared" si="824"/>
        <v>0</v>
      </c>
      <c r="AK637" s="411">
        <f t="shared" si="824"/>
        <v>0</v>
      </c>
      <c r="AL637" s="411">
        <f t="shared" si="824"/>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825">Z640</f>
        <v>0</v>
      </c>
      <c r="AA641" s="411">
        <f t="shared" si="825"/>
        <v>0</v>
      </c>
      <c r="AB641" s="411">
        <f t="shared" si="825"/>
        <v>0</v>
      </c>
      <c r="AC641" s="411">
        <f t="shared" si="825"/>
        <v>0</v>
      </c>
      <c r="AD641" s="411">
        <f t="shared" si="825"/>
        <v>0</v>
      </c>
      <c r="AE641" s="411">
        <f t="shared" si="825"/>
        <v>0</v>
      </c>
      <c r="AF641" s="411">
        <f t="shared" si="825"/>
        <v>0</v>
      </c>
      <c r="AG641" s="411">
        <f t="shared" si="825"/>
        <v>0</v>
      </c>
      <c r="AH641" s="411">
        <f t="shared" si="825"/>
        <v>0</v>
      </c>
      <c r="AI641" s="411">
        <f t="shared" si="825"/>
        <v>0</v>
      </c>
      <c r="AJ641" s="411">
        <f t="shared" si="825"/>
        <v>0</v>
      </c>
      <c r="AK641" s="411">
        <f t="shared" si="825"/>
        <v>0</v>
      </c>
      <c r="AL641" s="411">
        <f t="shared" si="825"/>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826">Z643</f>
        <v>0</v>
      </c>
      <c r="AA644" s="411">
        <f t="shared" si="826"/>
        <v>0</v>
      </c>
      <c r="AB644" s="411">
        <f t="shared" si="826"/>
        <v>0</v>
      </c>
      <c r="AC644" s="411">
        <f t="shared" si="826"/>
        <v>0</v>
      </c>
      <c r="AD644" s="411">
        <f t="shared" si="826"/>
        <v>0</v>
      </c>
      <c r="AE644" s="411">
        <f t="shared" si="826"/>
        <v>0</v>
      </c>
      <c r="AF644" s="411">
        <f t="shared" si="826"/>
        <v>0</v>
      </c>
      <c r="AG644" s="411">
        <f t="shared" si="826"/>
        <v>0</v>
      </c>
      <c r="AH644" s="411">
        <f t="shared" si="826"/>
        <v>0</v>
      </c>
      <c r="AI644" s="411">
        <f t="shared" si="826"/>
        <v>0</v>
      </c>
      <c r="AJ644" s="411">
        <f t="shared" si="826"/>
        <v>0</v>
      </c>
      <c r="AK644" s="411">
        <f t="shared" si="826"/>
        <v>0</v>
      </c>
      <c r="AL644" s="411">
        <f t="shared" si="826"/>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827">Z646</f>
        <v>0</v>
      </c>
      <c r="AA647" s="411">
        <f t="shared" si="827"/>
        <v>0</v>
      </c>
      <c r="AB647" s="411">
        <f t="shared" si="827"/>
        <v>0</v>
      </c>
      <c r="AC647" s="411">
        <f t="shared" si="827"/>
        <v>0</v>
      </c>
      <c r="AD647" s="411">
        <f t="shared" si="827"/>
        <v>0</v>
      </c>
      <c r="AE647" s="411">
        <f t="shared" si="827"/>
        <v>0</v>
      </c>
      <c r="AF647" s="411">
        <f t="shared" si="827"/>
        <v>0</v>
      </c>
      <c r="AG647" s="411">
        <f t="shared" si="827"/>
        <v>0</v>
      </c>
      <c r="AH647" s="411">
        <f t="shared" si="827"/>
        <v>0</v>
      </c>
      <c r="AI647" s="411">
        <f t="shared" si="827"/>
        <v>0</v>
      </c>
      <c r="AJ647" s="411">
        <f t="shared" si="827"/>
        <v>0</v>
      </c>
      <c r="AK647" s="411">
        <f t="shared" si="827"/>
        <v>0</v>
      </c>
      <c r="AL647" s="411">
        <f t="shared" si="827"/>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828">Z649</f>
        <v>0</v>
      </c>
      <c r="AA650" s="411">
        <f t="shared" si="828"/>
        <v>0</v>
      </c>
      <c r="AB650" s="411">
        <f t="shared" si="828"/>
        <v>0</v>
      </c>
      <c r="AC650" s="411">
        <f t="shared" si="828"/>
        <v>0</v>
      </c>
      <c r="AD650" s="411">
        <f t="shared" si="828"/>
        <v>0</v>
      </c>
      <c r="AE650" s="411">
        <f t="shared" si="828"/>
        <v>0</v>
      </c>
      <c r="AF650" s="411">
        <f t="shared" si="828"/>
        <v>0</v>
      </c>
      <c r="AG650" s="411">
        <f t="shared" si="828"/>
        <v>0</v>
      </c>
      <c r="AH650" s="411">
        <f t="shared" si="828"/>
        <v>0</v>
      </c>
      <c r="AI650" s="411">
        <f t="shared" si="828"/>
        <v>0</v>
      </c>
      <c r="AJ650" s="411">
        <f t="shared" si="828"/>
        <v>0</v>
      </c>
      <c r="AK650" s="411">
        <f t="shared" si="828"/>
        <v>0</v>
      </c>
      <c r="AL650" s="411">
        <f t="shared" si="828"/>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829">Z654</f>
        <v>0</v>
      </c>
      <c r="AA655" s="411">
        <f t="shared" ref="AA655" si="830">AA654</f>
        <v>0</v>
      </c>
      <c r="AB655" s="411">
        <f t="shared" ref="AB655" si="831">AB654</f>
        <v>0</v>
      </c>
      <c r="AC655" s="411">
        <f t="shared" ref="AC655" si="832">AC654</f>
        <v>0</v>
      </c>
      <c r="AD655" s="411">
        <f t="shared" ref="AD655" si="833">AD654</f>
        <v>0</v>
      </c>
      <c r="AE655" s="411">
        <f t="shared" ref="AE655" si="834">AE654</f>
        <v>0</v>
      </c>
      <c r="AF655" s="411">
        <f t="shared" ref="AF655" si="835">AF654</f>
        <v>0</v>
      </c>
      <c r="AG655" s="411">
        <f t="shared" ref="AG655" si="836">AG654</f>
        <v>0</v>
      </c>
      <c r="AH655" s="411">
        <f t="shared" ref="AH655" si="837">AH654</f>
        <v>0</v>
      </c>
      <c r="AI655" s="411">
        <f t="shared" ref="AI655" si="838">AI654</f>
        <v>0</v>
      </c>
      <c r="AJ655" s="411">
        <f t="shared" ref="AJ655" si="839">AJ654</f>
        <v>0</v>
      </c>
      <c r="AK655" s="411">
        <f t="shared" ref="AK655" si="840">AK654</f>
        <v>0</v>
      </c>
      <c r="AL655" s="411">
        <f t="shared" ref="AL655" si="841">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f>'7.  Persistence Report'!AX143</f>
        <v>248835.78206249999</v>
      </c>
      <c r="E657" s="295">
        <f>'7.  Persistence Report'!AY143</f>
        <v>0</v>
      </c>
      <c r="F657" s="295">
        <f>'7.  Persistence Report'!AZ143</f>
        <v>248835.78206249999</v>
      </c>
      <c r="G657" s="295">
        <f>'7.  Persistence Report'!BA143</f>
        <v>0</v>
      </c>
      <c r="H657" s="295">
        <f>'7.  Persistence Report'!BB143</f>
        <v>0</v>
      </c>
      <c r="I657" s="295">
        <f>'7.  Persistence Report'!BC143</f>
        <v>0</v>
      </c>
      <c r="J657" s="295">
        <f>'7.  Persistence Report'!BD143</f>
        <v>0</v>
      </c>
      <c r="K657" s="295">
        <f>'7.  Persistence Report'!BE143</f>
        <v>0</v>
      </c>
      <c r="L657" s="295">
        <f>'7.  Persistence Report'!BF143</f>
        <v>0</v>
      </c>
      <c r="M657" s="295">
        <f>'7.  Persistence Report'!BG143</f>
        <v>0</v>
      </c>
      <c r="N657" s="291"/>
      <c r="O657" s="295">
        <f>'7.  Persistence Report'!S143</f>
        <v>66.066813949837766</v>
      </c>
      <c r="P657" s="295"/>
      <c r="Q657" s="295">
        <f>'7.  Persistence Report'!U143</f>
        <v>68.06560728881206</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842">Z657</f>
        <v>0</v>
      </c>
      <c r="AA658" s="411">
        <f t="shared" ref="AA658" si="843">AA657</f>
        <v>0</v>
      </c>
      <c r="AB658" s="411">
        <f t="shared" ref="AB658" si="844">AB657</f>
        <v>0</v>
      </c>
      <c r="AC658" s="411">
        <f t="shared" ref="AC658" si="845">AC657</f>
        <v>0</v>
      </c>
      <c r="AD658" s="411">
        <f t="shared" ref="AD658" si="846">AD657</f>
        <v>0</v>
      </c>
      <c r="AE658" s="411">
        <f t="shared" ref="AE658" si="847">AE657</f>
        <v>0</v>
      </c>
      <c r="AF658" s="411">
        <f t="shared" ref="AF658" si="848">AF657</f>
        <v>0</v>
      </c>
      <c r="AG658" s="411">
        <f t="shared" ref="AG658" si="849">AG657</f>
        <v>0</v>
      </c>
      <c r="AH658" s="411">
        <f t="shared" ref="AH658" si="850">AH657</f>
        <v>0</v>
      </c>
      <c r="AI658" s="411">
        <f t="shared" ref="AI658" si="851">AI657</f>
        <v>0</v>
      </c>
      <c r="AJ658" s="411">
        <f t="shared" ref="AJ658" si="852">AJ657</f>
        <v>0</v>
      </c>
      <c r="AK658" s="411">
        <f t="shared" ref="AK658" si="853">AK657</f>
        <v>0</v>
      </c>
      <c r="AL658" s="411">
        <f t="shared" ref="AL658" si="854">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outlineLevel="1">
      <c r="A660" s="532">
        <v>23</v>
      </c>
      <c r="B660" s="808" t="s">
        <v>781</v>
      </c>
      <c r="C660" s="291" t="s">
        <v>25</v>
      </c>
      <c r="D660" s="295">
        <f>'7.  Persistence Report'!AX144</f>
        <v>1167568.9929317737</v>
      </c>
      <c r="E660" s="295">
        <f>'7.  Persistence Report'!AY144</f>
        <v>0</v>
      </c>
      <c r="F660" s="295">
        <f>'7.  Persistence Report'!AZ144</f>
        <v>1157970.8283239603</v>
      </c>
      <c r="G660" s="295">
        <f>'7.  Persistence Report'!BA144</f>
        <v>0</v>
      </c>
      <c r="H660" s="295">
        <f>'7.  Persistence Report'!BB144</f>
        <v>0</v>
      </c>
      <c r="I660" s="295">
        <f>'7.  Persistence Report'!BC144</f>
        <v>0</v>
      </c>
      <c r="J660" s="295">
        <f>'7.  Persistence Report'!BD144</f>
        <v>0</v>
      </c>
      <c r="K660" s="295">
        <f>'7.  Persistence Report'!BE144</f>
        <v>0</v>
      </c>
      <c r="L660" s="295">
        <f>'7.  Persistence Report'!BF144</f>
        <v>0</v>
      </c>
      <c r="M660" s="295">
        <f>'7.  Persistence Report'!BG144</f>
        <v>0</v>
      </c>
      <c r="N660" s="291"/>
      <c r="O660" s="295">
        <f>'7.  Persistence Report'!S144</f>
        <v>80.151437674921198</v>
      </c>
      <c r="P660" s="295"/>
      <c r="Q660" s="295">
        <f>'7.  Persistence Report'!U144</f>
        <v>79.831112275244323</v>
      </c>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855">Z660</f>
        <v>0</v>
      </c>
      <c r="AA661" s="411">
        <f t="shared" ref="AA661" si="856">AA660</f>
        <v>0</v>
      </c>
      <c r="AB661" s="411">
        <f t="shared" ref="AB661" si="857">AB660</f>
        <v>0</v>
      </c>
      <c r="AC661" s="411">
        <f t="shared" ref="AC661" si="858">AC660</f>
        <v>0</v>
      </c>
      <c r="AD661" s="411">
        <f t="shared" ref="AD661" si="859">AD660</f>
        <v>0</v>
      </c>
      <c r="AE661" s="411">
        <f t="shared" ref="AE661" si="860">AE660</f>
        <v>0</v>
      </c>
      <c r="AF661" s="411">
        <f t="shared" ref="AF661" si="861">AF660</f>
        <v>0</v>
      </c>
      <c r="AG661" s="411">
        <f t="shared" ref="AG661" si="862">AG660</f>
        <v>0</v>
      </c>
      <c r="AH661" s="411">
        <f t="shared" ref="AH661" si="863">AH660</f>
        <v>0</v>
      </c>
      <c r="AI661" s="411">
        <f t="shared" ref="AI661" si="864">AI660</f>
        <v>0</v>
      </c>
      <c r="AJ661" s="411">
        <f t="shared" ref="AJ661" si="865">AJ660</f>
        <v>0</v>
      </c>
      <c r="AK661" s="411">
        <f t="shared" ref="AK661" si="866">AK660</f>
        <v>0</v>
      </c>
      <c r="AL661" s="411">
        <f t="shared" ref="AL661" si="867">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outlineLevel="1">
      <c r="A663" s="532">
        <v>24</v>
      </c>
      <c r="B663" s="808" t="s">
        <v>790</v>
      </c>
      <c r="C663" s="291" t="s">
        <v>25</v>
      </c>
      <c r="D663" s="295">
        <f>'7.  Persistence Report'!AX145</f>
        <v>44471.399999999907</v>
      </c>
      <c r="E663" s="295"/>
      <c r="F663" s="295">
        <f>'7.  Persistence Report'!AZ145</f>
        <v>44471.399999999907</v>
      </c>
      <c r="G663" s="295"/>
      <c r="H663" s="295"/>
      <c r="I663" s="295"/>
      <c r="J663" s="295"/>
      <c r="K663" s="295"/>
      <c r="L663" s="295"/>
      <c r="M663" s="295"/>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868">Z663</f>
        <v>0</v>
      </c>
      <c r="AA664" s="411">
        <f t="shared" ref="AA664" si="869">AA663</f>
        <v>0</v>
      </c>
      <c r="AB664" s="411">
        <f t="shared" ref="AB664" si="870">AB663</f>
        <v>0</v>
      </c>
      <c r="AC664" s="411">
        <f t="shared" ref="AC664" si="871">AC663</f>
        <v>0</v>
      </c>
      <c r="AD664" s="411">
        <f t="shared" ref="AD664" si="872">AD663</f>
        <v>0</v>
      </c>
      <c r="AE664" s="411">
        <f t="shared" ref="AE664" si="873">AE663</f>
        <v>0</v>
      </c>
      <c r="AF664" s="411">
        <f t="shared" ref="AF664" si="874">AF663</f>
        <v>0</v>
      </c>
      <c r="AG664" s="411">
        <f t="shared" ref="AG664" si="875">AG663</f>
        <v>0</v>
      </c>
      <c r="AH664" s="411">
        <f t="shared" ref="AH664" si="876">AH663</f>
        <v>0</v>
      </c>
      <c r="AI664" s="411">
        <f t="shared" ref="AI664" si="877">AI663</f>
        <v>0</v>
      </c>
      <c r="AJ664" s="411">
        <f t="shared" ref="AJ664" si="878">AJ663</f>
        <v>0</v>
      </c>
      <c r="AK664" s="411">
        <f t="shared" ref="AK664" si="879">AK663</f>
        <v>0</v>
      </c>
      <c r="AL664" s="411">
        <f t="shared" ref="AL664" si="880">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881">Z667</f>
        <v>0</v>
      </c>
      <c r="AA668" s="411">
        <f t="shared" ref="AA668" si="882">AA667</f>
        <v>0</v>
      </c>
      <c r="AB668" s="411">
        <f t="shared" ref="AB668" si="883">AB667</f>
        <v>0</v>
      </c>
      <c r="AC668" s="411">
        <f t="shared" ref="AC668" si="884">AC667</f>
        <v>0</v>
      </c>
      <c r="AD668" s="411">
        <f t="shared" ref="AD668" si="885">AD667</f>
        <v>0</v>
      </c>
      <c r="AE668" s="411">
        <f t="shared" ref="AE668" si="886">AE667</f>
        <v>0</v>
      </c>
      <c r="AF668" s="411">
        <f t="shared" ref="AF668" si="887">AF667</f>
        <v>0</v>
      </c>
      <c r="AG668" s="411">
        <f t="shared" ref="AG668" si="888">AG667</f>
        <v>0</v>
      </c>
      <c r="AH668" s="411">
        <f t="shared" ref="AH668" si="889">AH667</f>
        <v>0</v>
      </c>
      <c r="AI668" s="411">
        <f t="shared" ref="AI668" si="890">AI667</f>
        <v>0</v>
      </c>
      <c r="AJ668" s="411">
        <f t="shared" ref="AJ668" si="891">AJ667</f>
        <v>0</v>
      </c>
      <c r="AK668" s="411">
        <f t="shared" ref="AK668" si="892">AK667</f>
        <v>0</v>
      </c>
      <c r="AL668" s="411">
        <f t="shared" ref="AL668" si="893">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f>'7.  Persistence Report'!AX146</f>
        <v>4611250.7621967997</v>
      </c>
      <c r="E670" s="295"/>
      <c r="F670" s="295">
        <f>'7.  Persistence Report'!AZ146</f>
        <v>4588447.6469706502</v>
      </c>
      <c r="G670" s="295"/>
      <c r="H670" s="295"/>
      <c r="I670" s="295"/>
      <c r="J670" s="295"/>
      <c r="K670" s="295"/>
      <c r="L670" s="295"/>
      <c r="M670" s="295"/>
      <c r="N670" s="295">
        <v>12</v>
      </c>
      <c r="O670" s="295">
        <f>'7.  Persistence Report'!S146</f>
        <v>858.3134562648446</v>
      </c>
      <c r="P670" s="295"/>
      <c r="Q670" s="295">
        <f>'7.  Persistence Report'!U146</f>
        <v>903.62039406989595</v>
      </c>
      <c r="R670" s="295"/>
      <c r="S670" s="295"/>
      <c r="T670" s="295"/>
      <c r="U670" s="295"/>
      <c r="V670" s="295"/>
      <c r="W670" s="295"/>
      <c r="X670" s="295"/>
      <c r="Y670" s="426"/>
      <c r="Z670" s="410">
        <v>6.3200000000000006E-2</v>
      </c>
      <c r="AA670" s="410">
        <v>0.90190000000000003</v>
      </c>
      <c r="AB670" s="410">
        <v>2.07E-2</v>
      </c>
      <c r="AC670" s="410"/>
      <c r="AD670" s="410"/>
      <c r="AE670" s="410"/>
      <c r="AF670" s="415"/>
      <c r="AG670" s="415"/>
      <c r="AH670" s="415"/>
      <c r="AI670" s="415"/>
      <c r="AJ670" s="415"/>
      <c r="AK670" s="415"/>
      <c r="AL670" s="415"/>
      <c r="AM670" s="296">
        <f>SUM(Y670:AL670)</f>
        <v>0.98580000000000012</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894">Z670</f>
        <v>6.3200000000000006E-2</v>
      </c>
      <c r="AA671" s="411">
        <f t="shared" ref="AA671" si="895">AA670</f>
        <v>0.90190000000000003</v>
      </c>
      <c r="AB671" s="411">
        <f t="shared" ref="AB671" si="896">AB670</f>
        <v>2.07E-2</v>
      </c>
      <c r="AC671" s="411">
        <f t="shared" ref="AC671" si="897">AC670</f>
        <v>0</v>
      </c>
      <c r="AD671" s="411">
        <f t="shared" ref="AD671" si="898">AD670</f>
        <v>0</v>
      </c>
      <c r="AE671" s="411">
        <f t="shared" ref="AE671" si="899">AE670</f>
        <v>0</v>
      </c>
      <c r="AF671" s="411">
        <f t="shared" ref="AF671" si="900">AF670</f>
        <v>0</v>
      </c>
      <c r="AG671" s="411">
        <f t="shared" ref="AG671" si="901">AG670</f>
        <v>0</v>
      </c>
      <c r="AH671" s="411">
        <f t="shared" ref="AH671" si="902">AH670</f>
        <v>0</v>
      </c>
      <c r="AI671" s="411">
        <f t="shared" ref="AI671" si="903">AI670</f>
        <v>0</v>
      </c>
      <c r="AJ671" s="411">
        <f t="shared" ref="AJ671" si="904">AJ670</f>
        <v>0</v>
      </c>
      <c r="AK671" s="411">
        <f t="shared" ref="AK671" si="905">AK670</f>
        <v>0</v>
      </c>
      <c r="AL671" s="411">
        <f t="shared" ref="AL671" si="906">AL670</f>
        <v>0</v>
      </c>
      <c r="AM671" s="306"/>
    </row>
    <row r="672" spans="1:39" outlineLevel="1">
      <c r="A672" s="532"/>
      <c r="B672" s="294"/>
      <c r="C672" s="291"/>
      <c r="D672" s="806"/>
      <c r="E672" s="807"/>
      <c r="F672" s="807"/>
      <c r="G672" s="807"/>
      <c r="H672" s="807"/>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f>'7.  Persistence Report'!AX147</f>
        <v>15116.681264697032</v>
      </c>
      <c r="E673" s="295"/>
      <c r="F673" s="295">
        <f>'7.  Persistence Report'!AZ147</f>
        <v>9719.8511353035556</v>
      </c>
      <c r="G673" s="295"/>
      <c r="H673" s="295"/>
      <c r="I673" s="295"/>
      <c r="J673" s="295"/>
      <c r="K673" s="295"/>
      <c r="L673" s="295"/>
      <c r="M673" s="295"/>
      <c r="N673" s="295">
        <v>12</v>
      </c>
      <c r="O673" s="295">
        <f>'7.  Persistence Report'!S147</f>
        <v>2.0787991929633103</v>
      </c>
      <c r="P673" s="295"/>
      <c r="Q673" s="295">
        <f>'7.  Persistence Report'!U147</f>
        <v>1.336643826907963</v>
      </c>
      <c r="R673" s="295"/>
      <c r="S673" s="295"/>
      <c r="T673" s="295"/>
      <c r="U673" s="295"/>
      <c r="V673" s="295"/>
      <c r="W673" s="295"/>
      <c r="X673" s="295"/>
      <c r="Y673" s="426"/>
      <c r="Z673" s="410">
        <v>0.41</v>
      </c>
      <c r="AA673" s="410">
        <v>0.56000000000000005</v>
      </c>
      <c r="AB673" s="410"/>
      <c r="AC673" s="410"/>
      <c r="AD673" s="410"/>
      <c r="AE673" s="410"/>
      <c r="AF673" s="415"/>
      <c r="AG673" s="415"/>
      <c r="AH673" s="415"/>
      <c r="AI673" s="415"/>
      <c r="AJ673" s="415"/>
      <c r="AK673" s="415"/>
      <c r="AL673" s="415"/>
      <c r="AM673" s="296">
        <f>SUM(Y673:AL673)</f>
        <v>0.97</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907">Z673</f>
        <v>0.41</v>
      </c>
      <c r="AA674" s="411">
        <f t="shared" ref="AA674" si="908">AA673</f>
        <v>0.56000000000000005</v>
      </c>
      <c r="AB674" s="411">
        <f t="shared" ref="AB674" si="909">AB673</f>
        <v>0</v>
      </c>
      <c r="AC674" s="411">
        <f t="shared" ref="AC674" si="910">AC673</f>
        <v>0</v>
      </c>
      <c r="AD674" s="411">
        <f t="shared" ref="AD674" si="911">AD673</f>
        <v>0</v>
      </c>
      <c r="AE674" s="411">
        <f t="shared" ref="AE674" si="912">AE673</f>
        <v>0</v>
      </c>
      <c r="AF674" s="411">
        <f t="shared" ref="AF674" si="913">AF673</f>
        <v>0</v>
      </c>
      <c r="AG674" s="411">
        <f t="shared" ref="AG674" si="914">AG673</f>
        <v>0</v>
      </c>
      <c r="AH674" s="411">
        <f t="shared" ref="AH674" si="915">AH673</f>
        <v>0</v>
      </c>
      <c r="AI674" s="411">
        <f t="shared" ref="AI674" si="916">AI673</f>
        <v>0</v>
      </c>
      <c r="AJ674" s="411">
        <f t="shared" ref="AJ674" si="917">AJ673</f>
        <v>0</v>
      </c>
      <c r="AK674" s="411">
        <f t="shared" ref="AK674" si="918">AK673</f>
        <v>0</v>
      </c>
      <c r="AL674" s="411">
        <f t="shared" ref="AL674" si="919">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920">Z676</f>
        <v>0</v>
      </c>
      <c r="AA677" s="411">
        <f t="shared" ref="AA677" si="921">AA676</f>
        <v>0</v>
      </c>
      <c r="AB677" s="411">
        <f t="shared" ref="AB677" si="922">AB676</f>
        <v>0</v>
      </c>
      <c r="AC677" s="411">
        <f t="shared" ref="AC677" si="923">AC676</f>
        <v>0</v>
      </c>
      <c r="AD677" s="411">
        <f t="shared" ref="AD677" si="924">AD676</f>
        <v>0</v>
      </c>
      <c r="AE677" s="411">
        <f t="shared" ref="AE677" si="925">AE676</f>
        <v>0</v>
      </c>
      <c r="AF677" s="411">
        <f t="shared" ref="AF677" si="926">AF676</f>
        <v>0</v>
      </c>
      <c r="AG677" s="411">
        <f t="shared" ref="AG677" si="927">AG676</f>
        <v>0</v>
      </c>
      <c r="AH677" s="411">
        <f t="shared" ref="AH677" si="928">AH676</f>
        <v>0</v>
      </c>
      <c r="AI677" s="411">
        <f t="shared" ref="AI677" si="929">AI676</f>
        <v>0</v>
      </c>
      <c r="AJ677" s="411">
        <f t="shared" ref="AJ677" si="930">AJ676</f>
        <v>0</v>
      </c>
      <c r="AK677" s="411">
        <f t="shared" ref="AK677" si="931">AK676</f>
        <v>0</v>
      </c>
      <c r="AL677" s="411">
        <f t="shared" ref="AL677" si="932">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f>'7.  Persistence Report'!AX148</f>
        <v>61809.274597744065</v>
      </c>
      <c r="E679" s="295"/>
      <c r="F679" s="295">
        <f>'7.  Persistence Report'!AZ148</f>
        <v>61809.274597744101</v>
      </c>
      <c r="G679" s="295"/>
      <c r="H679" s="295"/>
      <c r="I679" s="295"/>
      <c r="J679" s="295"/>
      <c r="K679" s="295"/>
      <c r="L679" s="295"/>
      <c r="M679" s="295"/>
      <c r="N679" s="295">
        <v>3</v>
      </c>
      <c r="O679" s="295">
        <f>'7.  Persistence Report'!S148</f>
        <v>16.394217687513965</v>
      </c>
      <c r="P679" s="295"/>
      <c r="Q679" s="295">
        <f>'7.  Persistence Report'!U148</f>
        <v>16.394217687513976</v>
      </c>
      <c r="R679" s="295"/>
      <c r="S679" s="295"/>
      <c r="T679" s="295"/>
      <c r="U679" s="295"/>
      <c r="V679" s="295"/>
      <c r="W679" s="295"/>
      <c r="X679" s="295"/>
      <c r="Y679" s="426"/>
      <c r="Z679" s="410"/>
      <c r="AA679" s="410">
        <v>1</v>
      </c>
      <c r="AB679" s="410"/>
      <c r="AC679" s="410"/>
      <c r="AD679" s="410"/>
      <c r="AE679" s="410"/>
      <c r="AF679" s="415"/>
      <c r="AG679" s="415"/>
      <c r="AH679" s="415"/>
      <c r="AI679" s="415"/>
      <c r="AJ679" s="415"/>
      <c r="AK679" s="415"/>
      <c r="AL679" s="415"/>
      <c r="AM679" s="296">
        <f>SUM(Y679:AL679)</f>
        <v>1</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933">Z679</f>
        <v>0</v>
      </c>
      <c r="AA680" s="411">
        <f t="shared" ref="AA680" si="934">AA679</f>
        <v>1</v>
      </c>
      <c r="AB680" s="411">
        <f t="shared" ref="AB680" si="935">AB679</f>
        <v>0</v>
      </c>
      <c r="AC680" s="411">
        <f t="shared" ref="AC680" si="936">AC679</f>
        <v>0</v>
      </c>
      <c r="AD680" s="411">
        <f t="shared" ref="AD680" si="937">AD679</f>
        <v>0</v>
      </c>
      <c r="AE680" s="411">
        <f t="shared" ref="AE680" si="938">AE679</f>
        <v>0</v>
      </c>
      <c r="AF680" s="411">
        <f t="shared" ref="AF680" si="939">AF679</f>
        <v>0</v>
      </c>
      <c r="AG680" s="411">
        <f t="shared" ref="AG680" si="940">AG679</f>
        <v>0</v>
      </c>
      <c r="AH680" s="411">
        <f t="shared" ref="AH680" si="941">AH679</f>
        <v>0</v>
      </c>
      <c r="AI680" s="411">
        <f t="shared" ref="AI680" si="942">AI679</f>
        <v>0</v>
      </c>
      <c r="AJ680" s="411">
        <f t="shared" ref="AJ680" si="943">AJ679</f>
        <v>0</v>
      </c>
      <c r="AK680" s="411">
        <f t="shared" ref="AK680" si="944">AK679</f>
        <v>0</v>
      </c>
      <c r="AL680" s="411">
        <f t="shared" ref="AL680" si="945">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946">Z682</f>
        <v>0</v>
      </c>
      <c r="AA683" s="411">
        <f t="shared" ref="AA683" si="947">AA682</f>
        <v>0</v>
      </c>
      <c r="AB683" s="411">
        <f t="shared" ref="AB683" si="948">AB682</f>
        <v>0</v>
      </c>
      <c r="AC683" s="411">
        <f t="shared" ref="AC683" si="949">AC682</f>
        <v>0</v>
      </c>
      <c r="AD683" s="411">
        <f t="shared" ref="AD683" si="950">AD682</f>
        <v>0</v>
      </c>
      <c r="AE683" s="411">
        <f t="shared" ref="AE683" si="951">AE682</f>
        <v>0</v>
      </c>
      <c r="AF683" s="411">
        <f t="shared" ref="AF683" si="952">AF682</f>
        <v>0</v>
      </c>
      <c r="AG683" s="411">
        <f t="shared" ref="AG683" si="953">AG682</f>
        <v>0</v>
      </c>
      <c r="AH683" s="411">
        <f t="shared" ref="AH683" si="954">AH682</f>
        <v>0</v>
      </c>
      <c r="AI683" s="411">
        <f t="shared" ref="AI683" si="955">AI682</f>
        <v>0</v>
      </c>
      <c r="AJ683" s="411">
        <f t="shared" ref="AJ683" si="956">AJ682</f>
        <v>0</v>
      </c>
      <c r="AK683" s="411">
        <f t="shared" ref="AK683" si="957">AK682</f>
        <v>0</v>
      </c>
      <c r="AL683" s="411">
        <f t="shared" ref="AL683" si="958">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959">Z685</f>
        <v>0</v>
      </c>
      <c r="AA686" s="411">
        <f t="shared" ref="AA686" si="960">AA685</f>
        <v>0</v>
      </c>
      <c r="AB686" s="411">
        <f t="shared" ref="AB686" si="961">AB685</f>
        <v>0</v>
      </c>
      <c r="AC686" s="411">
        <f t="shared" ref="AC686" si="962">AC685</f>
        <v>0</v>
      </c>
      <c r="AD686" s="411">
        <f t="shared" ref="AD686" si="963">AD685</f>
        <v>0</v>
      </c>
      <c r="AE686" s="411">
        <f t="shared" ref="AE686" si="964">AE685</f>
        <v>0</v>
      </c>
      <c r="AF686" s="411">
        <f t="shared" ref="AF686" si="965">AF685</f>
        <v>0</v>
      </c>
      <c r="AG686" s="411">
        <f t="shared" ref="AG686" si="966">AG685</f>
        <v>0</v>
      </c>
      <c r="AH686" s="411">
        <f t="shared" ref="AH686" si="967">AH685</f>
        <v>0</v>
      </c>
      <c r="AI686" s="411">
        <f t="shared" ref="AI686" si="968">AI685</f>
        <v>0</v>
      </c>
      <c r="AJ686" s="411">
        <f t="shared" ref="AJ686" si="969">AJ685</f>
        <v>0</v>
      </c>
      <c r="AK686" s="411">
        <f t="shared" ref="AK686" si="970">AK685</f>
        <v>0</v>
      </c>
      <c r="AL686" s="411">
        <f t="shared" ref="AL686" si="971">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972">Z688</f>
        <v>0</v>
      </c>
      <c r="AA689" s="411">
        <f t="shared" ref="AA689" si="973">AA688</f>
        <v>0</v>
      </c>
      <c r="AB689" s="411">
        <f t="shared" ref="AB689" si="974">AB688</f>
        <v>0</v>
      </c>
      <c r="AC689" s="411">
        <f t="shared" ref="AC689" si="975">AC688</f>
        <v>0</v>
      </c>
      <c r="AD689" s="411">
        <f t="shared" ref="AD689" si="976">AD688</f>
        <v>0</v>
      </c>
      <c r="AE689" s="411">
        <f t="shared" ref="AE689" si="977">AE688</f>
        <v>0</v>
      </c>
      <c r="AF689" s="411">
        <f t="shared" ref="AF689" si="978">AF688</f>
        <v>0</v>
      </c>
      <c r="AG689" s="411">
        <f t="shared" ref="AG689" si="979">AG688</f>
        <v>0</v>
      </c>
      <c r="AH689" s="411">
        <f t="shared" ref="AH689" si="980">AH688</f>
        <v>0</v>
      </c>
      <c r="AI689" s="411">
        <f t="shared" ref="AI689" si="981">AI688</f>
        <v>0</v>
      </c>
      <c r="AJ689" s="411">
        <f t="shared" ref="AJ689" si="982">AJ688</f>
        <v>0</v>
      </c>
      <c r="AK689" s="411">
        <f t="shared" ref="AK689" si="983">AK688</f>
        <v>0</v>
      </c>
      <c r="AL689" s="411">
        <f t="shared" ref="AL689" si="984">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808" t="s">
        <v>789</v>
      </c>
      <c r="C692" s="291" t="s">
        <v>25</v>
      </c>
      <c r="D692" s="295">
        <f>'7.  Persistence Report'!AX149</f>
        <v>354596.16</v>
      </c>
      <c r="E692" s="295"/>
      <c r="F692" s="295">
        <f>'7.  Persistence Report'!AZ149</f>
        <v>354596.16</v>
      </c>
      <c r="G692" s="295"/>
      <c r="H692" s="295"/>
      <c r="I692" s="295"/>
      <c r="J692" s="295"/>
      <c r="K692" s="295"/>
      <c r="L692" s="295"/>
      <c r="M692" s="295"/>
      <c r="N692" s="295">
        <v>0</v>
      </c>
      <c r="O692" s="295">
        <f>'7.  Persistence Report'!S149</f>
        <v>55.26865112520084</v>
      </c>
      <c r="P692" s="295"/>
      <c r="Q692" s="295">
        <f>'7.  Persistence Report'!U149</f>
        <v>55.26865112520084</v>
      </c>
      <c r="R692" s="295"/>
      <c r="S692" s="295"/>
      <c r="T692" s="295"/>
      <c r="U692" s="295"/>
      <c r="V692" s="295"/>
      <c r="W692" s="295"/>
      <c r="X692" s="295"/>
      <c r="Y692" s="426">
        <v>1</v>
      </c>
      <c r="Z692" s="410"/>
      <c r="AA692" s="410"/>
      <c r="AB692" s="410"/>
      <c r="AC692" s="410"/>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1</v>
      </c>
      <c r="Z693" s="411">
        <f t="shared" ref="Z693" si="985">Z692</f>
        <v>0</v>
      </c>
      <c r="AA693" s="411">
        <f t="shared" ref="AA693" si="986">AA692</f>
        <v>0</v>
      </c>
      <c r="AB693" s="411">
        <f t="shared" ref="AB693" si="987">AB692</f>
        <v>0</v>
      </c>
      <c r="AC693" s="411">
        <f t="shared" ref="AC693" si="988">AC692</f>
        <v>0</v>
      </c>
      <c r="AD693" s="411">
        <f t="shared" ref="AD693" si="989">AD692</f>
        <v>0</v>
      </c>
      <c r="AE693" s="411">
        <f t="shared" ref="AE693" si="990">AE692</f>
        <v>0</v>
      </c>
      <c r="AF693" s="411">
        <f t="shared" ref="AF693" si="991">AF692</f>
        <v>0</v>
      </c>
      <c r="AG693" s="411">
        <f t="shared" ref="AG693" si="992">AG692</f>
        <v>0</v>
      </c>
      <c r="AH693" s="411">
        <f t="shared" ref="AH693" si="993">AH692</f>
        <v>0</v>
      </c>
      <c r="AI693" s="411">
        <f t="shared" ref="AI693" si="994">AI692</f>
        <v>0</v>
      </c>
      <c r="AJ693" s="411">
        <f t="shared" ref="AJ693" si="995">AJ692</f>
        <v>0</v>
      </c>
      <c r="AK693" s="411">
        <f t="shared" ref="AK693" si="996">AK692</f>
        <v>0</v>
      </c>
      <c r="AL693" s="411">
        <f t="shared" ref="AL693" si="997">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998">Z695</f>
        <v>0</v>
      </c>
      <c r="AA696" s="411">
        <f t="shared" ref="AA696" si="999">AA695</f>
        <v>0</v>
      </c>
      <c r="AB696" s="411">
        <f t="shared" ref="AB696" si="1000">AB695</f>
        <v>0</v>
      </c>
      <c r="AC696" s="411">
        <f t="shared" ref="AC696" si="1001">AC695</f>
        <v>0</v>
      </c>
      <c r="AD696" s="411">
        <f t="shared" ref="AD696" si="1002">AD695</f>
        <v>0</v>
      </c>
      <c r="AE696" s="411">
        <f t="shared" ref="AE696" si="1003">AE695</f>
        <v>0</v>
      </c>
      <c r="AF696" s="411">
        <f t="shared" ref="AF696" si="1004">AF695</f>
        <v>0</v>
      </c>
      <c r="AG696" s="411">
        <f t="shared" ref="AG696" si="1005">AG695</f>
        <v>0</v>
      </c>
      <c r="AH696" s="411">
        <f t="shared" ref="AH696" si="1006">AH695</f>
        <v>0</v>
      </c>
      <c r="AI696" s="411">
        <f t="shared" ref="AI696" si="1007">AI695</f>
        <v>0</v>
      </c>
      <c r="AJ696" s="411">
        <f t="shared" ref="AJ696" si="1008">AJ695</f>
        <v>0</v>
      </c>
      <c r="AK696" s="411">
        <f t="shared" ref="AK696" si="1009">AK695</f>
        <v>0</v>
      </c>
      <c r="AL696" s="411">
        <f t="shared" ref="AL696" si="1010">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1011">Z698</f>
        <v>0</v>
      </c>
      <c r="AA699" s="411">
        <f t="shared" ref="AA699" si="1012">AA698</f>
        <v>0</v>
      </c>
      <c r="AB699" s="411">
        <f t="shared" ref="AB699" si="1013">AB698</f>
        <v>0</v>
      </c>
      <c r="AC699" s="411">
        <f t="shared" ref="AC699" si="1014">AC698</f>
        <v>0</v>
      </c>
      <c r="AD699" s="411">
        <f t="shared" ref="AD699" si="1015">AD698</f>
        <v>0</v>
      </c>
      <c r="AE699" s="411">
        <f t="shared" ref="AE699" si="1016">AE698</f>
        <v>0</v>
      </c>
      <c r="AF699" s="411">
        <f t="shared" ref="AF699" si="1017">AF698</f>
        <v>0</v>
      </c>
      <c r="AG699" s="411">
        <f t="shared" ref="AG699" si="1018">AG698</f>
        <v>0</v>
      </c>
      <c r="AH699" s="411">
        <f t="shared" ref="AH699" si="1019">AH698</f>
        <v>0</v>
      </c>
      <c r="AI699" s="411">
        <f t="shared" ref="AI699" si="1020">AI698</f>
        <v>0</v>
      </c>
      <c r="AJ699" s="411">
        <f t="shared" ref="AJ699" si="1021">AJ698</f>
        <v>0</v>
      </c>
      <c r="AK699" s="411">
        <f t="shared" ref="AK699" si="1022">AK698</f>
        <v>0</v>
      </c>
      <c r="AL699" s="411">
        <f t="shared" ref="AL699" si="1023">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1024">Z702</f>
        <v>0</v>
      </c>
      <c r="AA703" s="411">
        <f t="shared" ref="AA703" si="1025">AA702</f>
        <v>0</v>
      </c>
      <c r="AB703" s="411">
        <f t="shared" ref="AB703" si="1026">AB702</f>
        <v>0</v>
      </c>
      <c r="AC703" s="411">
        <f t="shared" ref="AC703" si="1027">AC702</f>
        <v>0</v>
      </c>
      <c r="AD703" s="411">
        <f t="shared" ref="AD703" si="1028">AD702</f>
        <v>0</v>
      </c>
      <c r="AE703" s="411">
        <f t="shared" ref="AE703" si="1029">AE702</f>
        <v>0</v>
      </c>
      <c r="AF703" s="411">
        <f t="shared" ref="AF703" si="1030">AF702</f>
        <v>0</v>
      </c>
      <c r="AG703" s="411">
        <f t="shared" ref="AG703" si="1031">AG702</f>
        <v>0</v>
      </c>
      <c r="AH703" s="411">
        <f t="shared" ref="AH703" si="1032">AH702</f>
        <v>0</v>
      </c>
      <c r="AI703" s="411">
        <f t="shared" ref="AI703" si="1033">AI702</f>
        <v>0</v>
      </c>
      <c r="AJ703" s="411">
        <f t="shared" ref="AJ703" si="1034">AJ702</f>
        <v>0</v>
      </c>
      <c r="AK703" s="411">
        <f t="shared" ref="AK703" si="1035">AK702</f>
        <v>0</v>
      </c>
      <c r="AL703" s="411">
        <f t="shared" ref="AL703" si="1036">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1037">Z705</f>
        <v>0</v>
      </c>
      <c r="AA706" s="411">
        <f t="shared" ref="AA706" si="1038">AA705</f>
        <v>0</v>
      </c>
      <c r="AB706" s="411">
        <f t="shared" ref="AB706" si="1039">AB705</f>
        <v>0</v>
      </c>
      <c r="AC706" s="411">
        <f t="shared" ref="AC706" si="1040">AC705</f>
        <v>0</v>
      </c>
      <c r="AD706" s="411">
        <f t="shared" ref="AD706" si="1041">AD705</f>
        <v>0</v>
      </c>
      <c r="AE706" s="411">
        <f t="shared" ref="AE706" si="1042">AE705</f>
        <v>0</v>
      </c>
      <c r="AF706" s="411">
        <f t="shared" ref="AF706" si="1043">AF705</f>
        <v>0</v>
      </c>
      <c r="AG706" s="411">
        <f t="shared" ref="AG706" si="1044">AG705</f>
        <v>0</v>
      </c>
      <c r="AH706" s="411">
        <f t="shared" ref="AH706" si="1045">AH705</f>
        <v>0</v>
      </c>
      <c r="AI706" s="411">
        <f t="shared" ref="AI706" si="1046">AI705</f>
        <v>0</v>
      </c>
      <c r="AJ706" s="411">
        <f t="shared" ref="AJ706" si="1047">AJ705</f>
        <v>0</v>
      </c>
      <c r="AK706" s="411">
        <f t="shared" ref="AK706" si="1048">AK705</f>
        <v>0</v>
      </c>
      <c r="AL706" s="411">
        <f t="shared" ref="AL706" si="1049">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1050">Z708</f>
        <v>0</v>
      </c>
      <c r="AA709" s="411">
        <f t="shared" ref="AA709" si="1051">AA708</f>
        <v>0</v>
      </c>
      <c r="AB709" s="411">
        <f t="shared" ref="AB709" si="1052">AB708</f>
        <v>0</v>
      </c>
      <c r="AC709" s="411">
        <f t="shared" ref="AC709" si="1053">AC708</f>
        <v>0</v>
      </c>
      <c r="AD709" s="411">
        <f t="shared" ref="AD709" si="1054">AD708</f>
        <v>0</v>
      </c>
      <c r="AE709" s="411">
        <f t="shared" ref="AE709" si="1055">AE708</f>
        <v>0</v>
      </c>
      <c r="AF709" s="411">
        <f t="shared" ref="AF709" si="1056">AF708</f>
        <v>0</v>
      </c>
      <c r="AG709" s="411">
        <f t="shared" ref="AG709" si="1057">AG708</f>
        <v>0</v>
      </c>
      <c r="AH709" s="411">
        <f t="shared" ref="AH709" si="1058">AH708</f>
        <v>0</v>
      </c>
      <c r="AI709" s="411">
        <f t="shared" ref="AI709" si="1059">AI708</f>
        <v>0</v>
      </c>
      <c r="AJ709" s="411">
        <f t="shared" ref="AJ709" si="1060">AJ708</f>
        <v>0</v>
      </c>
      <c r="AK709" s="411">
        <f t="shared" ref="AK709" si="1061">AK708</f>
        <v>0</v>
      </c>
      <c r="AL709" s="411">
        <f t="shared" ref="AL709" si="1062">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1063">Z711</f>
        <v>0</v>
      </c>
      <c r="AA712" s="411">
        <f t="shared" ref="AA712" si="1064">AA711</f>
        <v>0</v>
      </c>
      <c r="AB712" s="411">
        <f t="shared" ref="AB712" si="1065">AB711</f>
        <v>0</v>
      </c>
      <c r="AC712" s="411">
        <f t="shared" ref="AC712" si="1066">AC711</f>
        <v>0</v>
      </c>
      <c r="AD712" s="411">
        <f t="shared" ref="AD712" si="1067">AD711</f>
        <v>0</v>
      </c>
      <c r="AE712" s="411">
        <f t="shared" ref="AE712" si="1068">AE711</f>
        <v>0</v>
      </c>
      <c r="AF712" s="411">
        <f t="shared" ref="AF712" si="1069">AF711</f>
        <v>0</v>
      </c>
      <c r="AG712" s="411">
        <f t="shared" ref="AG712" si="1070">AG711</f>
        <v>0</v>
      </c>
      <c r="AH712" s="411">
        <f t="shared" ref="AH712" si="1071">AH711</f>
        <v>0</v>
      </c>
      <c r="AI712" s="411">
        <f t="shared" ref="AI712" si="1072">AI711</f>
        <v>0</v>
      </c>
      <c r="AJ712" s="411">
        <f t="shared" ref="AJ712" si="1073">AJ711</f>
        <v>0</v>
      </c>
      <c r="AK712" s="411">
        <f t="shared" ref="AK712" si="1074">AK711</f>
        <v>0</v>
      </c>
      <c r="AL712" s="411">
        <f t="shared" ref="AL712" si="1075">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1076">Z714</f>
        <v>0</v>
      </c>
      <c r="AA715" s="411">
        <f t="shared" ref="AA715" si="1077">AA714</f>
        <v>0</v>
      </c>
      <c r="AB715" s="411">
        <f t="shared" ref="AB715" si="1078">AB714</f>
        <v>0</v>
      </c>
      <c r="AC715" s="411">
        <f t="shared" ref="AC715" si="1079">AC714</f>
        <v>0</v>
      </c>
      <c r="AD715" s="411">
        <f t="shared" ref="AD715" si="1080">AD714</f>
        <v>0</v>
      </c>
      <c r="AE715" s="411">
        <f t="shared" ref="AE715" si="1081">AE714</f>
        <v>0</v>
      </c>
      <c r="AF715" s="411">
        <f t="shared" ref="AF715" si="1082">AF714</f>
        <v>0</v>
      </c>
      <c r="AG715" s="411">
        <f t="shared" ref="AG715" si="1083">AG714</f>
        <v>0</v>
      </c>
      <c r="AH715" s="411">
        <f t="shared" ref="AH715" si="1084">AH714</f>
        <v>0</v>
      </c>
      <c r="AI715" s="411">
        <f t="shared" ref="AI715" si="1085">AI714</f>
        <v>0</v>
      </c>
      <c r="AJ715" s="411">
        <f t="shared" ref="AJ715" si="1086">AJ714</f>
        <v>0</v>
      </c>
      <c r="AK715" s="411">
        <f t="shared" ref="AK715" si="1087">AK714</f>
        <v>0</v>
      </c>
      <c r="AL715" s="411">
        <f t="shared" ref="AL715" si="1088">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1089">Z717</f>
        <v>0</v>
      </c>
      <c r="AA718" s="411">
        <f t="shared" ref="AA718" si="1090">AA717</f>
        <v>0</v>
      </c>
      <c r="AB718" s="411">
        <f t="shared" ref="AB718" si="1091">AB717</f>
        <v>0</v>
      </c>
      <c r="AC718" s="411">
        <f t="shared" ref="AC718" si="1092">AC717</f>
        <v>0</v>
      </c>
      <c r="AD718" s="411">
        <f t="shared" ref="AD718" si="1093">AD717</f>
        <v>0</v>
      </c>
      <c r="AE718" s="411">
        <f t="shared" ref="AE718" si="1094">AE717</f>
        <v>0</v>
      </c>
      <c r="AF718" s="411">
        <f t="shared" ref="AF718" si="1095">AF717</f>
        <v>0</v>
      </c>
      <c r="AG718" s="411">
        <f t="shared" ref="AG718" si="1096">AG717</f>
        <v>0</v>
      </c>
      <c r="AH718" s="411">
        <f t="shared" ref="AH718" si="1097">AH717</f>
        <v>0</v>
      </c>
      <c r="AI718" s="411">
        <f t="shared" ref="AI718" si="1098">AI717</f>
        <v>0</v>
      </c>
      <c r="AJ718" s="411">
        <f t="shared" ref="AJ718" si="1099">AJ717</f>
        <v>0</v>
      </c>
      <c r="AK718" s="411">
        <f t="shared" ref="AK718" si="1100">AK717</f>
        <v>0</v>
      </c>
      <c r="AL718" s="411">
        <f t="shared" ref="AL718" si="1101">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1102">Z720</f>
        <v>0</v>
      </c>
      <c r="AA721" s="411">
        <f t="shared" ref="AA721" si="1103">AA720</f>
        <v>0</v>
      </c>
      <c r="AB721" s="411">
        <f t="shared" ref="AB721" si="1104">AB720</f>
        <v>0</v>
      </c>
      <c r="AC721" s="411">
        <f t="shared" ref="AC721" si="1105">AC720</f>
        <v>0</v>
      </c>
      <c r="AD721" s="411">
        <f t="shared" ref="AD721" si="1106">AD720</f>
        <v>0</v>
      </c>
      <c r="AE721" s="411">
        <f t="shared" ref="AE721" si="1107">AE720</f>
        <v>0</v>
      </c>
      <c r="AF721" s="411">
        <f t="shared" ref="AF721" si="1108">AF720</f>
        <v>0</v>
      </c>
      <c r="AG721" s="411">
        <f t="shared" ref="AG721" si="1109">AG720</f>
        <v>0</v>
      </c>
      <c r="AH721" s="411">
        <f t="shared" ref="AH721" si="1110">AH720</f>
        <v>0</v>
      </c>
      <c r="AI721" s="411">
        <f t="shared" ref="AI721" si="1111">AI720</f>
        <v>0</v>
      </c>
      <c r="AJ721" s="411">
        <f t="shared" ref="AJ721" si="1112">AJ720</f>
        <v>0</v>
      </c>
      <c r="AK721" s="411">
        <f t="shared" ref="AK721" si="1113">AK720</f>
        <v>0</v>
      </c>
      <c r="AL721" s="411">
        <f t="shared" ref="AL721" si="1114">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1115">Z723</f>
        <v>0</v>
      </c>
      <c r="AA724" s="411">
        <f t="shared" ref="AA724" si="1116">AA723</f>
        <v>0</v>
      </c>
      <c r="AB724" s="411">
        <f t="shared" ref="AB724" si="1117">AB723</f>
        <v>0</v>
      </c>
      <c r="AC724" s="411">
        <f t="shared" ref="AC724" si="1118">AC723</f>
        <v>0</v>
      </c>
      <c r="AD724" s="411">
        <f t="shared" ref="AD724" si="1119">AD723</f>
        <v>0</v>
      </c>
      <c r="AE724" s="411">
        <f t="shared" ref="AE724" si="1120">AE723</f>
        <v>0</v>
      </c>
      <c r="AF724" s="411">
        <f t="shared" ref="AF724" si="1121">AF723</f>
        <v>0</v>
      </c>
      <c r="AG724" s="411">
        <f t="shared" ref="AG724" si="1122">AG723</f>
        <v>0</v>
      </c>
      <c r="AH724" s="411">
        <f t="shared" ref="AH724" si="1123">AH723</f>
        <v>0</v>
      </c>
      <c r="AI724" s="411">
        <f t="shared" ref="AI724" si="1124">AI723</f>
        <v>0</v>
      </c>
      <c r="AJ724" s="411">
        <f t="shared" ref="AJ724" si="1125">AJ723</f>
        <v>0</v>
      </c>
      <c r="AK724" s="411">
        <f t="shared" ref="AK724" si="1126">AK723</f>
        <v>0</v>
      </c>
      <c r="AL724" s="411">
        <f t="shared" ref="AL724" si="1127">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1128">Z726</f>
        <v>0</v>
      </c>
      <c r="AA727" s="411">
        <f t="shared" ref="AA727" si="1129">AA726</f>
        <v>0</v>
      </c>
      <c r="AB727" s="411">
        <f t="shared" ref="AB727" si="1130">AB726</f>
        <v>0</v>
      </c>
      <c r="AC727" s="411">
        <f t="shared" ref="AC727" si="1131">AC726</f>
        <v>0</v>
      </c>
      <c r="AD727" s="411">
        <f t="shared" ref="AD727" si="1132">AD726</f>
        <v>0</v>
      </c>
      <c r="AE727" s="411">
        <f t="shared" ref="AE727" si="1133">AE726</f>
        <v>0</v>
      </c>
      <c r="AF727" s="411">
        <f t="shared" ref="AF727" si="1134">AF726</f>
        <v>0</v>
      </c>
      <c r="AG727" s="411">
        <f t="shared" ref="AG727" si="1135">AG726</f>
        <v>0</v>
      </c>
      <c r="AH727" s="411">
        <f t="shared" ref="AH727" si="1136">AH726</f>
        <v>0</v>
      </c>
      <c r="AI727" s="411">
        <f t="shared" ref="AI727" si="1137">AI726</f>
        <v>0</v>
      </c>
      <c r="AJ727" s="411">
        <f t="shared" ref="AJ727" si="1138">AJ726</f>
        <v>0</v>
      </c>
      <c r="AK727" s="411">
        <f t="shared" ref="AK727" si="1139">AK726</f>
        <v>0</v>
      </c>
      <c r="AL727" s="411">
        <f t="shared" ref="AL727" si="1140">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1141">Z729</f>
        <v>0</v>
      </c>
      <c r="AA730" s="411">
        <f t="shared" ref="AA730" si="1142">AA729</f>
        <v>0</v>
      </c>
      <c r="AB730" s="411">
        <f t="shared" ref="AB730" si="1143">AB729</f>
        <v>0</v>
      </c>
      <c r="AC730" s="411">
        <f t="shared" ref="AC730" si="1144">AC729</f>
        <v>0</v>
      </c>
      <c r="AD730" s="411">
        <f t="shared" ref="AD730" si="1145">AD729</f>
        <v>0</v>
      </c>
      <c r="AE730" s="411">
        <f t="shared" ref="AE730" si="1146">AE729</f>
        <v>0</v>
      </c>
      <c r="AF730" s="411">
        <f t="shared" ref="AF730" si="1147">AF729</f>
        <v>0</v>
      </c>
      <c r="AG730" s="411">
        <f t="shared" ref="AG730" si="1148">AG729</f>
        <v>0</v>
      </c>
      <c r="AH730" s="411">
        <f t="shared" ref="AH730" si="1149">AH729</f>
        <v>0</v>
      </c>
      <c r="AI730" s="411">
        <f t="shared" ref="AI730" si="1150">AI729</f>
        <v>0</v>
      </c>
      <c r="AJ730" s="411">
        <f t="shared" ref="AJ730" si="1151">AJ729</f>
        <v>0</v>
      </c>
      <c r="AK730" s="411">
        <f t="shared" ref="AK730" si="1152">AK729</f>
        <v>0</v>
      </c>
      <c r="AL730" s="411">
        <f t="shared" ref="AL730" si="1153">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1154">Z732</f>
        <v>0</v>
      </c>
      <c r="AA733" s="411">
        <f t="shared" ref="AA733" si="1155">AA732</f>
        <v>0</v>
      </c>
      <c r="AB733" s="411">
        <f t="shared" ref="AB733" si="1156">AB732</f>
        <v>0</v>
      </c>
      <c r="AC733" s="411">
        <f t="shared" ref="AC733" si="1157">AC732</f>
        <v>0</v>
      </c>
      <c r="AD733" s="411">
        <f t="shared" ref="AD733" si="1158">AD732</f>
        <v>0</v>
      </c>
      <c r="AE733" s="411">
        <f t="shared" ref="AE733" si="1159">AE732</f>
        <v>0</v>
      </c>
      <c r="AF733" s="411">
        <f t="shared" ref="AF733" si="1160">AF732</f>
        <v>0</v>
      </c>
      <c r="AG733" s="411">
        <f t="shared" ref="AG733" si="1161">AG732</f>
        <v>0</v>
      </c>
      <c r="AH733" s="411">
        <f t="shared" ref="AH733" si="1162">AH732</f>
        <v>0</v>
      </c>
      <c r="AI733" s="411">
        <f t="shared" ref="AI733" si="1163">AI732</f>
        <v>0</v>
      </c>
      <c r="AJ733" s="411">
        <f t="shared" ref="AJ733" si="1164">AJ732</f>
        <v>0</v>
      </c>
      <c r="AK733" s="411">
        <f t="shared" ref="AK733" si="1165">AK732</f>
        <v>0</v>
      </c>
      <c r="AL733" s="411">
        <f t="shared" ref="AL733" si="1166">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1167">Z735</f>
        <v>0</v>
      </c>
      <c r="AA736" s="411">
        <f t="shared" ref="AA736" si="1168">AA735</f>
        <v>0</v>
      </c>
      <c r="AB736" s="411">
        <f t="shared" ref="AB736" si="1169">AB735</f>
        <v>0</v>
      </c>
      <c r="AC736" s="411">
        <f t="shared" ref="AC736" si="1170">AC735</f>
        <v>0</v>
      </c>
      <c r="AD736" s="411">
        <f t="shared" ref="AD736" si="1171">AD735</f>
        <v>0</v>
      </c>
      <c r="AE736" s="411">
        <f t="shared" ref="AE736" si="1172">AE735</f>
        <v>0</v>
      </c>
      <c r="AF736" s="411">
        <f t="shared" ref="AF736" si="1173">AF735</f>
        <v>0</v>
      </c>
      <c r="AG736" s="411">
        <f t="shared" ref="AG736" si="1174">AG735</f>
        <v>0</v>
      </c>
      <c r="AH736" s="411">
        <f t="shared" ref="AH736" si="1175">AH735</f>
        <v>0</v>
      </c>
      <c r="AI736" s="411">
        <f t="shared" ref="AI736" si="1176">AI735</f>
        <v>0</v>
      </c>
      <c r="AJ736" s="411">
        <f t="shared" ref="AJ736" si="1177">AJ735</f>
        <v>0</v>
      </c>
      <c r="AK736" s="411">
        <f t="shared" ref="AK736" si="1178">AK735</f>
        <v>0</v>
      </c>
      <c r="AL736" s="411">
        <f t="shared" ref="AL736" si="1179">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1180">Z738</f>
        <v>0</v>
      </c>
      <c r="AA739" s="411">
        <f t="shared" ref="AA739" si="1181">AA738</f>
        <v>0</v>
      </c>
      <c r="AB739" s="411">
        <f t="shared" ref="AB739" si="1182">AB738</f>
        <v>0</v>
      </c>
      <c r="AC739" s="411">
        <f t="shared" ref="AC739" si="1183">AC738</f>
        <v>0</v>
      </c>
      <c r="AD739" s="411">
        <f t="shared" ref="AD739" si="1184">AD738</f>
        <v>0</v>
      </c>
      <c r="AE739" s="411">
        <f t="shared" ref="AE739" si="1185">AE738</f>
        <v>0</v>
      </c>
      <c r="AF739" s="411">
        <f t="shared" ref="AF739" si="1186">AF738</f>
        <v>0</v>
      </c>
      <c r="AG739" s="411">
        <f t="shared" ref="AG739" si="1187">AG738</f>
        <v>0</v>
      </c>
      <c r="AH739" s="411">
        <f t="shared" ref="AH739" si="1188">AH738</f>
        <v>0</v>
      </c>
      <c r="AI739" s="411">
        <f t="shared" ref="AI739" si="1189">AI738</f>
        <v>0</v>
      </c>
      <c r="AJ739" s="411">
        <f t="shared" ref="AJ739" si="1190">AJ738</f>
        <v>0</v>
      </c>
      <c r="AK739" s="411">
        <f t="shared" ref="AK739" si="1191">AK738</f>
        <v>0</v>
      </c>
      <c r="AL739" s="411">
        <f t="shared" ref="AL739" si="1192">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1193">Z741</f>
        <v>0</v>
      </c>
      <c r="AA742" s="411">
        <f t="shared" ref="AA742" si="1194">AA741</f>
        <v>0</v>
      </c>
      <c r="AB742" s="411">
        <f t="shared" ref="AB742" si="1195">AB741</f>
        <v>0</v>
      </c>
      <c r="AC742" s="411">
        <f t="shared" ref="AC742" si="1196">AC741</f>
        <v>0</v>
      </c>
      <c r="AD742" s="411">
        <f t="shared" ref="AD742" si="1197">AD741</f>
        <v>0</v>
      </c>
      <c r="AE742" s="411">
        <f t="shared" ref="AE742" si="1198">AE741</f>
        <v>0</v>
      </c>
      <c r="AF742" s="411">
        <f t="shared" ref="AF742" si="1199">AF741</f>
        <v>0</v>
      </c>
      <c r="AG742" s="411">
        <f t="shared" ref="AG742" si="1200">AG741</f>
        <v>0</v>
      </c>
      <c r="AH742" s="411">
        <f t="shared" ref="AH742" si="1201">AH741</f>
        <v>0</v>
      </c>
      <c r="AI742" s="411">
        <f t="shared" ref="AI742" si="1202">AI741</f>
        <v>0</v>
      </c>
      <c r="AJ742" s="411">
        <f t="shared" ref="AJ742" si="1203">AJ741</f>
        <v>0</v>
      </c>
      <c r="AK742" s="411">
        <f t="shared" ref="AK742" si="1204">AK741</f>
        <v>0</v>
      </c>
      <c r="AL742" s="411">
        <f t="shared" ref="AL742" si="1205">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6503649.0530535141</v>
      </c>
      <c r="E744" s="329"/>
      <c r="F744" s="329"/>
      <c r="G744" s="329"/>
      <c r="H744" s="329"/>
      <c r="I744" s="329"/>
      <c r="J744" s="329"/>
      <c r="K744" s="329"/>
      <c r="L744" s="329"/>
      <c r="M744" s="329"/>
      <c r="N744" s="329"/>
      <c r="O744" s="329">
        <f>SUM(O587:O742)</f>
        <v>1078.2733758952818</v>
      </c>
      <c r="P744" s="329"/>
      <c r="Q744" s="329"/>
      <c r="R744" s="329"/>
      <c r="S744" s="329"/>
      <c r="T744" s="329"/>
      <c r="U744" s="329"/>
      <c r="V744" s="329"/>
      <c r="W744" s="329"/>
      <c r="X744" s="329"/>
      <c r="Y744" s="329">
        <f>IF(Y585="kWh",SUMPRODUCT(D587:D742,Y587:Y742))</f>
        <v>1815472.3349942735</v>
      </c>
      <c r="Z744" s="329">
        <f>IF(Z585="kWh",SUMPRODUCT(D587:D742,Z587:Z742))</f>
        <v>297628.88748936355</v>
      </c>
      <c r="AA744" s="329">
        <f>IF(AA585="kw",SUMPRODUCT(N587:N742,O587:O742,AA587:AA742),SUMPRODUCT(D587:D742,AA587:AA742))</f>
        <v>9352.5070581024156</v>
      </c>
      <c r="AB744" s="329">
        <f>IF(AB585="kw",SUMPRODUCT(N587:N742,O587:O742,AB587:AB742),SUMPRODUCT(D587:D742,AB587:AB742))</f>
        <v>213.2050625361874</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4162607</v>
      </c>
      <c r="Z745" s="392">
        <f>HLOOKUP(Z401,'2. LRAMVA Threshold'!$B$42:$Q$53,10,FALSE)</f>
        <v>1601705</v>
      </c>
      <c r="AA745" s="392">
        <f>HLOOKUP(AA401,'2. LRAMVA Threshold'!$B$42:$Q$53,10,FALSE)</f>
        <v>1126</v>
      </c>
      <c r="AB745" s="392">
        <f>HLOOKUP(AB401,'2. LRAMVA Threshold'!$B$42:$Q$53,10,FALSE)</f>
        <v>607</v>
      </c>
      <c r="AC745" s="392">
        <f>HLOOKUP(AC401,'2. LRAMVA Threshold'!$B$42:$Q$53,10,FALSE)</f>
        <v>3</v>
      </c>
      <c r="AD745" s="392">
        <f>HLOOKUP(AD401,'2. LRAMVA Threshold'!$B$42:$Q$53,10,FALSE)</f>
        <v>44</v>
      </c>
      <c r="AE745" s="392">
        <f>HLOOKUP(AE401,'2. LRAMVA Threshold'!$B$42:$Q$53,10,FALSE)</f>
        <v>35877</v>
      </c>
      <c r="AF745" s="392">
        <f>HLOOKUP(AF401,'2. LRAMVA Threshold'!$B$42:$Q$53,10,FALSE)</f>
        <v>722</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7.6E-3</v>
      </c>
      <c r="Z747" s="341">
        <f>HLOOKUP(Z$35,'3.  Distribution Rates'!$C$122:$P$133,10,FALSE)</f>
        <v>1.9800000000000002E-2</v>
      </c>
      <c r="AA747" s="341">
        <f>HLOOKUP(AA$35,'3.  Distribution Rates'!$C$122:$P$133,10,FALSE)</f>
        <v>4.4107000000000003</v>
      </c>
      <c r="AB747" s="341">
        <f>HLOOKUP(AB$35,'3.  Distribution Rates'!$C$122:$P$133,10,FALSE)</f>
        <v>1.7992999999999999</v>
      </c>
      <c r="AC747" s="341">
        <f>HLOOKUP(AC$35,'3.  Distribution Rates'!$C$122:$P$133,10,FALSE)</f>
        <v>27.130299999999998</v>
      </c>
      <c r="AD747" s="341">
        <f>HLOOKUP(AD$35,'3.  Distribution Rates'!$C$122:$P$133,10,FALSE)</f>
        <v>19.842700000000001</v>
      </c>
      <c r="AE747" s="341">
        <f>HLOOKUP(AE$35,'3.  Distribution Rates'!$C$122:$P$133,10,FALSE)</f>
        <v>3.4700000000000002E-2</v>
      </c>
      <c r="AF747" s="341">
        <f>HLOOKUP(AF$35,'3.  Distribution Rates'!$C$122:$P$133,10,FALSE)</f>
        <v>1.9607000000000001</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6578.1701193393992</v>
      </c>
      <c r="Z748" s="378">
        <f>'4.  2011-2014 LRAM'!Z141*Z747</f>
        <v>1380.2158510095881</v>
      </c>
      <c r="AA748" s="378">
        <f>'4.  2011-2014 LRAM'!AA141*AA747</f>
        <v>26852.613777166123</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1206">SUM(Y748:AL748)</f>
        <v>34810.99974751511</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3610.1799759577934</v>
      </c>
      <c r="Z749" s="378">
        <f>'4.  2011-2014 LRAM'!Z270*Z747</f>
        <v>6316.9029982107513</v>
      </c>
      <c r="AA749" s="378">
        <f>'4.  2011-2014 LRAM'!AA270*AA747</f>
        <v>23332.718099854086</v>
      </c>
      <c r="AB749" s="378">
        <f>'4.  2011-2014 LRAM'!AB270*AB747</f>
        <v>212.29940699999997</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1206"/>
        <v>33472.10048102263</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5041.5204932158531</v>
      </c>
      <c r="Z750" s="378">
        <f>'4.  2011-2014 LRAM'!Z399*Z747</f>
        <v>4447.2131667834756</v>
      </c>
      <c r="AA750" s="378">
        <f>'4.  2011-2014 LRAM'!AA399*AA747</f>
        <v>10672.747485495902</v>
      </c>
      <c r="AB750" s="378">
        <f>'4.  2011-2014 LRAM'!AB399*AB747</f>
        <v>316.46240252110624</v>
      </c>
      <c r="AC750" s="378">
        <f>'4.  2011-2014 LRAM'!AC399*AC747</f>
        <v>0</v>
      </c>
      <c r="AD750" s="378">
        <f>'4.  2011-2014 LRAM'!AD399*AD747</f>
        <v>0</v>
      </c>
      <c r="AE750" s="378">
        <f>'4.  2011-2014 LRAM'!AE399*AE747</f>
        <v>0</v>
      </c>
      <c r="AF750" s="378">
        <f>'4.  2011-2014 LRAM'!AF399*AF747</f>
        <v>402.32449919060491</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1206"/>
        <v>20880.268047206941</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9832.6950269234458</v>
      </c>
      <c r="Z751" s="378">
        <f>'4.  2011-2014 LRAM'!Z529*Z747</f>
        <v>11391.411592836001</v>
      </c>
      <c r="AA751" s="378">
        <f>'4.  2011-2014 LRAM'!AA529*AA747</f>
        <v>10347.069921954168</v>
      </c>
      <c r="AB751" s="378">
        <f>'4.  2011-2014 LRAM'!AB529*AB747</f>
        <v>1457.0200930805831</v>
      </c>
      <c r="AC751" s="378">
        <f>'4.  2011-2014 LRAM'!AC529*AC747</f>
        <v>0</v>
      </c>
      <c r="AD751" s="378">
        <f>'4.  2011-2014 LRAM'!AD529*AD747</f>
        <v>0</v>
      </c>
      <c r="AE751" s="378">
        <f>'4.  2011-2014 LRAM'!AE529*AE747</f>
        <v>0</v>
      </c>
      <c r="AF751" s="378">
        <f>'4.  2011-2014 LRAM'!AF529*AF747</f>
        <v>397.49716380459972</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1206"/>
        <v>33425.693798598797</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207">Y210*Y747</f>
        <v>11068.837600000001</v>
      </c>
      <c r="Z752" s="378">
        <f t="shared" si="1207"/>
        <v>17602.621146000001</v>
      </c>
      <c r="AA752" s="378">
        <f t="shared" si="1207"/>
        <v>17443.083504000002</v>
      </c>
      <c r="AB752" s="378">
        <f t="shared" si="1207"/>
        <v>869.70964800000002</v>
      </c>
      <c r="AC752" s="378">
        <f t="shared" si="1207"/>
        <v>0</v>
      </c>
      <c r="AD752" s="378">
        <f t="shared" si="1207"/>
        <v>0</v>
      </c>
      <c r="AE752" s="378">
        <f t="shared" si="1207"/>
        <v>0</v>
      </c>
      <c r="AF752" s="378">
        <f t="shared" si="1207"/>
        <v>0</v>
      </c>
      <c r="AG752" s="378">
        <f t="shared" si="1207"/>
        <v>0</v>
      </c>
      <c r="AH752" s="378">
        <f t="shared" si="1207"/>
        <v>0</v>
      </c>
      <c r="AI752" s="378">
        <f t="shared" si="1207"/>
        <v>0</v>
      </c>
      <c r="AJ752" s="378">
        <f t="shared" si="1207"/>
        <v>0</v>
      </c>
      <c r="AK752" s="378">
        <f t="shared" si="1207"/>
        <v>0</v>
      </c>
      <c r="AL752" s="378">
        <f t="shared" si="1207"/>
        <v>0</v>
      </c>
      <c r="AM752" s="628">
        <f t="shared" si="1206"/>
        <v>46984.251898000002</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208">Y393*Y747</f>
        <v>27788.9516</v>
      </c>
      <c r="Z753" s="378">
        <f t="shared" si="1208"/>
        <v>10470.435690445694</v>
      </c>
      <c r="AA753" s="378">
        <f t="shared" si="1208"/>
        <v>41561.544362337627</v>
      </c>
      <c r="AB753" s="378">
        <f t="shared" si="1208"/>
        <v>783.66551349035569</v>
      </c>
      <c r="AC753" s="378">
        <f t="shared" si="1208"/>
        <v>0</v>
      </c>
      <c r="AD753" s="378">
        <f t="shared" si="1208"/>
        <v>0</v>
      </c>
      <c r="AE753" s="378">
        <f t="shared" si="1208"/>
        <v>0</v>
      </c>
      <c r="AF753" s="378">
        <f t="shared" si="1208"/>
        <v>0</v>
      </c>
      <c r="AG753" s="378">
        <f t="shared" si="1208"/>
        <v>0</v>
      </c>
      <c r="AH753" s="378">
        <f t="shared" si="1208"/>
        <v>0</v>
      </c>
      <c r="AI753" s="378">
        <f t="shared" si="1208"/>
        <v>0</v>
      </c>
      <c r="AJ753" s="378">
        <f t="shared" si="1208"/>
        <v>0</v>
      </c>
      <c r="AK753" s="378">
        <f t="shared" si="1208"/>
        <v>0</v>
      </c>
      <c r="AL753" s="378">
        <f t="shared" si="1208"/>
        <v>0</v>
      </c>
      <c r="AM753" s="628">
        <f t="shared" si="1206"/>
        <v>80604.597166273685</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209">Y576*Y747</f>
        <v>44324.018806359811</v>
      </c>
      <c r="Z754" s="378">
        <f t="shared" si="1209"/>
        <v>23747.275171322672</v>
      </c>
      <c r="AA754" s="378">
        <f t="shared" si="1209"/>
        <v>39519.260649497526</v>
      </c>
      <c r="AB754" s="378">
        <f t="shared" si="1209"/>
        <v>89.32434198768992</v>
      </c>
      <c r="AC754" s="378">
        <f t="shared" si="1209"/>
        <v>0</v>
      </c>
      <c r="AD754" s="378">
        <f t="shared" si="1209"/>
        <v>0</v>
      </c>
      <c r="AE754" s="378">
        <f t="shared" si="1209"/>
        <v>0</v>
      </c>
      <c r="AF754" s="378">
        <f t="shared" si="1209"/>
        <v>0</v>
      </c>
      <c r="AG754" s="378">
        <f t="shared" si="1209"/>
        <v>0</v>
      </c>
      <c r="AH754" s="378">
        <f t="shared" si="1209"/>
        <v>0</v>
      </c>
      <c r="AI754" s="378">
        <f t="shared" si="1209"/>
        <v>0</v>
      </c>
      <c r="AJ754" s="378">
        <f t="shared" si="1209"/>
        <v>0</v>
      </c>
      <c r="AK754" s="378">
        <f t="shared" si="1209"/>
        <v>0</v>
      </c>
      <c r="AL754" s="378">
        <f t="shared" si="1209"/>
        <v>0</v>
      </c>
      <c r="AM754" s="628">
        <f t="shared" si="1206"/>
        <v>107679.87896916771</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13797.589745956479</v>
      </c>
      <c r="Z755" s="378">
        <f t="shared" ref="Z755:AL755" si="1210">Z744*Z747</f>
        <v>5893.0519722893987</v>
      </c>
      <c r="AA755" s="378">
        <f t="shared" si="1210"/>
        <v>41251.10288117233</v>
      </c>
      <c r="AB755" s="378">
        <f t="shared" si="1210"/>
        <v>383.61986902136198</v>
      </c>
      <c r="AC755" s="378">
        <f t="shared" si="1210"/>
        <v>0</v>
      </c>
      <c r="AD755" s="378">
        <f t="shared" si="1210"/>
        <v>0</v>
      </c>
      <c r="AE755" s="378">
        <f t="shared" si="1210"/>
        <v>0</v>
      </c>
      <c r="AF755" s="378">
        <f t="shared" si="1210"/>
        <v>0</v>
      </c>
      <c r="AG755" s="378">
        <f t="shared" si="1210"/>
        <v>0</v>
      </c>
      <c r="AH755" s="378">
        <f t="shared" si="1210"/>
        <v>0</v>
      </c>
      <c r="AI755" s="378">
        <f t="shared" si="1210"/>
        <v>0</v>
      </c>
      <c r="AJ755" s="378">
        <f t="shared" si="1210"/>
        <v>0</v>
      </c>
      <c r="AK755" s="378">
        <f t="shared" si="1210"/>
        <v>0</v>
      </c>
      <c r="AL755" s="378">
        <f t="shared" si="1210"/>
        <v>0</v>
      </c>
      <c r="AM755" s="628">
        <f t="shared" si="1206"/>
        <v>61325.364468439569</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122041.96336775277</v>
      </c>
      <c r="Z756" s="346">
        <f>SUM(Z748:Z755)</f>
        <v>81249.12758889758</v>
      </c>
      <c r="AA756" s="346">
        <f t="shared" ref="AA756:AE756" si="1211">SUM(AA748:AA755)</f>
        <v>210980.14068147776</v>
      </c>
      <c r="AB756" s="346">
        <f t="shared" si="1211"/>
        <v>4112.1012751010976</v>
      </c>
      <c r="AC756" s="346">
        <f t="shared" si="1211"/>
        <v>0</v>
      </c>
      <c r="AD756" s="346">
        <f t="shared" si="1211"/>
        <v>0</v>
      </c>
      <c r="AE756" s="346">
        <f t="shared" si="1211"/>
        <v>0</v>
      </c>
      <c r="AF756" s="346">
        <f t="shared" ref="AF756:AL756" si="1212">SUM(AF748:AF755)</f>
        <v>799.82166299520463</v>
      </c>
      <c r="AG756" s="346">
        <f t="shared" si="1212"/>
        <v>0</v>
      </c>
      <c r="AH756" s="346">
        <f t="shared" si="1212"/>
        <v>0</v>
      </c>
      <c r="AI756" s="346">
        <f t="shared" si="1212"/>
        <v>0</v>
      </c>
      <c r="AJ756" s="346">
        <f t="shared" si="1212"/>
        <v>0</v>
      </c>
      <c r="AK756" s="346">
        <f t="shared" si="1212"/>
        <v>0</v>
      </c>
      <c r="AL756" s="346">
        <f t="shared" si="1212"/>
        <v>0</v>
      </c>
      <c r="AM756" s="407">
        <f>SUM(AM748:AM755)</f>
        <v>419183.15457622451</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31635.813200000001</v>
      </c>
      <c r="Z757" s="347">
        <f t="shared" ref="Z757:AE757" si="1213">Z745*Z747</f>
        <v>31713.759000000002</v>
      </c>
      <c r="AA757" s="347">
        <f t="shared" si="1213"/>
        <v>4966.4482000000007</v>
      </c>
      <c r="AB757" s="347">
        <f t="shared" si="1213"/>
        <v>1092.1750999999999</v>
      </c>
      <c r="AC757" s="347">
        <f t="shared" si="1213"/>
        <v>81.390899999999988</v>
      </c>
      <c r="AD757" s="347">
        <f t="shared" si="1213"/>
        <v>873.0788</v>
      </c>
      <c r="AE757" s="347">
        <f t="shared" si="1213"/>
        <v>1244.9319</v>
      </c>
      <c r="AF757" s="347">
        <f t="shared" ref="AF757:AL757" si="1214">AF745*AF747</f>
        <v>1415.6254000000001</v>
      </c>
      <c r="AG757" s="347">
        <f t="shared" si="1214"/>
        <v>0</v>
      </c>
      <c r="AH757" s="347">
        <f t="shared" si="1214"/>
        <v>0</v>
      </c>
      <c r="AI757" s="347">
        <f t="shared" si="1214"/>
        <v>0</v>
      </c>
      <c r="AJ757" s="347">
        <f t="shared" si="1214"/>
        <v>0</v>
      </c>
      <c r="AK757" s="347">
        <f t="shared" si="1214"/>
        <v>0</v>
      </c>
      <c r="AL757" s="347">
        <f t="shared" si="1214"/>
        <v>0</v>
      </c>
      <c r="AM757" s="407">
        <f>SUM(Y757:AL757)</f>
        <v>73023.222500000003</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346159.93207622448</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1215">IF(AA585="kw",SUMPRODUCT($N$587:$N$742,$P$587:$P$742,AA587:AA742),SUMPRODUCT($E$587:$E$742,AA587:AA742))</f>
        <v>0</v>
      </c>
      <c r="AB760" s="291">
        <f t="shared" si="1215"/>
        <v>0</v>
      </c>
      <c r="AC760" s="291">
        <f t="shared" si="1215"/>
        <v>0</v>
      </c>
      <c r="AD760" s="291">
        <f t="shared" si="1215"/>
        <v>0</v>
      </c>
      <c r="AE760" s="291">
        <f t="shared" si="1215"/>
        <v>0</v>
      </c>
      <c r="AF760" s="291">
        <f t="shared" si="1215"/>
        <v>0</v>
      </c>
      <c r="AG760" s="291">
        <f t="shared" si="1215"/>
        <v>0</v>
      </c>
      <c r="AH760" s="291">
        <f t="shared" si="1215"/>
        <v>0</v>
      </c>
      <c r="AI760" s="291">
        <f t="shared" si="1215"/>
        <v>0</v>
      </c>
      <c r="AJ760" s="291">
        <f t="shared" si="1215"/>
        <v>0</v>
      </c>
      <c r="AK760" s="291">
        <f t="shared" si="1215"/>
        <v>0</v>
      </c>
      <c r="AL760" s="291">
        <f t="shared" si="1215"/>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1805874.1703864601</v>
      </c>
      <c r="Z761" s="326">
        <f>SUMPRODUCT(F587:F742,Z587:Z742)</f>
        <v>293975.03025401954</v>
      </c>
      <c r="AA761" s="326">
        <f t="shared" ref="AA761:AL761" si="1216">IF(AA585="kw",SUMPRODUCT($N$587:$N$742,$Q$587:$Q$742,AA587:AA742),SUMPRODUCT($F$587:$F$742,AA587:AA742))</f>
        <v>9837.867700519033</v>
      </c>
      <c r="AB761" s="326">
        <f t="shared" si="1216"/>
        <v>224.45930588696214</v>
      </c>
      <c r="AC761" s="326">
        <f t="shared" si="1216"/>
        <v>0</v>
      </c>
      <c r="AD761" s="326">
        <f t="shared" si="1216"/>
        <v>0</v>
      </c>
      <c r="AE761" s="326">
        <f t="shared" si="1216"/>
        <v>0</v>
      </c>
      <c r="AF761" s="326">
        <f t="shared" si="1216"/>
        <v>0</v>
      </c>
      <c r="AG761" s="326">
        <f t="shared" si="1216"/>
        <v>0</v>
      </c>
      <c r="AH761" s="326">
        <f t="shared" si="1216"/>
        <v>0</v>
      </c>
      <c r="AI761" s="326">
        <f t="shared" si="1216"/>
        <v>0</v>
      </c>
      <c r="AJ761" s="326">
        <f t="shared" si="1216"/>
        <v>0</v>
      </c>
      <c r="AK761" s="326">
        <f t="shared" si="1216"/>
        <v>0</v>
      </c>
      <c r="AL761" s="326">
        <f t="shared" si="1216"/>
        <v>0</v>
      </c>
      <c r="AM761" s="386"/>
    </row>
    <row r="762" spans="1:40" ht="20.25" customHeight="1">
      <c r="B762" s="368" t="s">
        <v>588</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9" t="s">
        <v>526</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74" t="s">
        <v>211</v>
      </c>
      <c r="C766" s="876" t="s">
        <v>33</v>
      </c>
      <c r="D766" s="284" t="s">
        <v>422</v>
      </c>
      <c r="E766" s="878" t="s">
        <v>209</v>
      </c>
      <c r="F766" s="879"/>
      <c r="G766" s="879"/>
      <c r="H766" s="879"/>
      <c r="I766" s="879"/>
      <c r="J766" s="879"/>
      <c r="K766" s="879"/>
      <c r="L766" s="879"/>
      <c r="M766" s="880"/>
      <c r="N766" s="884" t="s">
        <v>213</v>
      </c>
      <c r="O766" s="284" t="s">
        <v>423</v>
      </c>
      <c r="P766" s="878" t="s">
        <v>212</v>
      </c>
      <c r="Q766" s="879"/>
      <c r="R766" s="879"/>
      <c r="S766" s="879"/>
      <c r="T766" s="879"/>
      <c r="U766" s="879"/>
      <c r="V766" s="879"/>
      <c r="W766" s="879"/>
      <c r="X766" s="880"/>
      <c r="Y766" s="881" t="s">
        <v>243</v>
      </c>
      <c r="Z766" s="882"/>
      <c r="AA766" s="882"/>
      <c r="AB766" s="882"/>
      <c r="AC766" s="882"/>
      <c r="AD766" s="882"/>
      <c r="AE766" s="882"/>
      <c r="AF766" s="882"/>
      <c r="AG766" s="882"/>
      <c r="AH766" s="882"/>
      <c r="AI766" s="882"/>
      <c r="AJ766" s="882"/>
      <c r="AK766" s="882"/>
      <c r="AL766" s="882"/>
      <c r="AM766" s="883"/>
    </row>
    <row r="767" spans="1:40" ht="65.25" customHeight="1">
      <c r="B767" s="875"/>
      <c r="C767" s="877"/>
      <c r="D767" s="285">
        <v>2019</v>
      </c>
      <c r="E767" s="285">
        <v>2020</v>
      </c>
      <c r="F767" s="285">
        <v>2021</v>
      </c>
      <c r="G767" s="285">
        <v>2022</v>
      </c>
      <c r="H767" s="285">
        <v>2023</v>
      </c>
      <c r="I767" s="285">
        <v>2024</v>
      </c>
      <c r="J767" s="285">
        <v>2025</v>
      </c>
      <c r="K767" s="285">
        <v>2026</v>
      </c>
      <c r="L767" s="285">
        <v>2027</v>
      </c>
      <c r="M767" s="285">
        <v>2028</v>
      </c>
      <c r="N767" s="885"/>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General Service 50 - 999 kW</v>
      </c>
      <c r="AB767" s="285" t="str">
        <f>'1.  LRAMVA Summary'!G52</f>
        <v>General Service 1,000 - 4,999 kW</v>
      </c>
      <c r="AC767" s="285" t="str">
        <f>'1.  LRAMVA Summary'!H52</f>
        <v>Sentinel Lighting</v>
      </c>
      <c r="AD767" s="285" t="str">
        <f>'1.  LRAMVA Summary'!I52</f>
        <v>Street Lighting</v>
      </c>
      <c r="AE767" s="285" t="str">
        <f>'1.  LRAMVA Summary'!J52</f>
        <v>Unmetered Scattered Load</v>
      </c>
      <c r="AF767" s="285" t="str">
        <f>'1.  LRAMVA Summary'!K52</f>
        <v>Large Use</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t="str">
        <f>'1.  LRAMVA Summary'!J53</f>
        <v>kWh</v>
      </c>
      <c r="AF768" s="291" t="str">
        <f>'1.  LRAMVA Summary'!K53</f>
        <v>kW</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1217">Z770</f>
        <v>0</v>
      </c>
      <c r="AA771" s="411">
        <f t="shared" ref="AA771" si="1218">AA770</f>
        <v>0</v>
      </c>
      <c r="AB771" s="411">
        <f t="shared" ref="AB771" si="1219">AB770</f>
        <v>0</v>
      </c>
      <c r="AC771" s="411">
        <f t="shared" ref="AC771" si="1220">AC770</f>
        <v>0</v>
      </c>
      <c r="AD771" s="411">
        <f t="shared" ref="AD771" si="1221">AD770</f>
        <v>0</v>
      </c>
      <c r="AE771" s="411">
        <f t="shared" ref="AE771" si="1222">AE770</f>
        <v>0</v>
      </c>
      <c r="AF771" s="411">
        <f t="shared" ref="AF771" si="1223">AF770</f>
        <v>0</v>
      </c>
      <c r="AG771" s="411">
        <f t="shared" ref="AG771" si="1224">AG770</f>
        <v>0</v>
      </c>
      <c r="AH771" s="411">
        <f t="shared" ref="AH771" si="1225">AH770</f>
        <v>0</v>
      </c>
      <c r="AI771" s="411">
        <f t="shared" ref="AI771" si="1226">AI770</f>
        <v>0</v>
      </c>
      <c r="AJ771" s="411">
        <f t="shared" ref="AJ771" si="1227">AJ770</f>
        <v>0</v>
      </c>
      <c r="AK771" s="411">
        <f t="shared" ref="AK771" si="1228">AK770</f>
        <v>0</v>
      </c>
      <c r="AL771" s="411">
        <f t="shared" ref="AL771" si="1229">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1230">Z773</f>
        <v>0</v>
      </c>
      <c r="AA774" s="411">
        <f t="shared" ref="AA774" si="1231">AA773</f>
        <v>0</v>
      </c>
      <c r="AB774" s="411">
        <f t="shared" ref="AB774" si="1232">AB773</f>
        <v>0</v>
      </c>
      <c r="AC774" s="411">
        <f t="shared" ref="AC774" si="1233">AC773</f>
        <v>0</v>
      </c>
      <c r="AD774" s="411">
        <f t="shared" ref="AD774" si="1234">AD773</f>
        <v>0</v>
      </c>
      <c r="AE774" s="411">
        <f t="shared" ref="AE774" si="1235">AE773</f>
        <v>0</v>
      </c>
      <c r="AF774" s="411">
        <f t="shared" ref="AF774" si="1236">AF773</f>
        <v>0</v>
      </c>
      <c r="AG774" s="411">
        <f t="shared" ref="AG774" si="1237">AG773</f>
        <v>0</v>
      </c>
      <c r="AH774" s="411">
        <f t="shared" ref="AH774" si="1238">AH773</f>
        <v>0</v>
      </c>
      <c r="AI774" s="411">
        <f t="shared" ref="AI774" si="1239">AI773</f>
        <v>0</v>
      </c>
      <c r="AJ774" s="411">
        <f t="shared" ref="AJ774" si="1240">AJ773</f>
        <v>0</v>
      </c>
      <c r="AK774" s="411">
        <f t="shared" ref="AK774" si="1241">AK773</f>
        <v>0</v>
      </c>
      <c r="AL774" s="411">
        <f t="shared" ref="AL774" si="1242">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1243">Z776</f>
        <v>0</v>
      </c>
      <c r="AA777" s="411">
        <f t="shared" ref="AA777" si="1244">AA776</f>
        <v>0</v>
      </c>
      <c r="AB777" s="411">
        <f t="shared" ref="AB777" si="1245">AB776</f>
        <v>0</v>
      </c>
      <c r="AC777" s="411">
        <f t="shared" ref="AC777" si="1246">AC776</f>
        <v>0</v>
      </c>
      <c r="AD777" s="411">
        <f t="shared" ref="AD777" si="1247">AD776</f>
        <v>0</v>
      </c>
      <c r="AE777" s="411">
        <f t="shared" ref="AE777" si="1248">AE776</f>
        <v>0</v>
      </c>
      <c r="AF777" s="411">
        <f t="shared" ref="AF777" si="1249">AF776</f>
        <v>0</v>
      </c>
      <c r="AG777" s="411">
        <f t="shared" ref="AG777" si="1250">AG776</f>
        <v>0</v>
      </c>
      <c r="AH777" s="411">
        <f t="shared" ref="AH777" si="1251">AH776</f>
        <v>0</v>
      </c>
      <c r="AI777" s="411">
        <f t="shared" ref="AI777" si="1252">AI776</f>
        <v>0</v>
      </c>
      <c r="AJ777" s="411">
        <f t="shared" ref="AJ777" si="1253">AJ776</f>
        <v>0</v>
      </c>
      <c r="AK777" s="411">
        <f t="shared" ref="AK777" si="1254">AK776</f>
        <v>0</v>
      </c>
      <c r="AL777" s="411">
        <f t="shared" ref="AL777" si="1255">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678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1256">Z779</f>
        <v>0</v>
      </c>
      <c r="AA780" s="411">
        <f t="shared" ref="AA780" si="1257">AA779</f>
        <v>0</v>
      </c>
      <c r="AB780" s="411">
        <f t="shared" ref="AB780" si="1258">AB779</f>
        <v>0</v>
      </c>
      <c r="AC780" s="411">
        <f t="shared" ref="AC780" si="1259">AC779</f>
        <v>0</v>
      </c>
      <c r="AD780" s="411">
        <f t="shared" ref="AD780" si="1260">AD779</f>
        <v>0</v>
      </c>
      <c r="AE780" s="411">
        <f t="shared" ref="AE780" si="1261">AE779</f>
        <v>0</v>
      </c>
      <c r="AF780" s="411">
        <f t="shared" ref="AF780" si="1262">AF779</f>
        <v>0</v>
      </c>
      <c r="AG780" s="411">
        <f t="shared" ref="AG780" si="1263">AG779</f>
        <v>0</v>
      </c>
      <c r="AH780" s="411">
        <f t="shared" ref="AH780" si="1264">AH779</f>
        <v>0</v>
      </c>
      <c r="AI780" s="411">
        <f t="shared" ref="AI780" si="1265">AI779</f>
        <v>0</v>
      </c>
      <c r="AJ780" s="411">
        <f t="shared" ref="AJ780" si="1266">AJ779</f>
        <v>0</v>
      </c>
      <c r="AK780" s="411">
        <f t="shared" ref="AK780" si="1267">AK779</f>
        <v>0</v>
      </c>
      <c r="AL780" s="411">
        <f t="shared" ref="AL780" si="1268">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1269">Z782</f>
        <v>0</v>
      </c>
      <c r="AA783" s="411">
        <f t="shared" ref="AA783" si="1270">AA782</f>
        <v>0</v>
      </c>
      <c r="AB783" s="411">
        <f t="shared" ref="AB783" si="1271">AB782</f>
        <v>0</v>
      </c>
      <c r="AC783" s="411">
        <f t="shared" ref="AC783" si="1272">AC782</f>
        <v>0</v>
      </c>
      <c r="AD783" s="411">
        <f t="shared" ref="AD783" si="1273">AD782</f>
        <v>0</v>
      </c>
      <c r="AE783" s="411">
        <f t="shared" ref="AE783" si="1274">AE782</f>
        <v>0</v>
      </c>
      <c r="AF783" s="411">
        <f t="shared" ref="AF783" si="1275">AF782</f>
        <v>0</v>
      </c>
      <c r="AG783" s="411">
        <f t="shared" ref="AG783" si="1276">AG782</f>
        <v>0</v>
      </c>
      <c r="AH783" s="411">
        <f t="shared" ref="AH783" si="1277">AH782</f>
        <v>0</v>
      </c>
      <c r="AI783" s="411">
        <f t="shared" ref="AI783" si="1278">AI782</f>
        <v>0</v>
      </c>
      <c r="AJ783" s="411">
        <f t="shared" ref="AJ783" si="1279">AJ782</f>
        <v>0</v>
      </c>
      <c r="AK783" s="411">
        <f t="shared" ref="AK783" si="1280">AK782</f>
        <v>0</v>
      </c>
      <c r="AL783" s="411">
        <f t="shared" ref="AL783" si="1281">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1282">Z786</f>
        <v>0</v>
      </c>
      <c r="AA787" s="411">
        <f t="shared" ref="AA787" si="1283">AA786</f>
        <v>0</v>
      </c>
      <c r="AB787" s="411">
        <f t="shared" ref="AB787" si="1284">AB786</f>
        <v>0</v>
      </c>
      <c r="AC787" s="411">
        <f t="shared" ref="AC787" si="1285">AC786</f>
        <v>0</v>
      </c>
      <c r="AD787" s="411">
        <f t="shared" ref="AD787" si="1286">AD786</f>
        <v>0</v>
      </c>
      <c r="AE787" s="411">
        <f t="shared" ref="AE787" si="1287">AE786</f>
        <v>0</v>
      </c>
      <c r="AF787" s="411">
        <f t="shared" ref="AF787" si="1288">AF786</f>
        <v>0</v>
      </c>
      <c r="AG787" s="411">
        <f t="shared" ref="AG787" si="1289">AG786</f>
        <v>0</v>
      </c>
      <c r="AH787" s="411">
        <f t="shared" ref="AH787" si="1290">AH786</f>
        <v>0</v>
      </c>
      <c r="AI787" s="411">
        <f t="shared" ref="AI787" si="1291">AI786</f>
        <v>0</v>
      </c>
      <c r="AJ787" s="411">
        <f t="shared" ref="AJ787" si="1292">AJ786</f>
        <v>0</v>
      </c>
      <c r="AK787" s="411">
        <f t="shared" ref="AK787" si="1293">AK786</f>
        <v>0</v>
      </c>
      <c r="AL787" s="411">
        <f t="shared" ref="AL787" si="1294">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1295">Z789</f>
        <v>0</v>
      </c>
      <c r="AA790" s="411">
        <f t="shared" ref="AA790" si="1296">AA789</f>
        <v>0</v>
      </c>
      <c r="AB790" s="411">
        <f t="shared" ref="AB790" si="1297">AB789</f>
        <v>0</v>
      </c>
      <c r="AC790" s="411">
        <f t="shared" ref="AC790" si="1298">AC789</f>
        <v>0</v>
      </c>
      <c r="AD790" s="411">
        <f t="shared" ref="AD790" si="1299">AD789</f>
        <v>0</v>
      </c>
      <c r="AE790" s="411">
        <f t="shared" ref="AE790" si="1300">AE789</f>
        <v>0</v>
      </c>
      <c r="AF790" s="411">
        <f t="shared" ref="AF790" si="1301">AF789</f>
        <v>0</v>
      </c>
      <c r="AG790" s="411">
        <f t="shared" ref="AG790" si="1302">AG789</f>
        <v>0</v>
      </c>
      <c r="AH790" s="411">
        <f t="shared" ref="AH790" si="1303">AH789</f>
        <v>0</v>
      </c>
      <c r="AI790" s="411">
        <f t="shared" ref="AI790" si="1304">AI789</f>
        <v>0</v>
      </c>
      <c r="AJ790" s="411">
        <f t="shared" ref="AJ790" si="1305">AJ789</f>
        <v>0</v>
      </c>
      <c r="AK790" s="411">
        <f t="shared" ref="AK790" si="1306">AK789</f>
        <v>0</v>
      </c>
      <c r="AL790" s="411">
        <f t="shared" ref="AL790" si="1307">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1308">Z792</f>
        <v>0</v>
      </c>
      <c r="AA793" s="411">
        <f t="shared" ref="AA793" si="1309">AA792</f>
        <v>0</v>
      </c>
      <c r="AB793" s="411">
        <f t="shared" ref="AB793" si="1310">AB792</f>
        <v>0</v>
      </c>
      <c r="AC793" s="411">
        <f t="shared" ref="AC793" si="1311">AC792</f>
        <v>0</v>
      </c>
      <c r="AD793" s="411">
        <f t="shared" ref="AD793" si="1312">AD792</f>
        <v>0</v>
      </c>
      <c r="AE793" s="411">
        <f t="shared" ref="AE793" si="1313">AE792</f>
        <v>0</v>
      </c>
      <c r="AF793" s="411">
        <f t="shared" ref="AF793" si="1314">AF792</f>
        <v>0</v>
      </c>
      <c r="AG793" s="411">
        <f t="shared" ref="AG793" si="1315">AG792</f>
        <v>0</v>
      </c>
      <c r="AH793" s="411">
        <f t="shared" ref="AH793" si="1316">AH792</f>
        <v>0</v>
      </c>
      <c r="AI793" s="411">
        <f t="shared" ref="AI793" si="1317">AI792</f>
        <v>0</v>
      </c>
      <c r="AJ793" s="411">
        <f t="shared" ref="AJ793" si="1318">AJ792</f>
        <v>0</v>
      </c>
      <c r="AK793" s="411">
        <f t="shared" ref="AK793" si="1319">AK792</f>
        <v>0</v>
      </c>
      <c r="AL793" s="411">
        <f t="shared" ref="AL793" si="1320">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1321">Z795</f>
        <v>0</v>
      </c>
      <c r="AA796" s="411">
        <f t="shared" ref="AA796" si="1322">AA795</f>
        <v>0</v>
      </c>
      <c r="AB796" s="411">
        <f t="shared" ref="AB796" si="1323">AB795</f>
        <v>0</v>
      </c>
      <c r="AC796" s="411">
        <f t="shared" ref="AC796" si="1324">AC795</f>
        <v>0</v>
      </c>
      <c r="AD796" s="411">
        <f t="shared" ref="AD796" si="1325">AD795</f>
        <v>0</v>
      </c>
      <c r="AE796" s="411">
        <f t="shared" ref="AE796" si="1326">AE795</f>
        <v>0</v>
      </c>
      <c r="AF796" s="411">
        <f t="shared" ref="AF796" si="1327">AF795</f>
        <v>0</v>
      </c>
      <c r="AG796" s="411">
        <f t="shared" ref="AG796" si="1328">AG795</f>
        <v>0</v>
      </c>
      <c r="AH796" s="411">
        <f t="shared" ref="AH796" si="1329">AH795</f>
        <v>0</v>
      </c>
      <c r="AI796" s="411">
        <f t="shared" ref="AI796" si="1330">AI795</f>
        <v>0</v>
      </c>
      <c r="AJ796" s="411">
        <f t="shared" ref="AJ796" si="1331">AJ795</f>
        <v>0</v>
      </c>
      <c r="AK796" s="411">
        <f t="shared" ref="AK796" si="1332">AK795</f>
        <v>0</v>
      </c>
      <c r="AL796" s="411">
        <f t="shared" ref="AL796" si="1333">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1334">Z798</f>
        <v>0</v>
      </c>
      <c r="AA799" s="411">
        <f t="shared" ref="AA799" si="1335">AA798</f>
        <v>0</v>
      </c>
      <c r="AB799" s="411">
        <f t="shared" ref="AB799" si="1336">AB798</f>
        <v>0</v>
      </c>
      <c r="AC799" s="411">
        <f t="shared" ref="AC799" si="1337">AC798</f>
        <v>0</v>
      </c>
      <c r="AD799" s="411">
        <f t="shared" ref="AD799" si="1338">AD798</f>
        <v>0</v>
      </c>
      <c r="AE799" s="411">
        <f t="shared" ref="AE799" si="1339">AE798</f>
        <v>0</v>
      </c>
      <c r="AF799" s="411">
        <f t="shared" ref="AF799" si="1340">AF798</f>
        <v>0</v>
      </c>
      <c r="AG799" s="411">
        <f t="shared" ref="AG799" si="1341">AG798</f>
        <v>0</v>
      </c>
      <c r="AH799" s="411">
        <f t="shared" ref="AH799" si="1342">AH798</f>
        <v>0</v>
      </c>
      <c r="AI799" s="411">
        <f t="shared" ref="AI799" si="1343">AI798</f>
        <v>0</v>
      </c>
      <c r="AJ799" s="411">
        <f t="shared" ref="AJ799" si="1344">AJ798</f>
        <v>0</v>
      </c>
      <c r="AK799" s="411">
        <f t="shared" ref="AK799" si="1345">AK798</f>
        <v>0</v>
      </c>
      <c r="AL799" s="411">
        <f t="shared" ref="AL799" si="1346">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1347">Z802</f>
        <v>0</v>
      </c>
      <c r="AA803" s="411">
        <f t="shared" ref="AA803" si="1348">AA802</f>
        <v>0</v>
      </c>
      <c r="AB803" s="411">
        <f t="shared" ref="AB803" si="1349">AB802</f>
        <v>0</v>
      </c>
      <c r="AC803" s="411">
        <f t="shared" ref="AC803" si="1350">AC802</f>
        <v>0</v>
      </c>
      <c r="AD803" s="411">
        <f t="shared" ref="AD803" si="1351">AD802</f>
        <v>0</v>
      </c>
      <c r="AE803" s="411">
        <f t="shared" ref="AE803" si="1352">AE802</f>
        <v>0</v>
      </c>
      <c r="AF803" s="411">
        <f t="shared" ref="AF803" si="1353">AF802</f>
        <v>0</v>
      </c>
      <c r="AG803" s="411">
        <f t="shared" ref="AG803" si="1354">AG802</f>
        <v>0</v>
      </c>
      <c r="AH803" s="411">
        <f t="shared" ref="AH803" si="1355">AH802</f>
        <v>0</v>
      </c>
      <c r="AI803" s="411">
        <f t="shared" ref="AI803" si="1356">AI802</f>
        <v>0</v>
      </c>
      <c r="AJ803" s="411">
        <f t="shared" ref="AJ803" si="1357">AJ802</f>
        <v>0</v>
      </c>
      <c r="AK803" s="411">
        <f t="shared" ref="AK803" si="1358">AK802</f>
        <v>0</v>
      </c>
      <c r="AL803" s="411">
        <f t="shared" ref="AL803" si="1359">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1360">Z805</f>
        <v>0</v>
      </c>
      <c r="AA806" s="411">
        <f t="shared" ref="AA806" si="1361">AA805</f>
        <v>0</v>
      </c>
      <c r="AB806" s="411">
        <f t="shared" ref="AB806" si="1362">AB805</f>
        <v>0</v>
      </c>
      <c r="AC806" s="411">
        <f t="shared" ref="AC806" si="1363">AC805</f>
        <v>0</v>
      </c>
      <c r="AD806" s="411">
        <f t="shared" ref="AD806" si="1364">AD805</f>
        <v>0</v>
      </c>
      <c r="AE806" s="411">
        <f t="shared" ref="AE806" si="1365">AE805</f>
        <v>0</v>
      </c>
      <c r="AF806" s="411">
        <f t="shared" ref="AF806" si="1366">AF805</f>
        <v>0</v>
      </c>
      <c r="AG806" s="411">
        <f t="shared" ref="AG806" si="1367">AG805</f>
        <v>0</v>
      </c>
      <c r="AH806" s="411">
        <f t="shared" ref="AH806" si="1368">AH805</f>
        <v>0</v>
      </c>
      <c r="AI806" s="411">
        <f t="shared" ref="AI806" si="1369">AI805</f>
        <v>0</v>
      </c>
      <c r="AJ806" s="411">
        <f t="shared" ref="AJ806" si="1370">AJ805</f>
        <v>0</v>
      </c>
      <c r="AK806" s="411">
        <f t="shared" ref="AK806" si="1371">AK805</f>
        <v>0</v>
      </c>
      <c r="AL806" s="411">
        <f t="shared" ref="AL806" si="1372">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1373">Z808</f>
        <v>0</v>
      </c>
      <c r="AA809" s="411">
        <f t="shared" ref="AA809" si="1374">AA808</f>
        <v>0</v>
      </c>
      <c r="AB809" s="411">
        <f t="shared" ref="AB809" si="1375">AB808</f>
        <v>0</v>
      </c>
      <c r="AC809" s="411">
        <f t="shared" ref="AC809" si="1376">AC808</f>
        <v>0</v>
      </c>
      <c r="AD809" s="411">
        <f t="shared" ref="AD809" si="1377">AD808</f>
        <v>0</v>
      </c>
      <c r="AE809" s="411">
        <f t="shared" ref="AE809" si="1378">AE808</f>
        <v>0</v>
      </c>
      <c r="AF809" s="411">
        <f t="shared" ref="AF809" si="1379">AF808</f>
        <v>0</v>
      </c>
      <c r="AG809" s="411">
        <f t="shared" ref="AG809" si="1380">AG808</f>
        <v>0</v>
      </c>
      <c r="AH809" s="411">
        <f t="shared" ref="AH809" si="1381">AH808</f>
        <v>0</v>
      </c>
      <c r="AI809" s="411">
        <f t="shared" ref="AI809" si="1382">AI808</f>
        <v>0</v>
      </c>
      <c r="AJ809" s="411">
        <f t="shared" ref="AJ809" si="1383">AJ808</f>
        <v>0</v>
      </c>
      <c r="AK809" s="411">
        <f t="shared" ref="AK809" si="1384">AK808</f>
        <v>0</v>
      </c>
      <c r="AL809" s="411">
        <f t="shared" ref="AL809" si="1385">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1386">Z812</f>
        <v>0</v>
      </c>
      <c r="AA813" s="411">
        <f t="shared" ref="AA813" si="1387">AA812</f>
        <v>0</v>
      </c>
      <c r="AB813" s="411">
        <f t="shared" ref="AB813" si="1388">AB812</f>
        <v>0</v>
      </c>
      <c r="AC813" s="411">
        <f t="shared" ref="AC813" si="1389">AC812</f>
        <v>0</v>
      </c>
      <c r="AD813" s="411">
        <f t="shared" ref="AD813" si="1390">AD812</f>
        <v>0</v>
      </c>
      <c r="AE813" s="411">
        <f t="shared" ref="AE813" si="1391">AE812</f>
        <v>0</v>
      </c>
      <c r="AF813" s="411">
        <f t="shared" ref="AF813" si="1392">AF812</f>
        <v>0</v>
      </c>
      <c r="AG813" s="411">
        <f t="shared" ref="AG813" si="1393">AG812</f>
        <v>0</v>
      </c>
      <c r="AH813" s="411">
        <f t="shared" ref="AH813" si="1394">AH812</f>
        <v>0</v>
      </c>
      <c r="AI813" s="411">
        <f t="shared" ref="AI813" si="1395">AI812</f>
        <v>0</v>
      </c>
      <c r="AJ813" s="411">
        <f t="shared" ref="AJ813" si="1396">AJ812</f>
        <v>0</v>
      </c>
      <c r="AK813" s="411">
        <f t="shared" ref="AK813" si="1397">AK812</f>
        <v>0</v>
      </c>
      <c r="AL813" s="411">
        <f t="shared" ref="AL813" si="1398">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1399">Z816</f>
        <v>0</v>
      </c>
      <c r="AA817" s="411">
        <f t="shared" si="1399"/>
        <v>0</v>
      </c>
      <c r="AB817" s="411">
        <f t="shared" si="1399"/>
        <v>0</v>
      </c>
      <c r="AC817" s="411">
        <f t="shared" si="1399"/>
        <v>0</v>
      </c>
      <c r="AD817" s="411">
        <f t="shared" si="1399"/>
        <v>0</v>
      </c>
      <c r="AE817" s="411">
        <f t="shared" si="1399"/>
        <v>0</v>
      </c>
      <c r="AF817" s="411">
        <f t="shared" si="1399"/>
        <v>0</v>
      </c>
      <c r="AG817" s="411">
        <f t="shared" si="1399"/>
        <v>0</v>
      </c>
      <c r="AH817" s="411">
        <f t="shared" si="1399"/>
        <v>0</v>
      </c>
      <c r="AI817" s="411">
        <f t="shared" si="1399"/>
        <v>0</v>
      </c>
      <c r="AJ817" s="411">
        <f t="shared" si="1399"/>
        <v>0</v>
      </c>
      <c r="AK817" s="411">
        <f t="shared" si="1399"/>
        <v>0</v>
      </c>
      <c r="AL817" s="411">
        <f t="shared" si="1399"/>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1400">Z819</f>
        <v>0</v>
      </c>
      <c r="AA820" s="411">
        <f t="shared" si="1400"/>
        <v>0</v>
      </c>
      <c r="AB820" s="411">
        <f t="shared" si="1400"/>
        <v>0</v>
      </c>
      <c r="AC820" s="411">
        <f t="shared" si="1400"/>
        <v>0</v>
      </c>
      <c r="AD820" s="411">
        <f t="shared" si="1400"/>
        <v>0</v>
      </c>
      <c r="AE820" s="411">
        <f t="shared" si="1400"/>
        <v>0</v>
      </c>
      <c r="AF820" s="411">
        <f t="shared" si="1400"/>
        <v>0</v>
      </c>
      <c r="AG820" s="411">
        <f t="shared" si="1400"/>
        <v>0</v>
      </c>
      <c r="AH820" s="411">
        <f t="shared" si="1400"/>
        <v>0</v>
      </c>
      <c r="AI820" s="411">
        <f t="shared" si="1400"/>
        <v>0</v>
      </c>
      <c r="AJ820" s="411">
        <f t="shared" si="1400"/>
        <v>0</v>
      </c>
      <c r="AK820" s="411">
        <f t="shared" si="1400"/>
        <v>0</v>
      </c>
      <c r="AL820" s="411">
        <f t="shared" si="1400"/>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1401">Z823</f>
        <v>0</v>
      </c>
      <c r="AA824" s="411">
        <f t="shared" si="1401"/>
        <v>0</v>
      </c>
      <c r="AB824" s="411">
        <f t="shared" si="1401"/>
        <v>0</v>
      </c>
      <c r="AC824" s="411">
        <f t="shared" si="1401"/>
        <v>0</v>
      </c>
      <c r="AD824" s="411">
        <f t="shared" si="1401"/>
        <v>0</v>
      </c>
      <c r="AE824" s="411">
        <f t="shared" si="1401"/>
        <v>0</v>
      </c>
      <c r="AF824" s="411">
        <f t="shared" si="1401"/>
        <v>0</v>
      </c>
      <c r="AG824" s="411">
        <f t="shared" si="1401"/>
        <v>0</v>
      </c>
      <c r="AH824" s="411">
        <f t="shared" si="1401"/>
        <v>0</v>
      </c>
      <c r="AI824" s="411">
        <f t="shared" si="1401"/>
        <v>0</v>
      </c>
      <c r="AJ824" s="411">
        <f t="shared" si="1401"/>
        <v>0</v>
      </c>
      <c r="AK824" s="411">
        <f t="shared" si="1401"/>
        <v>0</v>
      </c>
      <c r="AL824" s="411">
        <f t="shared" si="1401"/>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1402">Z826</f>
        <v>0</v>
      </c>
      <c r="AA827" s="411">
        <f t="shared" si="1402"/>
        <v>0</v>
      </c>
      <c r="AB827" s="411">
        <f t="shared" si="1402"/>
        <v>0</v>
      </c>
      <c r="AC827" s="411">
        <f t="shared" si="1402"/>
        <v>0</v>
      </c>
      <c r="AD827" s="411">
        <f t="shared" si="1402"/>
        <v>0</v>
      </c>
      <c r="AE827" s="411">
        <f t="shared" si="1402"/>
        <v>0</v>
      </c>
      <c r="AF827" s="411">
        <f t="shared" si="1402"/>
        <v>0</v>
      </c>
      <c r="AG827" s="411">
        <f t="shared" si="1402"/>
        <v>0</v>
      </c>
      <c r="AH827" s="411">
        <f t="shared" si="1402"/>
        <v>0</v>
      </c>
      <c r="AI827" s="411">
        <f t="shared" si="1402"/>
        <v>0</v>
      </c>
      <c r="AJ827" s="411">
        <f t="shared" si="1402"/>
        <v>0</v>
      </c>
      <c r="AK827" s="411">
        <f t="shared" si="1402"/>
        <v>0</v>
      </c>
      <c r="AL827" s="411">
        <f t="shared" si="1402"/>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1403">Z829</f>
        <v>0</v>
      </c>
      <c r="AA830" s="411">
        <f t="shared" si="1403"/>
        <v>0</v>
      </c>
      <c r="AB830" s="411">
        <f t="shared" si="1403"/>
        <v>0</v>
      </c>
      <c r="AC830" s="411">
        <f t="shared" si="1403"/>
        <v>0</v>
      </c>
      <c r="AD830" s="411">
        <f t="shared" si="1403"/>
        <v>0</v>
      </c>
      <c r="AE830" s="411">
        <f t="shared" si="1403"/>
        <v>0</v>
      </c>
      <c r="AF830" s="411">
        <f t="shared" si="1403"/>
        <v>0</v>
      </c>
      <c r="AG830" s="411">
        <f t="shared" si="1403"/>
        <v>0</v>
      </c>
      <c r="AH830" s="411">
        <f t="shared" si="1403"/>
        <v>0</v>
      </c>
      <c r="AI830" s="411">
        <f t="shared" si="1403"/>
        <v>0</v>
      </c>
      <c r="AJ830" s="411">
        <f t="shared" si="1403"/>
        <v>0</v>
      </c>
      <c r="AK830" s="411">
        <f t="shared" si="1403"/>
        <v>0</v>
      </c>
      <c r="AL830" s="411">
        <f t="shared" si="1403"/>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1404">Z832</f>
        <v>0</v>
      </c>
      <c r="AA833" s="411">
        <f t="shared" si="1404"/>
        <v>0</v>
      </c>
      <c r="AB833" s="411">
        <f t="shared" si="1404"/>
        <v>0</v>
      </c>
      <c r="AC833" s="411">
        <f t="shared" si="1404"/>
        <v>0</v>
      </c>
      <c r="AD833" s="411">
        <f t="shared" si="1404"/>
        <v>0</v>
      </c>
      <c r="AE833" s="411">
        <f t="shared" si="1404"/>
        <v>0</v>
      </c>
      <c r="AF833" s="411">
        <f t="shared" si="1404"/>
        <v>0</v>
      </c>
      <c r="AG833" s="411">
        <f t="shared" si="1404"/>
        <v>0</v>
      </c>
      <c r="AH833" s="411">
        <f t="shared" si="1404"/>
        <v>0</v>
      </c>
      <c r="AI833" s="411">
        <f t="shared" si="1404"/>
        <v>0</v>
      </c>
      <c r="AJ833" s="411">
        <f t="shared" si="1404"/>
        <v>0</v>
      </c>
      <c r="AK833" s="411">
        <f t="shared" si="1404"/>
        <v>0</v>
      </c>
      <c r="AL833" s="411">
        <f t="shared" si="1404"/>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1405">Z837</f>
        <v>0</v>
      </c>
      <c r="AA838" s="411">
        <f t="shared" ref="AA838" si="1406">AA837</f>
        <v>0</v>
      </c>
      <c r="AB838" s="411">
        <f t="shared" ref="AB838" si="1407">AB837</f>
        <v>0</v>
      </c>
      <c r="AC838" s="411">
        <f t="shared" ref="AC838" si="1408">AC837</f>
        <v>0</v>
      </c>
      <c r="AD838" s="411">
        <f t="shared" ref="AD838" si="1409">AD837</f>
        <v>0</v>
      </c>
      <c r="AE838" s="411">
        <f t="shared" ref="AE838" si="1410">AE837</f>
        <v>0</v>
      </c>
      <c r="AF838" s="411">
        <f t="shared" ref="AF838" si="1411">AF837</f>
        <v>0</v>
      </c>
      <c r="AG838" s="411">
        <f t="shared" ref="AG838" si="1412">AG837</f>
        <v>0</v>
      </c>
      <c r="AH838" s="411">
        <f t="shared" ref="AH838" si="1413">AH837</f>
        <v>0</v>
      </c>
      <c r="AI838" s="411">
        <f t="shared" ref="AI838" si="1414">AI837</f>
        <v>0</v>
      </c>
      <c r="AJ838" s="411">
        <f t="shared" ref="AJ838" si="1415">AJ837</f>
        <v>0</v>
      </c>
      <c r="AK838" s="411">
        <f t="shared" ref="AK838" si="1416">AK837</f>
        <v>0</v>
      </c>
      <c r="AL838" s="411">
        <f t="shared" ref="AL838" si="1417">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1418">Z840</f>
        <v>0</v>
      </c>
      <c r="AA841" s="411">
        <f t="shared" ref="AA841" si="1419">AA840</f>
        <v>0</v>
      </c>
      <c r="AB841" s="411">
        <f t="shared" ref="AB841" si="1420">AB840</f>
        <v>0</v>
      </c>
      <c r="AC841" s="411">
        <f t="shared" ref="AC841" si="1421">AC840</f>
        <v>0</v>
      </c>
      <c r="AD841" s="411">
        <f t="shared" ref="AD841" si="1422">AD840</f>
        <v>0</v>
      </c>
      <c r="AE841" s="411">
        <f t="shared" ref="AE841" si="1423">AE840</f>
        <v>0</v>
      </c>
      <c r="AF841" s="411">
        <f t="shared" ref="AF841" si="1424">AF840</f>
        <v>0</v>
      </c>
      <c r="AG841" s="411">
        <f t="shared" ref="AG841" si="1425">AG840</f>
        <v>0</v>
      </c>
      <c r="AH841" s="411">
        <f t="shared" ref="AH841" si="1426">AH840</f>
        <v>0</v>
      </c>
      <c r="AI841" s="411">
        <f t="shared" ref="AI841" si="1427">AI840</f>
        <v>0</v>
      </c>
      <c r="AJ841" s="411">
        <f t="shared" ref="AJ841" si="1428">AJ840</f>
        <v>0</v>
      </c>
      <c r="AK841" s="411">
        <f t="shared" ref="AK841" si="1429">AK840</f>
        <v>0</v>
      </c>
      <c r="AL841" s="411">
        <f t="shared" ref="AL841" si="1430">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1431">Z843</f>
        <v>0</v>
      </c>
      <c r="AA844" s="411">
        <f t="shared" ref="AA844" si="1432">AA843</f>
        <v>0</v>
      </c>
      <c r="AB844" s="411">
        <f t="shared" ref="AB844" si="1433">AB843</f>
        <v>0</v>
      </c>
      <c r="AC844" s="411">
        <f t="shared" ref="AC844" si="1434">AC843</f>
        <v>0</v>
      </c>
      <c r="AD844" s="411">
        <f t="shared" ref="AD844" si="1435">AD843</f>
        <v>0</v>
      </c>
      <c r="AE844" s="411">
        <f t="shared" ref="AE844" si="1436">AE843</f>
        <v>0</v>
      </c>
      <c r="AF844" s="411">
        <f t="shared" ref="AF844" si="1437">AF843</f>
        <v>0</v>
      </c>
      <c r="AG844" s="411">
        <f t="shared" ref="AG844" si="1438">AG843</f>
        <v>0</v>
      </c>
      <c r="AH844" s="411">
        <f t="shared" ref="AH844" si="1439">AH843</f>
        <v>0</v>
      </c>
      <c r="AI844" s="411">
        <f t="shared" ref="AI844" si="1440">AI843</f>
        <v>0</v>
      </c>
      <c r="AJ844" s="411">
        <f t="shared" ref="AJ844" si="1441">AJ843</f>
        <v>0</v>
      </c>
      <c r="AK844" s="411">
        <f t="shared" ref="AK844" si="1442">AK843</f>
        <v>0</v>
      </c>
      <c r="AL844" s="411">
        <f t="shared" ref="AL844" si="1443">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1444">Z846</f>
        <v>0</v>
      </c>
      <c r="AA847" s="411">
        <f t="shared" ref="AA847" si="1445">AA846</f>
        <v>0</v>
      </c>
      <c r="AB847" s="411">
        <f t="shared" ref="AB847" si="1446">AB846</f>
        <v>0</v>
      </c>
      <c r="AC847" s="411">
        <f t="shared" ref="AC847" si="1447">AC846</f>
        <v>0</v>
      </c>
      <c r="AD847" s="411">
        <f t="shared" ref="AD847" si="1448">AD846</f>
        <v>0</v>
      </c>
      <c r="AE847" s="411">
        <f t="shared" ref="AE847" si="1449">AE846</f>
        <v>0</v>
      </c>
      <c r="AF847" s="411">
        <f t="shared" ref="AF847" si="1450">AF846</f>
        <v>0</v>
      </c>
      <c r="AG847" s="411">
        <f t="shared" ref="AG847" si="1451">AG846</f>
        <v>0</v>
      </c>
      <c r="AH847" s="411">
        <f t="shared" ref="AH847" si="1452">AH846</f>
        <v>0</v>
      </c>
      <c r="AI847" s="411">
        <f t="shared" ref="AI847" si="1453">AI846</f>
        <v>0</v>
      </c>
      <c r="AJ847" s="411">
        <f t="shared" ref="AJ847" si="1454">AJ846</f>
        <v>0</v>
      </c>
      <c r="AK847" s="411">
        <f t="shared" ref="AK847" si="1455">AK846</f>
        <v>0</v>
      </c>
      <c r="AL847" s="411">
        <f t="shared" ref="AL847" si="1456">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1457">Z850</f>
        <v>0</v>
      </c>
      <c r="AA851" s="411">
        <f t="shared" ref="AA851" si="1458">AA850</f>
        <v>0</v>
      </c>
      <c r="AB851" s="411">
        <f t="shared" ref="AB851" si="1459">AB850</f>
        <v>0</v>
      </c>
      <c r="AC851" s="411">
        <f t="shared" ref="AC851" si="1460">AC850</f>
        <v>0</v>
      </c>
      <c r="AD851" s="411">
        <f t="shared" ref="AD851" si="1461">AD850</f>
        <v>0</v>
      </c>
      <c r="AE851" s="411">
        <f t="shared" ref="AE851" si="1462">AE850</f>
        <v>0</v>
      </c>
      <c r="AF851" s="411">
        <f t="shared" ref="AF851" si="1463">AF850</f>
        <v>0</v>
      </c>
      <c r="AG851" s="411">
        <f t="shared" ref="AG851" si="1464">AG850</f>
        <v>0</v>
      </c>
      <c r="AH851" s="411">
        <f t="shared" ref="AH851" si="1465">AH850</f>
        <v>0</v>
      </c>
      <c r="AI851" s="411">
        <f t="shared" ref="AI851" si="1466">AI850</f>
        <v>0</v>
      </c>
      <c r="AJ851" s="411">
        <f t="shared" ref="AJ851" si="1467">AJ850</f>
        <v>0</v>
      </c>
      <c r="AK851" s="411">
        <f t="shared" ref="AK851" si="1468">AK850</f>
        <v>0</v>
      </c>
      <c r="AL851" s="411">
        <f t="shared" ref="AL851" si="1469">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1470">Z853</f>
        <v>0</v>
      </c>
      <c r="AA854" s="411">
        <f t="shared" ref="AA854" si="1471">AA853</f>
        <v>0</v>
      </c>
      <c r="AB854" s="411">
        <f t="shared" ref="AB854" si="1472">AB853</f>
        <v>0</v>
      </c>
      <c r="AC854" s="411">
        <f t="shared" ref="AC854" si="1473">AC853</f>
        <v>0</v>
      </c>
      <c r="AD854" s="411">
        <f t="shared" ref="AD854" si="1474">AD853</f>
        <v>0</v>
      </c>
      <c r="AE854" s="411">
        <f t="shared" ref="AE854" si="1475">AE853</f>
        <v>0</v>
      </c>
      <c r="AF854" s="411">
        <f t="shared" ref="AF854" si="1476">AF853</f>
        <v>0</v>
      </c>
      <c r="AG854" s="411">
        <f t="shared" ref="AG854" si="1477">AG853</f>
        <v>0</v>
      </c>
      <c r="AH854" s="411">
        <f t="shared" ref="AH854" si="1478">AH853</f>
        <v>0</v>
      </c>
      <c r="AI854" s="411">
        <f t="shared" ref="AI854" si="1479">AI853</f>
        <v>0</v>
      </c>
      <c r="AJ854" s="411">
        <f t="shared" ref="AJ854" si="1480">AJ853</f>
        <v>0</v>
      </c>
      <c r="AK854" s="411">
        <f t="shared" ref="AK854" si="1481">AK853</f>
        <v>0</v>
      </c>
      <c r="AL854" s="411">
        <f t="shared" ref="AL854" si="1482">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1483">Z856</f>
        <v>0</v>
      </c>
      <c r="AA857" s="411">
        <f t="shared" ref="AA857" si="1484">AA856</f>
        <v>0</v>
      </c>
      <c r="AB857" s="411">
        <f t="shared" ref="AB857" si="1485">AB856</f>
        <v>0</v>
      </c>
      <c r="AC857" s="411">
        <f t="shared" ref="AC857" si="1486">AC856</f>
        <v>0</v>
      </c>
      <c r="AD857" s="411">
        <f t="shared" ref="AD857" si="1487">AD856</f>
        <v>0</v>
      </c>
      <c r="AE857" s="411">
        <f t="shared" ref="AE857" si="1488">AE856</f>
        <v>0</v>
      </c>
      <c r="AF857" s="411">
        <f t="shared" ref="AF857" si="1489">AF856</f>
        <v>0</v>
      </c>
      <c r="AG857" s="411">
        <f t="shared" ref="AG857" si="1490">AG856</f>
        <v>0</v>
      </c>
      <c r="AH857" s="411">
        <f t="shared" ref="AH857" si="1491">AH856</f>
        <v>0</v>
      </c>
      <c r="AI857" s="411">
        <f t="shared" ref="AI857" si="1492">AI856</f>
        <v>0</v>
      </c>
      <c r="AJ857" s="411">
        <f t="shared" ref="AJ857" si="1493">AJ856</f>
        <v>0</v>
      </c>
      <c r="AK857" s="411">
        <f t="shared" ref="AK857" si="1494">AK856</f>
        <v>0</v>
      </c>
      <c r="AL857" s="411">
        <f t="shared" ref="AL857" si="1495">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1496">Z859</f>
        <v>0</v>
      </c>
      <c r="AA860" s="411">
        <f t="shared" ref="AA860" si="1497">AA859</f>
        <v>0</v>
      </c>
      <c r="AB860" s="411">
        <f t="shared" ref="AB860" si="1498">AB859</f>
        <v>0</v>
      </c>
      <c r="AC860" s="411">
        <f t="shared" ref="AC860" si="1499">AC859</f>
        <v>0</v>
      </c>
      <c r="AD860" s="411">
        <f t="shared" ref="AD860" si="1500">AD859</f>
        <v>0</v>
      </c>
      <c r="AE860" s="411">
        <f t="shared" ref="AE860" si="1501">AE859</f>
        <v>0</v>
      </c>
      <c r="AF860" s="411">
        <f t="shared" ref="AF860" si="1502">AF859</f>
        <v>0</v>
      </c>
      <c r="AG860" s="411">
        <f t="shared" ref="AG860" si="1503">AG859</f>
        <v>0</v>
      </c>
      <c r="AH860" s="411">
        <f t="shared" ref="AH860" si="1504">AH859</f>
        <v>0</v>
      </c>
      <c r="AI860" s="411">
        <f t="shared" ref="AI860" si="1505">AI859</f>
        <v>0</v>
      </c>
      <c r="AJ860" s="411">
        <f t="shared" ref="AJ860" si="1506">AJ859</f>
        <v>0</v>
      </c>
      <c r="AK860" s="411">
        <f t="shared" ref="AK860" si="1507">AK859</f>
        <v>0</v>
      </c>
      <c r="AL860" s="411">
        <f t="shared" ref="AL860" si="1508">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1509">Z862</f>
        <v>0</v>
      </c>
      <c r="AA863" s="411">
        <f t="shared" ref="AA863" si="1510">AA862</f>
        <v>0</v>
      </c>
      <c r="AB863" s="411">
        <f t="shared" ref="AB863" si="1511">AB862</f>
        <v>0</v>
      </c>
      <c r="AC863" s="411">
        <f t="shared" ref="AC863" si="1512">AC862</f>
        <v>0</v>
      </c>
      <c r="AD863" s="411">
        <f t="shared" ref="AD863" si="1513">AD862</f>
        <v>0</v>
      </c>
      <c r="AE863" s="411">
        <f t="shared" ref="AE863" si="1514">AE862</f>
        <v>0</v>
      </c>
      <c r="AF863" s="411">
        <f t="shared" ref="AF863" si="1515">AF862</f>
        <v>0</v>
      </c>
      <c r="AG863" s="411">
        <f t="shared" ref="AG863" si="1516">AG862</f>
        <v>0</v>
      </c>
      <c r="AH863" s="411">
        <f t="shared" ref="AH863" si="1517">AH862</f>
        <v>0</v>
      </c>
      <c r="AI863" s="411">
        <f t="shared" ref="AI863" si="1518">AI862</f>
        <v>0</v>
      </c>
      <c r="AJ863" s="411">
        <f t="shared" ref="AJ863" si="1519">AJ862</f>
        <v>0</v>
      </c>
      <c r="AK863" s="411">
        <f t="shared" ref="AK863" si="1520">AK862</f>
        <v>0</v>
      </c>
      <c r="AL863" s="411">
        <f t="shared" ref="AL863" si="1521">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1522">Z865</f>
        <v>0</v>
      </c>
      <c r="AA866" s="411">
        <f t="shared" ref="AA866" si="1523">AA865</f>
        <v>0</v>
      </c>
      <c r="AB866" s="411">
        <f t="shared" ref="AB866" si="1524">AB865</f>
        <v>0</v>
      </c>
      <c r="AC866" s="411">
        <f t="shared" ref="AC866" si="1525">AC865</f>
        <v>0</v>
      </c>
      <c r="AD866" s="411">
        <f t="shared" ref="AD866" si="1526">AD865</f>
        <v>0</v>
      </c>
      <c r="AE866" s="411">
        <f t="shared" ref="AE866" si="1527">AE865</f>
        <v>0</v>
      </c>
      <c r="AF866" s="411">
        <f t="shared" ref="AF866" si="1528">AF865</f>
        <v>0</v>
      </c>
      <c r="AG866" s="411">
        <f t="shared" ref="AG866" si="1529">AG865</f>
        <v>0</v>
      </c>
      <c r="AH866" s="411">
        <f t="shared" ref="AH866" si="1530">AH865</f>
        <v>0</v>
      </c>
      <c r="AI866" s="411">
        <f t="shared" ref="AI866" si="1531">AI865</f>
        <v>0</v>
      </c>
      <c r="AJ866" s="411">
        <f t="shared" ref="AJ866" si="1532">AJ865</f>
        <v>0</v>
      </c>
      <c r="AK866" s="411">
        <f t="shared" ref="AK866" si="1533">AK865</f>
        <v>0</v>
      </c>
      <c r="AL866" s="411">
        <f t="shared" ref="AL866" si="1534">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1535">Z868</f>
        <v>0</v>
      </c>
      <c r="AA869" s="411">
        <f t="shared" ref="AA869" si="1536">AA868</f>
        <v>0</v>
      </c>
      <c r="AB869" s="411">
        <f t="shared" ref="AB869" si="1537">AB868</f>
        <v>0</v>
      </c>
      <c r="AC869" s="411">
        <f t="shared" ref="AC869" si="1538">AC868</f>
        <v>0</v>
      </c>
      <c r="AD869" s="411">
        <f t="shared" ref="AD869" si="1539">AD868</f>
        <v>0</v>
      </c>
      <c r="AE869" s="411">
        <f t="shared" ref="AE869" si="1540">AE868</f>
        <v>0</v>
      </c>
      <c r="AF869" s="411">
        <f t="shared" ref="AF869" si="1541">AF868</f>
        <v>0</v>
      </c>
      <c r="AG869" s="411">
        <f t="shared" ref="AG869" si="1542">AG868</f>
        <v>0</v>
      </c>
      <c r="AH869" s="411">
        <f t="shared" ref="AH869" si="1543">AH868</f>
        <v>0</v>
      </c>
      <c r="AI869" s="411">
        <f t="shared" ref="AI869" si="1544">AI868</f>
        <v>0</v>
      </c>
      <c r="AJ869" s="411">
        <f t="shared" ref="AJ869" si="1545">AJ868</f>
        <v>0</v>
      </c>
      <c r="AK869" s="411">
        <f t="shared" ref="AK869" si="1546">AK868</f>
        <v>0</v>
      </c>
      <c r="AL869" s="411">
        <f t="shared" ref="AL869" si="1547">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1548">Z871</f>
        <v>0</v>
      </c>
      <c r="AA872" s="411">
        <f t="shared" ref="AA872" si="1549">AA871</f>
        <v>0</v>
      </c>
      <c r="AB872" s="411">
        <f t="shared" ref="AB872" si="1550">AB871</f>
        <v>0</v>
      </c>
      <c r="AC872" s="411">
        <f t="shared" ref="AC872" si="1551">AC871</f>
        <v>0</v>
      </c>
      <c r="AD872" s="411">
        <f t="shared" ref="AD872" si="1552">AD871</f>
        <v>0</v>
      </c>
      <c r="AE872" s="411">
        <f t="shared" ref="AE872" si="1553">AE871</f>
        <v>0</v>
      </c>
      <c r="AF872" s="411">
        <f t="shared" ref="AF872" si="1554">AF871</f>
        <v>0</v>
      </c>
      <c r="AG872" s="411">
        <f t="shared" ref="AG872" si="1555">AG871</f>
        <v>0</v>
      </c>
      <c r="AH872" s="411">
        <f t="shared" ref="AH872" si="1556">AH871</f>
        <v>0</v>
      </c>
      <c r="AI872" s="411">
        <f t="shared" ref="AI872" si="1557">AI871</f>
        <v>0</v>
      </c>
      <c r="AJ872" s="411">
        <f t="shared" ref="AJ872" si="1558">AJ871</f>
        <v>0</v>
      </c>
      <c r="AK872" s="411">
        <f t="shared" ref="AK872" si="1559">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1560">Z875</f>
        <v>0</v>
      </c>
      <c r="AA876" s="411">
        <f t="shared" ref="AA876" si="1561">AA875</f>
        <v>0</v>
      </c>
      <c r="AB876" s="411">
        <f t="shared" ref="AB876" si="1562">AB875</f>
        <v>0</v>
      </c>
      <c r="AC876" s="411">
        <f t="shared" ref="AC876" si="1563">AC875</f>
        <v>0</v>
      </c>
      <c r="AD876" s="411">
        <f t="shared" ref="AD876" si="1564">AD875</f>
        <v>0</v>
      </c>
      <c r="AE876" s="411">
        <f t="shared" ref="AE876" si="1565">AE875</f>
        <v>0</v>
      </c>
      <c r="AF876" s="411">
        <f t="shared" ref="AF876" si="1566">AF875</f>
        <v>0</v>
      </c>
      <c r="AG876" s="411">
        <f t="shared" ref="AG876" si="1567">AG875</f>
        <v>0</v>
      </c>
      <c r="AH876" s="411">
        <f t="shared" ref="AH876" si="1568">AH875</f>
        <v>0</v>
      </c>
      <c r="AI876" s="411">
        <f t="shared" ref="AI876" si="1569">AI875</f>
        <v>0</v>
      </c>
      <c r="AJ876" s="411">
        <f t="shared" ref="AJ876" si="1570">AJ875</f>
        <v>0</v>
      </c>
      <c r="AK876" s="411">
        <f t="shared" ref="AK876" si="1571">AK875</f>
        <v>0</v>
      </c>
      <c r="AL876" s="411">
        <f t="shared" ref="AL876" si="1572">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1573">Z878</f>
        <v>0</v>
      </c>
      <c r="AA879" s="411">
        <f t="shared" ref="AA879" si="1574">AA878</f>
        <v>0</v>
      </c>
      <c r="AB879" s="411">
        <f t="shared" ref="AB879" si="1575">AB878</f>
        <v>0</v>
      </c>
      <c r="AC879" s="411">
        <f t="shared" ref="AC879" si="1576">AC878</f>
        <v>0</v>
      </c>
      <c r="AD879" s="411">
        <f t="shared" ref="AD879" si="1577">AD878</f>
        <v>0</v>
      </c>
      <c r="AE879" s="411">
        <f t="shared" ref="AE879" si="1578">AE878</f>
        <v>0</v>
      </c>
      <c r="AF879" s="411">
        <f t="shared" ref="AF879" si="1579">AF878</f>
        <v>0</v>
      </c>
      <c r="AG879" s="411">
        <f t="shared" ref="AG879" si="1580">AG878</f>
        <v>0</v>
      </c>
      <c r="AH879" s="411">
        <f t="shared" ref="AH879" si="1581">AH878</f>
        <v>0</v>
      </c>
      <c r="AI879" s="411">
        <f t="shared" ref="AI879" si="1582">AI878</f>
        <v>0</v>
      </c>
      <c r="AJ879" s="411">
        <f t="shared" ref="AJ879" si="1583">AJ878</f>
        <v>0</v>
      </c>
      <c r="AK879" s="411">
        <f t="shared" ref="AK879" si="1584">AK878</f>
        <v>0</v>
      </c>
      <c r="AL879" s="411">
        <f t="shared" ref="AL879" si="1585">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1586">Z881</f>
        <v>0</v>
      </c>
      <c r="AA882" s="411">
        <f t="shared" ref="AA882" si="1587">AA881</f>
        <v>0</v>
      </c>
      <c r="AB882" s="411">
        <f t="shared" ref="AB882" si="1588">AB881</f>
        <v>0</v>
      </c>
      <c r="AC882" s="411">
        <f t="shared" ref="AC882" si="1589">AC881</f>
        <v>0</v>
      </c>
      <c r="AD882" s="411">
        <f t="shared" ref="AD882" si="1590">AD881</f>
        <v>0</v>
      </c>
      <c r="AE882" s="411">
        <f t="shared" ref="AE882" si="1591">AE881</f>
        <v>0</v>
      </c>
      <c r="AF882" s="411">
        <f t="shared" ref="AF882" si="1592">AF881</f>
        <v>0</v>
      </c>
      <c r="AG882" s="411">
        <f t="shared" ref="AG882" si="1593">AG881</f>
        <v>0</v>
      </c>
      <c r="AH882" s="411">
        <f t="shared" ref="AH882" si="1594">AH881</f>
        <v>0</v>
      </c>
      <c r="AI882" s="411">
        <f t="shared" ref="AI882" si="1595">AI881</f>
        <v>0</v>
      </c>
      <c r="AJ882" s="411">
        <f t="shared" ref="AJ882" si="1596">AJ881</f>
        <v>0</v>
      </c>
      <c r="AK882" s="411">
        <f t="shared" ref="AK882" si="1597">AK881</f>
        <v>0</v>
      </c>
      <c r="AL882" s="411">
        <f t="shared" ref="AL882" si="1598">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1599">Z885</f>
        <v>0</v>
      </c>
      <c r="AA886" s="411">
        <f t="shared" ref="AA886" si="1600">AA885</f>
        <v>0</v>
      </c>
      <c r="AB886" s="411">
        <f t="shared" ref="AB886" si="1601">AB885</f>
        <v>0</v>
      </c>
      <c r="AC886" s="411">
        <f t="shared" ref="AC886" si="1602">AC885</f>
        <v>0</v>
      </c>
      <c r="AD886" s="411">
        <f t="shared" ref="AD886" si="1603">AD885</f>
        <v>0</v>
      </c>
      <c r="AE886" s="411">
        <f t="shared" ref="AE886" si="1604">AE885</f>
        <v>0</v>
      </c>
      <c r="AF886" s="411">
        <f t="shared" ref="AF886" si="1605">AF885</f>
        <v>0</v>
      </c>
      <c r="AG886" s="411">
        <f t="shared" ref="AG886" si="1606">AG885</f>
        <v>0</v>
      </c>
      <c r="AH886" s="411">
        <f t="shared" ref="AH886" si="1607">AH885</f>
        <v>0</v>
      </c>
      <c r="AI886" s="411">
        <f t="shared" ref="AI886" si="1608">AI885</f>
        <v>0</v>
      </c>
      <c r="AJ886" s="411">
        <f t="shared" ref="AJ886" si="1609">AJ885</f>
        <v>0</v>
      </c>
      <c r="AK886" s="411">
        <f t="shared" ref="AK886" si="1610">AK885</f>
        <v>0</v>
      </c>
      <c r="AL886" s="411">
        <f t="shared" ref="AL886" si="1611">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1612">Z888</f>
        <v>0</v>
      </c>
      <c r="AA889" s="411">
        <f t="shared" ref="AA889" si="1613">AA888</f>
        <v>0</v>
      </c>
      <c r="AB889" s="411">
        <f t="shared" ref="AB889" si="1614">AB888</f>
        <v>0</v>
      </c>
      <c r="AC889" s="411">
        <f t="shared" ref="AC889" si="1615">AC888</f>
        <v>0</v>
      </c>
      <c r="AD889" s="411">
        <f t="shared" ref="AD889" si="1616">AD888</f>
        <v>0</v>
      </c>
      <c r="AE889" s="411">
        <f t="shared" ref="AE889" si="1617">AE888</f>
        <v>0</v>
      </c>
      <c r="AF889" s="411">
        <f t="shared" ref="AF889" si="1618">AF888</f>
        <v>0</v>
      </c>
      <c r="AG889" s="411">
        <f t="shared" ref="AG889" si="1619">AG888</f>
        <v>0</v>
      </c>
      <c r="AH889" s="411">
        <f t="shared" ref="AH889" si="1620">AH888</f>
        <v>0</v>
      </c>
      <c r="AI889" s="411">
        <f t="shared" ref="AI889" si="1621">AI888</f>
        <v>0</v>
      </c>
      <c r="AJ889" s="411">
        <f t="shared" ref="AJ889" si="1622">AJ888</f>
        <v>0</v>
      </c>
      <c r="AK889" s="411">
        <f t="shared" ref="AK889" si="1623">AK888</f>
        <v>0</v>
      </c>
      <c r="AL889" s="411">
        <f t="shared" ref="AL889" si="1624">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1625">Z891</f>
        <v>0</v>
      </c>
      <c r="AA892" s="411">
        <f t="shared" ref="AA892" si="1626">AA891</f>
        <v>0</v>
      </c>
      <c r="AB892" s="411">
        <f t="shared" ref="AB892" si="1627">AB891</f>
        <v>0</v>
      </c>
      <c r="AC892" s="411">
        <f t="shared" ref="AC892" si="1628">AC891</f>
        <v>0</v>
      </c>
      <c r="AD892" s="411">
        <f t="shared" ref="AD892" si="1629">AD891</f>
        <v>0</v>
      </c>
      <c r="AE892" s="411">
        <f t="shared" ref="AE892" si="1630">AE891</f>
        <v>0</v>
      </c>
      <c r="AF892" s="411">
        <f t="shared" ref="AF892" si="1631">AF891</f>
        <v>0</v>
      </c>
      <c r="AG892" s="411">
        <f t="shared" ref="AG892" si="1632">AG891</f>
        <v>0</v>
      </c>
      <c r="AH892" s="411">
        <f t="shared" ref="AH892" si="1633">AH891</f>
        <v>0</v>
      </c>
      <c r="AI892" s="411">
        <f t="shared" ref="AI892" si="1634">AI891</f>
        <v>0</v>
      </c>
      <c r="AJ892" s="411">
        <f t="shared" ref="AJ892" si="1635">AJ891</f>
        <v>0</v>
      </c>
      <c r="AK892" s="411">
        <f t="shared" ref="AK892" si="1636">AK891</f>
        <v>0</v>
      </c>
      <c r="AL892" s="411">
        <f t="shared" ref="AL892" si="1637">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1638">Z894</f>
        <v>0</v>
      </c>
      <c r="AA895" s="411">
        <f t="shared" ref="AA895" si="1639">AA894</f>
        <v>0</v>
      </c>
      <c r="AB895" s="411">
        <f t="shared" ref="AB895" si="1640">AB894</f>
        <v>0</v>
      </c>
      <c r="AC895" s="411">
        <f t="shared" ref="AC895" si="1641">AC894</f>
        <v>0</v>
      </c>
      <c r="AD895" s="411">
        <f t="shared" ref="AD895" si="1642">AD894</f>
        <v>0</v>
      </c>
      <c r="AE895" s="411">
        <f t="shared" ref="AE895" si="1643">AE894</f>
        <v>0</v>
      </c>
      <c r="AF895" s="411">
        <f t="shared" ref="AF895" si="1644">AF894</f>
        <v>0</v>
      </c>
      <c r="AG895" s="411">
        <f t="shared" ref="AG895" si="1645">AG894</f>
        <v>0</v>
      </c>
      <c r="AH895" s="411">
        <f t="shared" ref="AH895" si="1646">AH894</f>
        <v>0</v>
      </c>
      <c r="AI895" s="411">
        <f t="shared" ref="AI895" si="1647">AI894</f>
        <v>0</v>
      </c>
      <c r="AJ895" s="411">
        <f t="shared" ref="AJ895" si="1648">AJ894</f>
        <v>0</v>
      </c>
      <c r="AK895" s="411">
        <f t="shared" ref="AK895" si="1649">AK894</f>
        <v>0</v>
      </c>
      <c r="AL895" s="411">
        <f t="shared" ref="AL895" si="1650">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1651">Z897</f>
        <v>0</v>
      </c>
      <c r="AA898" s="411">
        <f t="shared" ref="AA898" si="1652">AA897</f>
        <v>0</v>
      </c>
      <c r="AB898" s="411">
        <f t="shared" ref="AB898" si="1653">AB897</f>
        <v>0</v>
      </c>
      <c r="AC898" s="411">
        <f t="shared" ref="AC898" si="1654">AC897</f>
        <v>0</v>
      </c>
      <c r="AD898" s="411">
        <f t="shared" ref="AD898" si="1655">AD897</f>
        <v>0</v>
      </c>
      <c r="AE898" s="411">
        <f t="shared" ref="AE898" si="1656">AE897</f>
        <v>0</v>
      </c>
      <c r="AF898" s="411">
        <f t="shared" ref="AF898" si="1657">AF897</f>
        <v>0</v>
      </c>
      <c r="AG898" s="411">
        <f t="shared" ref="AG898" si="1658">AG897</f>
        <v>0</v>
      </c>
      <c r="AH898" s="411">
        <f t="shared" ref="AH898" si="1659">AH897</f>
        <v>0</v>
      </c>
      <c r="AI898" s="411">
        <f t="shared" ref="AI898" si="1660">AI897</f>
        <v>0</v>
      </c>
      <c r="AJ898" s="411">
        <f t="shared" ref="AJ898" si="1661">AJ897</f>
        <v>0</v>
      </c>
      <c r="AK898" s="411">
        <f t="shared" ref="AK898" si="1662">AK897</f>
        <v>0</v>
      </c>
      <c r="AL898" s="411">
        <f t="shared" ref="AL898" si="1663">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1664">Z900</f>
        <v>0</v>
      </c>
      <c r="AA901" s="411">
        <f t="shared" ref="AA901" si="1665">AA900</f>
        <v>0</v>
      </c>
      <c r="AB901" s="411">
        <f t="shared" ref="AB901" si="1666">AB900</f>
        <v>0</v>
      </c>
      <c r="AC901" s="411">
        <f t="shared" ref="AC901" si="1667">AC900</f>
        <v>0</v>
      </c>
      <c r="AD901" s="411">
        <f t="shared" ref="AD901" si="1668">AD900</f>
        <v>0</v>
      </c>
      <c r="AE901" s="411">
        <f t="shared" ref="AE901" si="1669">AE900</f>
        <v>0</v>
      </c>
      <c r="AF901" s="411">
        <f t="shared" ref="AF901" si="1670">AF900</f>
        <v>0</v>
      </c>
      <c r="AG901" s="411">
        <f t="shared" ref="AG901" si="1671">AG900</f>
        <v>0</v>
      </c>
      <c r="AH901" s="411">
        <f t="shared" ref="AH901" si="1672">AH900</f>
        <v>0</v>
      </c>
      <c r="AI901" s="411">
        <f t="shared" ref="AI901" si="1673">AI900</f>
        <v>0</v>
      </c>
      <c r="AJ901" s="411">
        <f t="shared" ref="AJ901" si="1674">AJ900</f>
        <v>0</v>
      </c>
      <c r="AK901" s="411">
        <f t="shared" ref="AK901" si="1675">AK900</f>
        <v>0</v>
      </c>
      <c r="AL901" s="411">
        <f t="shared" ref="AL901" si="1676">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1677">Z903</f>
        <v>0</v>
      </c>
      <c r="AA904" s="411">
        <f t="shared" ref="AA904" si="1678">AA903</f>
        <v>0</v>
      </c>
      <c r="AB904" s="411">
        <f t="shared" ref="AB904" si="1679">AB903</f>
        <v>0</v>
      </c>
      <c r="AC904" s="411">
        <f t="shared" ref="AC904" si="1680">AC903</f>
        <v>0</v>
      </c>
      <c r="AD904" s="411">
        <f t="shared" ref="AD904" si="1681">AD903</f>
        <v>0</v>
      </c>
      <c r="AE904" s="411">
        <f t="shared" ref="AE904" si="1682">AE903</f>
        <v>0</v>
      </c>
      <c r="AF904" s="411">
        <f t="shared" ref="AF904" si="1683">AF903</f>
        <v>0</v>
      </c>
      <c r="AG904" s="411">
        <f t="shared" ref="AG904" si="1684">AG903</f>
        <v>0</v>
      </c>
      <c r="AH904" s="411">
        <f t="shared" ref="AH904" si="1685">AH903</f>
        <v>0</v>
      </c>
      <c r="AI904" s="411">
        <f t="shared" ref="AI904" si="1686">AI903</f>
        <v>0</v>
      </c>
      <c r="AJ904" s="411">
        <f t="shared" ref="AJ904" si="1687">AJ903</f>
        <v>0</v>
      </c>
      <c r="AK904" s="411">
        <f t="shared" ref="AK904" si="1688">AK903</f>
        <v>0</v>
      </c>
      <c r="AL904" s="411">
        <f t="shared" ref="AL904" si="1689">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1690">Z906</f>
        <v>0</v>
      </c>
      <c r="AA907" s="411">
        <f t="shared" ref="AA907" si="1691">AA906</f>
        <v>0</v>
      </c>
      <c r="AB907" s="411">
        <f t="shared" ref="AB907" si="1692">AB906</f>
        <v>0</v>
      </c>
      <c r="AC907" s="411">
        <f t="shared" ref="AC907" si="1693">AC906</f>
        <v>0</v>
      </c>
      <c r="AD907" s="411">
        <f t="shared" ref="AD907" si="1694">AD906</f>
        <v>0</v>
      </c>
      <c r="AE907" s="411">
        <f t="shared" ref="AE907" si="1695">AE906</f>
        <v>0</v>
      </c>
      <c r="AF907" s="411">
        <f t="shared" ref="AF907" si="1696">AF906</f>
        <v>0</v>
      </c>
      <c r="AG907" s="411">
        <f t="shared" ref="AG907" si="1697">AG906</f>
        <v>0</v>
      </c>
      <c r="AH907" s="411">
        <f t="shared" ref="AH907" si="1698">AH906</f>
        <v>0</v>
      </c>
      <c r="AI907" s="411">
        <f t="shared" ref="AI907" si="1699">AI906</f>
        <v>0</v>
      </c>
      <c r="AJ907" s="411">
        <f t="shared" ref="AJ907" si="1700">AJ906</f>
        <v>0</v>
      </c>
      <c r="AK907" s="411">
        <f t="shared" ref="AK907" si="1701">AK906</f>
        <v>0</v>
      </c>
      <c r="AL907" s="411">
        <f t="shared" ref="AL907" si="1702">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1703">Z909</f>
        <v>0</v>
      </c>
      <c r="AA910" s="411">
        <f t="shared" ref="AA910" si="1704">AA909</f>
        <v>0</v>
      </c>
      <c r="AB910" s="411">
        <f t="shared" ref="AB910" si="1705">AB909</f>
        <v>0</v>
      </c>
      <c r="AC910" s="411">
        <f t="shared" ref="AC910" si="1706">AC909</f>
        <v>0</v>
      </c>
      <c r="AD910" s="411">
        <f t="shared" ref="AD910" si="1707">AD909</f>
        <v>0</v>
      </c>
      <c r="AE910" s="411">
        <f t="shared" ref="AE910" si="1708">AE909</f>
        <v>0</v>
      </c>
      <c r="AF910" s="411">
        <f t="shared" ref="AF910" si="1709">AF909</f>
        <v>0</v>
      </c>
      <c r="AG910" s="411">
        <f t="shared" ref="AG910" si="1710">AG909</f>
        <v>0</v>
      </c>
      <c r="AH910" s="411">
        <f t="shared" ref="AH910" si="1711">AH909</f>
        <v>0</v>
      </c>
      <c r="AI910" s="411">
        <f t="shared" ref="AI910" si="1712">AI909</f>
        <v>0</v>
      </c>
      <c r="AJ910" s="411">
        <f t="shared" ref="AJ910" si="1713">AJ909</f>
        <v>0</v>
      </c>
      <c r="AK910" s="411">
        <f t="shared" ref="AK910" si="1714">AK909</f>
        <v>0</v>
      </c>
      <c r="AL910" s="411">
        <f t="shared" ref="AL910" si="1715">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1716">Z912</f>
        <v>0</v>
      </c>
      <c r="AA913" s="411">
        <f t="shared" ref="AA913" si="1717">AA912</f>
        <v>0</v>
      </c>
      <c r="AB913" s="411">
        <f t="shared" ref="AB913" si="1718">AB912</f>
        <v>0</v>
      </c>
      <c r="AC913" s="411">
        <f t="shared" ref="AC913" si="1719">AC912</f>
        <v>0</v>
      </c>
      <c r="AD913" s="411">
        <f t="shared" ref="AD913" si="1720">AD912</f>
        <v>0</v>
      </c>
      <c r="AE913" s="411">
        <f t="shared" ref="AE913" si="1721">AE912</f>
        <v>0</v>
      </c>
      <c r="AF913" s="411">
        <f t="shared" ref="AF913" si="1722">AF912</f>
        <v>0</v>
      </c>
      <c r="AG913" s="411">
        <f t="shared" ref="AG913" si="1723">AG912</f>
        <v>0</v>
      </c>
      <c r="AH913" s="411">
        <f t="shared" ref="AH913" si="1724">AH912</f>
        <v>0</v>
      </c>
      <c r="AI913" s="411">
        <f t="shared" ref="AI913" si="1725">AI912</f>
        <v>0</v>
      </c>
      <c r="AJ913" s="411">
        <f t="shared" ref="AJ913" si="1726">AJ912</f>
        <v>0</v>
      </c>
      <c r="AK913" s="411">
        <f t="shared" ref="AK913" si="1727">AK912</f>
        <v>0</v>
      </c>
      <c r="AL913" s="411">
        <f t="shared" ref="AL913" si="1728">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1729">Z915</f>
        <v>0</v>
      </c>
      <c r="AA916" s="411">
        <f t="shared" ref="AA916" si="1730">AA915</f>
        <v>0</v>
      </c>
      <c r="AB916" s="411">
        <f t="shared" ref="AB916" si="1731">AB915</f>
        <v>0</v>
      </c>
      <c r="AC916" s="411">
        <f t="shared" ref="AC916" si="1732">AC915</f>
        <v>0</v>
      </c>
      <c r="AD916" s="411">
        <f t="shared" ref="AD916" si="1733">AD915</f>
        <v>0</v>
      </c>
      <c r="AE916" s="411">
        <f t="shared" ref="AE916" si="1734">AE915</f>
        <v>0</v>
      </c>
      <c r="AF916" s="411">
        <f t="shared" ref="AF916" si="1735">AF915</f>
        <v>0</v>
      </c>
      <c r="AG916" s="411">
        <f t="shared" ref="AG916" si="1736">AG915</f>
        <v>0</v>
      </c>
      <c r="AH916" s="411">
        <f t="shared" ref="AH916" si="1737">AH915</f>
        <v>0</v>
      </c>
      <c r="AI916" s="411">
        <f t="shared" ref="AI916" si="1738">AI915</f>
        <v>0</v>
      </c>
      <c r="AJ916" s="411">
        <f t="shared" ref="AJ916" si="1739">AJ915</f>
        <v>0</v>
      </c>
      <c r="AK916" s="411">
        <f t="shared" ref="AK916" si="1740">AK915</f>
        <v>0</v>
      </c>
      <c r="AL916" s="411">
        <f t="shared" ref="AL916" si="1741">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1742">Z918</f>
        <v>0</v>
      </c>
      <c r="AA919" s="411">
        <f t="shared" ref="AA919" si="1743">AA918</f>
        <v>0</v>
      </c>
      <c r="AB919" s="411">
        <f t="shared" ref="AB919" si="1744">AB918</f>
        <v>0</v>
      </c>
      <c r="AC919" s="411">
        <f t="shared" ref="AC919" si="1745">AC918</f>
        <v>0</v>
      </c>
      <c r="AD919" s="411">
        <f t="shared" ref="AD919" si="1746">AD918</f>
        <v>0</v>
      </c>
      <c r="AE919" s="411">
        <f t="shared" ref="AE919" si="1747">AE918</f>
        <v>0</v>
      </c>
      <c r="AF919" s="411">
        <f t="shared" ref="AF919" si="1748">AF918</f>
        <v>0</v>
      </c>
      <c r="AG919" s="411">
        <f t="shared" ref="AG919" si="1749">AG918</f>
        <v>0</v>
      </c>
      <c r="AH919" s="411">
        <f t="shared" ref="AH919" si="1750">AH918</f>
        <v>0</v>
      </c>
      <c r="AI919" s="411">
        <f t="shared" ref="AI919" si="1751">AI918</f>
        <v>0</v>
      </c>
      <c r="AJ919" s="411">
        <f t="shared" ref="AJ919" si="1752">AJ918</f>
        <v>0</v>
      </c>
      <c r="AK919" s="411">
        <f t="shared" ref="AK919" si="1753">AK918</f>
        <v>0</v>
      </c>
      <c r="AL919" s="411">
        <f t="shared" ref="AL919" si="1754">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1755">Z921</f>
        <v>0</v>
      </c>
      <c r="AA922" s="411">
        <f t="shared" ref="AA922" si="1756">AA921</f>
        <v>0</v>
      </c>
      <c r="AB922" s="411">
        <f t="shared" ref="AB922" si="1757">AB921</f>
        <v>0</v>
      </c>
      <c r="AC922" s="411">
        <f t="shared" ref="AC922" si="1758">AC921</f>
        <v>0</v>
      </c>
      <c r="AD922" s="411">
        <f t="shared" ref="AD922" si="1759">AD921</f>
        <v>0</v>
      </c>
      <c r="AE922" s="411">
        <f t="shared" ref="AE922" si="1760">AE921</f>
        <v>0</v>
      </c>
      <c r="AF922" s="411">
        <f t="shared" ref="AF922" si="1761">AF921</f>
        <v>0</v>
      </c>
      <c r="AG922" s="411">
        <f t="shared" ref="AG922" si="1762">AG921</f>
        <v>0</v>
      </c>
      <c r="AH922" s="411">
        <f t="shared" ref="AH922" si="1763">AH921</f>
        <v>0</v>
      </c>
      <c r="AI922" s="411">
        <f t="shared" ref="AI922" si="1764">AI921</f>
        <v>0</v>
      </c>
      <c r="AJ922" s="411">
        <f t="shared" ref="AJ922" si="1765">AJ921</f>
        <v>0</v>
      </c>
      <c r="AK922" s="411">
        <f t="shared" ref="AK922" si="1766">AK921</f>
        <v>0</v>
      </c>
      <c r="AL922" s="411">
        <f t="shared" ref="AL922" si="1767">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1768">Z924</f>
        <v>0</v>
      </c>
      <c r="AA925" s="411">
        <f t="shared" ref="AA925" si="1769">AA924</f>
        <v>0</v>
      </c>
      <c r="AB925" s="411">
        <f t="shared" ref="AB925" si="1770">AB924</f>
        <v>0</v>
      </c>
      <c r="AC925" s="411">
        <f t="shared" ref="AC925" si="1771">AC924</f>
        <v>0</v>
      </c>
      <c r="AD925" s="411">
        <f t="shared" ref="AD925" si="1772">AD924</f>
        <v>0</v>
      </c>
      <c r="AE925" s="411">
        <f t="shared" ref="AE925" si="1773">AE924</f>
        <v>0</v>
      </c>
      <c r="AF925" s="411">
        <f t="shared" ref="AF925" si="1774">AF924</f>
        <v>0</v>
      </c>
      <c r="AG925" s="411">
        <f t="shared" ref="AG925" si="1775">AG924</f>
        <v>0</v>
      </c>
      <c r="AH925" s="411">
        <f t="shared" ref="AH925" si="1776">AH924</f>
        <v>0</v>
      </c>
      <c r="AI925" s="411">
        <f t="shared" ref="AI925" si="1777">AI924</f>
        <v>0</v>
      </c>
      <c r="AJ925" s="411">
        <f t="shared" ref="AJ925" si="1778">AJ924</f>
        <v>0</v>
      </c>
      <c r="AK925" s="411">
        <f t="shared" ref="AK925" si="1779">AK924</f>
        <v>0</v>
      </c>
      <c r="AL925" s="411">
        <f t="shared" ref="AL925" si="1780">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1781">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1781"/>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1781"/>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1781"/>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1782">Y211*Y930</f>
        <v>0</v>
      </c>
      <c r="Z935" s="378">
        <f t="shared" si="1782"/>
        <v>0</v>
      </c>
      <c r="AA935" s="378">
        <f t="shared" si="1782"/>
        <v>0</v>
      </c>
      <c r="AB935" s="378">
        <f t="shared" si="1782"/>
        <v>0</v>
      </c>
      <c r="AC935" s="378">
        <f t="shared" si="1782"/>
        <v>0</v>
      </c>
      <c r="AD935" s="378">
        <f t="shared" si="1782"/>
        <v>0</v>
      </c>
      <c r="AE935" s="378">
        <f t="shared" si="1782"/>
        <v>0</v>
      </c>
      <c r="AF935" s="378">
        <f t="shared" si="1782"/>
        <v>0</v>
      </c>
      <c r="AG935" s="378">
        <f t="shared" si="1782"/>
        <v>0</v>
      </c>
      <c r="AH935" s="378">
        <f t="shared" si="1782"/>
        <v>0</v>
      </c>
      <c r="AI935" s="378">
        <f t="shared" si="1782"/>
        <v>0</v>
      </c>
      <c r="AJ935" s="378">
        <f t="shared" si="1782"/>
        <v>0</v>
      </c>
      <c r="AK935" s="378">
        <f t="shared" si="1782"/>
        <v>0</v>
      </c>
      <c r="AL935" s="378">
        <f t="shared" si="1782"/>
        <v>0</v>
      </c>
      <c r="AM935" s="628">
        <f t="shared" si="1781"/>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1783">Y394*Y930</f>
        <v>0</v>
      </c>
      <c r="Z936" s="378">
        <f t="shared" si="1783"/>
        <v>0</v>
      </c>
      <c r="AA936" s="378">
        <f t="shared" si="1783"/>
        <v>0</v>
      </c>
      <c r="AB936" s="378">
        <f t="shared" si="1783"/>
        <v>0</v>
      </c>
      <c r="AC936" s="378">
        <f t="shared" si="1783"/>
        <v>0</v>
      </c>
      <c r="AD936" s="378">
        <f t="shared" si="1783"/>
        <v>0</v>
      </c>
      <c r="AE936" s="378">
        <f t="shared" si="1783"/>
        <v>0</v>
      </c>
      <c r="AF936" s="378">
        <f t="shared" si="1783"/>
        <v>0</v>
      </c>
      <c r="AG936" s="378">
        <f t="shared" si="1783"/>
        <v>0</v>
      </c>
      <c r="AH936" s="378">
        <f t="shared" si="1783"/>
        <v>0</v>
      </c>
      <c r="AI936" s="378">
        <f t="shared" si="1783"/>
        <v>0</v>
      </c>
      <c r="AJ936" s="378">
        <f t="shared" si="1783"/>
        <v>0</v>
      </c>
      <c r="AK936" s="378">
        <f t="shared" si="1783"/>
        <v>0</v>
      </c>
      <c r="AL936" s="378">
        <f t="shared" si="1783"/>
        <v>0</v>
      </c>
      <c r="AM936" s="628">
        <f t="shared" si="1781"/>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1784">Y577*Y930</f>
        <v>0</v>
      </c>
      <c r="Z937" s="378">
        <f t="shared" si="1784"/>
        <v>0</v>
      </c>
      <c r="AA937" s="378">
        <f t="shared" si="1784"/>
        <v>0</v>
      </c>
      <c r="AB937" s="378">
        <f t="shared" si="1784"/>
        <v>0</v>
      </c>
      <c r="AC937" s="378">
        <f t="shared" si="1784"/>
        <v>0</v>
      </c>
      <c r="AD937" s="378">
        <f t="shared" si="1784"/>
        <v>0</v>
      </c>
      <c r="AE937" s="378">
        <f t="shared" si="1784"/>
        <v>0</v>
      </c>
      <c r="AF937" s="378">
        <f t="shared" si="1784"/>
        <v>0</v>
      </c>
      <c r="AG937" s="378">
        <f t="shared" si="1784"/>
        <v>0</v>
      </c>
      <c r="AH937" s="378">
        <f t="shared" si="1784"/>
        <v>0</v>
      </c>
      <c r="AI937" s="378">
        <f t="shared" si="1784"/>
        <v>0</v>
      </c>
      <c r="AJ937" s="378">
        <f t="shared" si="1784"/>
        <v>0</v>
      </c>
      <c r="AK937" s="378">
        <f t="shared" si="1784"/>
        <v>0</v>
      </c>
      <c r="AL937" s="378">
        <f t="shared" si="1784"/>
        <v>0</v>
      </c>
      <c r="AM937" s="628">
        <f t="shared" si="1781"/>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1785">Y760*Y930</f>
        <v>0</v>
      </c>
      <c r="Z938" s="378">
        <f t="shared" si="1785"/>
        <v>0</v>
      </c>
      <c r="AA938" s="378">
        <f t="shared" si="1785"/>
        <v>0</v>
      </c>
      <c r="AB938" s="378">
        <f t="shared" si="1785"/>
        <v>0</v>
      </c>
      <c r="AC938" s="378">
        <f t="shared" si="1785"/>
        <v>0</v>
      </c>
      <c r="AD938" s="378">
        <f t="shared" si="1785"/>
        <v>0</v>
      </c>
      <c r="AE938" s="378">
        <f t="shared" si="1785"/>
        <v>0</v>
      </c>
      <c r="AF938" s="378">
        <f t="shared" si="1785"/>
        <v>0</v>
      </c>
      <c r="AG938" s="378">
        <f t="shared" si="1785"/>
        <v>0</v>
      </c>
      <c r="AH938" s="378">
        <f t="shared" si="1785"/>
        <v>0</v>
      </c>
      <c r="AI938" s="378">
        <f t="shared" si="1785"/>
        <v>0</v>
      </c>
      <c r="AJ938" s="378">
        <f t="shared" si="1785"/>
        <v>0</v>
      </c>
      <c r="AK938" s="378">
        <f t="shared" si="1785"/>
        <v>0</v>
      </c>
      <c r="AL938" s="378">
        <f t="shared" si="1785"/>
        <v>0</v>
      </c>
      <c r="AM938" s="628">
        <f t="shared" si="1781"/>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1786">Z927*Z930</f>
        <v>0</v>
      </c>
      <c r="AA939" s="378">
        <f t="shared" si="1786"/>
        <v>0</v>
      </c>
      <c r="AB939" s="378">
        <f t="shared" si="1786"/>
        <v>0</v>
      </c>
      <c r="AC939" s="378">
        <f t="shared" si="1786"/>
        <v>0</v>
      </c>
      <c r="AD939" s="378">
        <f t="shared" si="1786"/>
        <v>0</v>
      </c>
      <c r="AE939" s="378">
        <f t="shared" si="1786"/>
        <v>0</v>
      </c>
      <c r="AF939" s="378">
        <f t="shared" si="1786"/>
        <v>0</v>
      </c>
      <c r="AG939" s="378">
        <f t="shared" si="1786"/>
        <v>0</v>
      </c>
      <c r="AH939" s="378">
        <f t="shared" si="1786"/>
        <v>0</v>
      </c>
      <c r="AI939" s="378">
        <f t="shared" si="1786"/>
        <v>0</v>
      </c>
      <c r="AJ939" s="378">
        <f t="shared" si="1786"/>
        <v>0</v>
      </c>
      <c r="AK939" s="378">
        <f t="shared" si="1786"/>
        <v>0</v>
      </c>
      <c r="AL939" s="378">
        <f t="shared" si="1786"/>
        <v>0</v>
      </c>
      <c r="AM939" s="628">
        <f t="shared" si="1781"/>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1787">SUM(Z931:Z939)</f>
        <v>0</v>
      </c>
      <c r="AA940" s="346">
        <f t="shared" si="1787"/>
        <v>0</v>
      </c>
      <c r="AB940" s="346">
        <f t="shared" si="1787"/>
        <v>0</v>
      </c>
      <c r="AC940" s="346">
        <f t="shared" si="1787"/>
        <v>0</v>
      </c>
      <c r="AD940" s="346">
        <f t="shared" si="1787"/>
        <v>0</v>
      </c>
      <c r="AE940" s="346">
        <f t="shared" si="1787"/>
        <v>0</v>
      </c>
      <c r="AF940" s="346">
        <f>SUM(AF931:AF939)</f>
        <v>0</v>
      </c>
      <c r="AG940" s="346">
        <f t="shared" ref="AG940:AL940" si="1788">SUM(AG931:AG939)</f>
        <v>0</v>
      </c>
      <c r="AH940" s="346">
        <f t="shared" si="1788"/>
        <v>0</v>
      </c>
      <c r="AI940" s="346">
        <f t="shared" si="1788"/>
        <v>0</v>
      </c>
      <c r="AJ940" s="346">
        <f t="shared" si="1788"/>
        <v>0</v>
      </c>
      <c r="AK940" s="346">
        <f t="shared" si="1788"/>
        <v>0</v>
      </c>
      <c r="AL940" s="346">
        <f t="shared" si="1788"/>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1789">Z928*Z930</f>
        <v>0</v>
      </c>
      <c r="AA941" s="347">
        <f t="shared" si="1789"/>
        <v>0</v>
      </c>
      <c r="AB941" s="347">
        <f t="shared" si="1789"/>
        <v>0</v>
      </c>
      <c r="AC941" s="347">
        <f t="shared" si="1789"/>
        <v>0</v>
      </c>
      <c r="AD941" s="347">
        <f t="shared" si="1789"/>
        <v>0</v>
      </c>
      <c r="AE941" s="347">
        <f t="shared" si="1789"/>
        <v>0</v>
      </c>
      <c r="AF941" s="347">
        <f>AF928*AF930</f>
        <v>0</v>
      </c>
      <c r="AG941" s="347">
        <f t="shared" ref="AG941:AL941" si="1790">AG928*AG930</f>
        <v>0</v>
      </c>
      <c r="AH941" s="347">
        <f t="shared" si="1790"/>
        <v>0</v>
      </c>
      <c r="AI941" s="347">
        <f t="shared" si="1790"/>
        <v>0</v>
      </c>
      <c r="AJ941" s="347">
        <f t="shared" si="1790"/>
        <v>0</v>
      </c>
      <c r="AK941" s="347">
        <f t="shared" si="1790"/>
        <v>0</v>
      </c>
      <c r="AL941" s="347">
        <f t="shared" si="1790"/>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1791">IF(AA768="kw",SUMPRODUCT($N$770:$N$925,$P$770:$P$925,AA770:AA925),SUMPRODUCT($E$770:$E$925,AA770:AA925))</f>
        <v>0</v>
      </c>
      <c r="AB944" s="326">
        <f t="shared" si="1791"/>
        <v>0</v>
      </c>
      <c r="AC944" s="326">
        <f t="shared" si="1791"/>
        <v>0</v>
      </c>
      <c r="AD944" s="326">
        <f t="shared" si="1791"/>
        <v>0</v>
      </c>
      <c r="AE944" s="326">
        <f t="shared" si="1791"/>
        <v>0</v>
      </c>
      <c r="AF944" s="326">
        <f t="shared" si="1791"/>
        <v>0</v>
      </c>
      <c r="AG944" s="326">
        <f t="shared" si="1791"/>
        <v>0</v>
      </c>
      <c r="AH944" s="326">
        <f t="shared" si="1791"/>
        <v>0</v>
      </c>
      <c r="AI944" s="326">
        <f t="shared" si="1791"/>
        <v>0</v>
      </c>
      <c r="AJ944" s="326">
        <f t="shared" si="1791"/>
        <v>0</v>
      </c>
      <c r="AK944" s="326">
        <f t="shared" si="1791"/>
        <v>0</v>
      </c>
      <c r="AL944" s="326">
        <f t="shared" si="1791"/>
        <v>0</v>
      </c>
      <c r="AM944" s="386"/>
    </row>
    <row r="945" spans="1:39" ht="18.75" customHeight="1">
      <c r="B945" s="368" t="s">
        <v>588</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9" t="s">
        <v>526</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74" t="s">
        <v>211</v>
      </c>
      <c r="C949" s="876" t="s">
        <v>33</v>
      </c>
      <c r="D949" s="284" t="s">
        <v>422</v>
      </c>
      <c r="E949" s="878" t="s">
        <v>209</v>
      </c>
      <c r="F949" s="879"/>
      <c r="G949" s="879"/>
      <c r="H949" s="879"/>
      <c r="I949" s="879"/>
      <c r="J949" s="879"/>
      <c r="K949" s="879"/>
      <c r="L949" s="879"/>
      <c r="M949" s="880"/>
      <c r="N949" s="884" t="s">
        <v>213</v>
      </c>
      <c r="O949" s="284" t="s">
        <v>423</v>
      </c>
      <c r="P949" s="878" t="s">
        <v>212</v>
      </c>
      <c r="Q949" s="879"/>
      <c r="R949" s="879"/>
      <c r="S949" s="879"/>
      <c r="T949" s="879"/>
      <c r="U949" s="879"/>
      <c r="V949" s="879"/>
      <c r="W949" s="879"/>
      <c r="X949" s="880"/>
      <c r="Y949" s="881" t="s">
        <v>243</v>
      </c>
      <c r="Z949" s="882"/>
      <c r="AA949" s="882"/>
      <c r="AB949" s="882"/>
      <c r="AC949" s="882"/>
      <c r="AD949" s="882"/>
      <c r="AE949" s="882"/>
      <c r="AF949" s="882"/>
      <c r="AG949" s="882"/>
      <c r="AH949" s="882"/>
      <c r="AI949" s="882"/>
      <c r="AJ949" s="882"/>
      <c r="AK949" s="882"/>
      <c r="AL949" s="882"/>
      <c r="AM949" s="883"/>
    </row>
    <row r="950" spans="1:39" ht="65.25" customHeight="1">
      <c r="B950" s="875"/>
      <c r="C950" s="877"/>
      <c r="D950" s="285">
        <v>2020</v>
      </c>
      <c r="E950" s="285">
        <v>2021</v>
      </c>
      <c r="F950" s="285">
        <v>2022</v>
      </c>
      <c r="G950" s="285">
        <v>2023</v>
      </c>
      <c r="H950" s="285">
        <v>2024</v>
      </c>
      <c r="I950" s="285">
        <v>2025</v>
      </c>
      <c r="J950" s="285">
        <v>2026</v>
      </c>
      <c r="K950" s="285">
        <v>2027</v>
      </c>
      <c r="L950" s="285">
        <v>2028</v>
      </c>
      <c r="M950" s="285">
        <v>2029</v>
      </c>
      <c r="N950" s="885"/>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General Service 50 - 999 kW</v>
      </c>
      <c r="AB950" s="285" t="str">
        <f>'1.  LRAMVA Summary'!G52</f>
        <v>General Service 1,000 - 4,999 kW</v>
      </c>
      <c r="AC950" s="285" t="str">
        <f>'1.  LRAMVA Summary'!H52</f>
        <v>Sentinel Lighting</v>
      </c>
      <c r="AD950" s="285" t="str">
        <f>'1.  LRAMVA Summary'!I52</f>
        <v>Street Lighting</v>
      </c>
      <c r="AE950" s="285" t="str">
        <f>'1.  LRAMVA Summary'!J52</f>
        <v>Unmetered Scattered Load</v>
      </c>
      <c r="AF950" s="285" t="str">
        <f>'1.  LRAMVA Summary'!K52</f>
        <v>Large Use</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t="str">
        <f>'1.  LRAMVA Summary'!J53</f>
        <v>kWh</v>
      </c>
      <c r="AF951" s="291" t="str">
        <f>'1.  LRAMVA Summary'!K53</f>
        <v>kW</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1792">Z953</f>
        <v>0</v>
      </c>
      <c r="AA954" s="411">
        <f t="shared" ref="AA954" si="1793">AA953</f>
        <v>0</v>
      </c>
      <c r="AB954" s="411">
        <f t="shared" ref="AB954" si="1794">AB953</f>
        <v>0</v>
      </c>
      <c r="AC954" s="411">
        <f t="shared" ref="AC954" si="1795">AC953</f>
        <v>0</v>
      </c>
      <c r="AD954" s="411">
        <f t="shared" ref="AD954" si="1796">AD953</f>
        <v>0</v>
      </c>
      <c r="AE954" s="411">
        <f t="shared" ref="AE954" si="1797">AE953</f>
        <v>0</v>
      </c>
      <c r="AF954" s="411">
        <f t="shared" ref="AF954" si="1798">AF953</f>
        <v>0</v>
      </c>
      <c r="AG954" s="411">
        <f t="shared" ref="AG954" si="1799">AG953</f>
        <v>0</v>
      </c>
      <c r="AH954" s="411">
        <f t="shared" ref="AH954" si="1800">AH953</f>
        <v>0</v>
      </c>
      <c r="AI954" s="411">
        <f t="shared" ref="AI954" si="1801">AI953</f>
        <v>0</v>
      </c>
      <c r="AJ954" s="411">
        <f t="shared" ref="AJ954" si="1802">AJ953</f>
        <v>0</v>
      </c>
      <c r="AK954" s="411">
        <f t="shared" ref="AK954" si="1803">AK953</f>
        <v>0</v>
      </c>
      <c r="AL954" s="411">
        <f t="shared" ref="AL954" si="1804">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1805">Z956</f>
        <v>0</v>
      </c>
      <c r="AA957" s="411">
        <f t="shared" ref="AA957" si="1806">AA956</f>
        <v>0</v>
      </c>
      <c r="AB957" s="411">
        <f t="shared" ref="AB957" si="1807">AB956</f>
        <v>0</v>
      </c>
      <c r="AC957" s="411">
        <f t="shared" ref="AC957" si="1808">AC956</f>
        <v>0</v>
      </c>
      <c r="AD957" s="411">
        <f t="shared" ref="AD957" si="1809">AD956</f>
        <v>0</v>
      </c>
      <c r="AE957" s="411">
        <f t="shared" ref="AE957" si="1810">AE956</f>
        <v>0</v>
      </c>
      <c r="AF957" s="411">
        <f t="shared" ref="AF957" si="1811">AF956</f>
        <v>0</v>
      </c>
      <c r="AG957" s="411">
        <f t="shared" ref="AG957" si="1812">AG956</f>
        <v>0</v>
      </c>
      <c r="AH957" s="411">
        <f t="shared" ref="AH957" si="1813">AH956</f>
        <v>0</v>
      </c>
      <c r="AI957" s="411">
        <f t="shared" ref="AI957" si="1814">AI956</f>
        <v>0</v>
      </c>
      <c r="AJ957" s="411">
        <f t="shared" ref="AJ957" si="1815">AJ956</f>
        <v>0</v>
      </c>
      <c r="AK957" s="411">
        <f t="shared" ref="AK957" si="1816">AK956</f>
        <v>0</v>
      </c>
      <c r="AL957" s="411">
        <f t="shared" ref="AL957" si="1817">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1818">Z959</f>
        <v>0</v>
      </c>
      <c r="AA960" s="411">
        <f t="shared" ref="AA960" si="1819">AA959</f>
        <v>0</v>
      </c>
      <c r="AB960" s="411">
        <f t="shared" ref="AB960" si="1820">AB959</f>
        <v>0</v>
      </c>
      <c r="AC960" s="411">
        <f t="shared" ref="AC960" si="1821">AC959</f>
        <v>0</v>
      </c>
      <c r="AD960" s="411">
        <f t="shared" ref="AD960" si="1822">AD959</f>
        <v>0</v>
      </c>
      <c r="AE960" s="411">
        <f t="shared" ref="AE960" si="1823">AE959</f>
        <v>0</v>
      </c>
      <c r="AF960" s="411">
        <f t="shared" ref="AF960" si="1824">AF959</f>
        <v>0</v>
      </c>
      <c r="AG960" s="411">
        <f t="shared" ref="AG960" si="1825">AG959</f>
        <v>0</v>
      </c>
      <c r="AH960" s="411">
        <f t="shared" ref="AH960" si="1826">AH959</f>
        <v>0</v>
      </c>
      <c r="AI960" s="411">
        <f t="shared" ref="AI960" si="1827">AI959</f>
        <v>0</v>
      </c>
      <c r="AJ960" s="411">
        <f t="shared" ref="AJ960" si="1828">AJ959</f>
        <v>0</v>
      </c>
      <c r="AK960" s="411">
        <f t="shared" ref="AK960" si="1829">AK959</f>
        <v>0</v>
      </c>
      <c r="AL960" s="411">
        <f t="shared" ref="AL960" si="1830">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1831">Z962</f>
        <v>0</v>
      </c>
      <c r="AA963" s="411">
        <f t="shared" ref="AA963" si="1832">AA962</f>
        <v>0</v>
      </c>
      <c r="AB963" s="411">
        <f t="shared" ref="AB963" si="1833">AB962</f>
        <v>0</v>
      </c>
      <c r="AC963" s="411">
        <f t="shared" ref="AC963" si="1834">AC962</f>
        <v>0</v>
      </c>
      <c r="AD963" s="411">
        <f t="shared" ref="AD963" si="1835">AD962</f>
        <v>0</v>
      </c>
      <c r="AE963" s="411">
        <f t="shared" ref="AE963" si="1836">AE962</f>
        <v>0</v>
      </c>
      <c r="AF963" s="411">
        <f t="shared" ref="AF963" si="1837">AF962</f>
        <v>0</v>
      </c>
      <c r="AG963" s="411">
        <f t="shared" ref="AG963" si="1838">AG962</f>
        <v>0</v>
      </c>
      <c r="AH963" s="411">
        <f t="shared" ref="AH963" si="1839">AH962</f>
        <v>0</v>
      </c>
      <c r="AI963" s="411">
        <f t="shared" ref="AI963" si="1840">AI962</f>
        <v>0</v>
      </c>
      <c r="AJ963" s="411">
        <f t="shared" ref="AJ963" si="1841">AJ962</f>
        <v>0</v>
      </c>
      <c r="AK963" s="411">
        <f t="shared" ref="AK963" si="1842">AK962</f>
        <v>0</v>
      </c>
      <c r="AL963" s="411">
        <f t="shared" ref="AL963" si="1843">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1844">Z965</f>
        <v>0</v>
      </c>
      <c r="AA966" s="411">
        <f t="shared" ref="AA966" si="1845">AA965</f>
        <v>0</v>
      </c>
      <c r="AB966" s="411">
        <f t="shared" ref="AB966" si="1846">AB965</f>
        <v>0</v>
      </c>
      <c r="AC966" s="411">
        <f t="shared" ref="AC966" si="1847">AC965</f>
        <v>0</v>
      </c>
      <c r="AD966" s="411">
        <f t="shared" ref="AD966" si="1848">AD965</f>
        <v>0</v>
      </c>
      <c r="AE966" s="411">
        <f t="shared" ref="AE966" si="1849">AE965</f>
        <v>0</v>
      </c>
      <c r="AF966" s="411">
        <f t="shared" ref="AF966" si="1850">AF965</f>
        <v>0</v>
      </c>
      <c r="AG966" s="411">
        <f t="shared" ref="AG966" si="1851">AG965</f>
        <v>0</v>
      </c>
      <c r="AH966" s="411">
        <f t="shared" ref="AH966" si="1852">AH965</f>
        <v>0</v>
      </c>
      <c r="AI966" s="411">
        <f t="shared" ref="AI966" si="1853">AI965</f>
        <v>0</v>
      </c>
      <c r="AJ966" s="411">
        <f t="shared" ref="AJ966" si="1854">AJ965</f>
        <v>0</v>
      </c>
      <c r="AK966" s="411">
        <f t="shared" ref="AK966" si="1855">AK965</f>
        <v>0</v>
      </c>
      <c r="AL966" s="411">
        <f t="shared" ref="AL966" si="1856">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1857">Z969</f>
        <v>0</v>
      </c>
      <c r="AA970" s="411">
        <f t="shared" ref="AA970" si="1858">AA969</f>
        <v>0</v>
      </c>
      <c r="AB970" s="411">
        <f t="shared" ref="AB970" si="1859">AB969</f>
        <v>0</v>
      </c>
      <c r="AC970" s="411">
        <f t="shared" ref="AC970" si="1860">AC969</f>
        <v>0</v>
      </c>
      <c r="AD970" s="411">
        <f t="shared" ref="AD970" si="1861">AD969</f>
        <v>0</v>
      </c>
      <c r="AE970" s="411">
        <f t="shared" ref="AE970" si="1862">AE969</f>
        <v>0</v>
      </c>
      <c r="AF970" s="411">
        <f t="shared" ref="AF970" si="1863">AF969</f>
        <v>0</v>
      </c>
      <c r="AG970" s="411">
        <f t="shared" ref="AG970" si="1864">AG969</f>
        <v>0</v>
      </c>
      <c r="AH970" s="411">
        <f t="shared" ref="AH970" si="1865">AH969</f>
        <v>0</v>
      </c>
      <c r="AI970" s="411">
        <f t="shared" ref="AI970" si="1866">AI969</f>
        <v>0</v>
      </c>
      <c r="AJ970" s="411">
        <f t="shared" ref="AJ970" si="1867">AJ969</f>
        <v>0</v>
      </c>
      <c r="AK970" s="411">
        <f t="shared" ref="AK970" si="1868">AK969</f>
        <v>0</v>
      </c>
      <c r="AL970" s="411">
        <f t="shared" ref="AL970" si="1869">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1870">Z972</f>
        <v>0</v>
      </c>
      <c r="AA973" s="411">
        <f t="shared" ref="AA973" si="1871">AA972</f>
        <v>0</v>
      </c>
      <c r="AB973" s="411">
        <f t="shared" ref="AB973" si="1872">AB972</f>
        <v>0</v>
      </c>
      <c r="AC973" s="411">
        <f t="shared" ref="AC973" si="1873">AC972</f>
        <v>0</v>
      </c>
      <c r="AD973" s="411">
        <f t="shared" ref="AD973" si="1874">AD972</f>
        <v>0</v>
      </c>
      <c r="AE973" s="411">
        <f t="shared" ref="AE973" si="1875">AE972</f>
        <v>0</v>
      </c>
      <c r="AF973" s="411">
        <f t="shared" ref="AF973" si="1876">AF972</f>
        <v>0</v>
      </c>
      <c r="AG973" s="411">
        <f t="shared" ref="AG973" si="1877">AG972</f>
        <v>0</v>
      </c>
      <c r="AH973" s="411">
        <f t="shared" ref="AH973" si="1878">AH972</f>
        <v>0</v>
      </c>
      <c r="AI973" s="411">
        <f t="shared" ref="AI973" si="1879">AI972</f>
        <v>0</v>
      </c>
      <c r="AJ973" s="411">
        <f t="shared" ref="AJ973" si="1880">AJ972</f>
        <v>0</v>
      </c>
      <c r="AK973" s="411">
        <f t="shared" ref="AK973" si="1881">AK972</f>
        <v>0</v>
      </c>
      <c r="AL973" s="411">
        <f t="shared" ref="AL973" si="1882">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1883">Z975</f>
        <v>0</v>
      </c>
      <c r="AA976" s="411">
        <f t="shared" ref="AA976" si="1884">AA975</f>
        <v>0</v>
      </c>
      <c r="AB976" s="411">
        <f t="shared" ref="AB976" si="1885">AB975</f>
        <v>0</v>
      </c>
      <c r="AC976" s="411">
        <f t="shared" ref="AC976" si="1886">AC975</f>
        <v>0</v>
      </c>
      <c r="AD976" s="411">
        <f t="shared" ref="AD976" si="1887">AD975</f>
        <v>0</v>
      </c>
      <c r="AE976" s="411">
        <f t="shared" ref="AE976" si="1888">AE975</f>
        <v>0</v>
      </c>
      <c r="AF976" s="411">
        <f t="shared" ref="AF976" si="1889">AF975</f>
        <v>0</v>
      </c>
      <c r="AG976" s="411">
        <f t="shared" ref="AG976" si="1890">AG975</f>
        <v>0</v>
      </c>
      <c r="AH976" s="411">
        <f t="shared" ref="AH976" si="1891">AH975</f>
        <v>0</v>
      </c>
      <c r="AI976" s="411">
        <f t="shared" ref="AI976" si="1892">AI975</f>
        <v>0</v>
      </c>
      <c r="AJ976" s="411">
        <f t="shared" ref="AJ976" si="1893">AJ975</f>
        <v>0</v>
      </c>
      <c r="AK976" s="411">
        <f t="shared" ref="AK976" si="1894">AK975</f>
        <v>0</v>
      </c>
      <c r="AL976" s="411">
        <f t="shared" ref="AL976" si="1895">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1896">Z978</f>
        <v>0</v>
      </c>
      <c r="AA979" s="411">
        <f t="shared" ref="AA979" si="1897">AA978</f>
        <v>0</v>
      </c>
      <c r="AB979" s="411">
        <f t="shared" ref="AB979" si="1898">AB978</f>
        <v>0</v>
      </c>
      <c r="AC979" s="411">
        <f t="shared" ref="AC979" si="1899">AC978</f>
        <v>0</v>
      </c>
      <c r="AD979" s="411">
        <f t="shared" ref="AD979" si="1900">AD978</f>
        <v>0</v>
      </c>
      <c r="AE979" s="411">
        <f t="shared" ref="AE979" si="1901">AE978</f>
        <v>0</v>
      </c>
      <c r="AF979" s="411">
        <f t="shared" ref="AF979" si="1902">AF978</f>
        <v>0</v>
      </c>
      <c r="AG979" s="411">
        <f t="shared" ref="AG979" si="1903">AG978</f>
        <v>0</v>
      </c>
      <c r="AH979" s="411">
        <f t="shared" ref="AH979" si="1904">AH978</f>
        <v>0</v>
      </c>
      <c r="AI979" s="411">
        <f t="shared" ref="AI979" si="1905">AI978</f>
        <v>0</v>
      </c>
      <c r="AJ979" s="411">
        <f t="shared" ref="AJ979" si="1906">AJ978</f>
        <v>0</v>
      </c>
      <c r="AK979" s="411">
        <f t="shared" ref="AK979" si="1907">AK978</f>
        <v>0</v>
      </c>
      <c r="AL979" s="411">
        <f t="shared" ref="AL979" si="1908">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1909">Z981</f>
        <v>0</v>
      </c>
      <c r="AA982" s="411">
        <f t="shared" ref="AA982" si="1910">AA981</f>
        <v>0</v>
      </c>
      <c r="AB982" s="411">
        <f t="shared" ref="AB982" si="1911">AB981</f>
        <v>0</v>
      </c>
      <c r="AC982" s="411">
        <f t="shared" ref="AC982" si="1912">AC981</f>
        <v>0</v>
      </c>
      <c r="AD982" s="411">
        <f t="shared" ref="AD982" si="1913">AD981</f>
        <v>0</v>
      </c>
      <c r="AE982" s="411">
        <f t="shared" ref="AE982" si="1914">AE981</f>
        <v>0</v>
      </c>
      <c r="AF982" s="411">
        <f t="shared" ref="AF982" si="1915">AF981</f>
        <v>0</v>
      </c>
      <c r="AG982" s="411">
        <f t="shared" ref="AG982" si="1916">AG981</f>
        <v>0</v>
      </c>
      <c r="AH982" s="411">
        <f t="shared" ref="AH982" si="1917">AH981</f>
        <v>0</v>
      </c>
      <c r="AI982" s="411">
        <f t="shared" ref="AI982" si="1918">AI981</f>
        <v>0</v>
      </c>
      <c r="AJ982" s="411">
        <f t="shared" ref="AJ982" si="1919">AJ981</f>
        <v>0</v>
      </c>
      <c r="AK982" s="411">
        <f t="shared" ref="AK982" si="1920">AK981</f>
        <v>0</v>
      </c>
      <c r="AL982" s="411">
        <f t="shared" ref="AL982" si="1921">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1922">Z985</f>
        <v>0</v>
      </c>
      <c r="AA986" s="411">
        <f t="shared" ref="AA986" si="1923">AA985</f>
        <v>0</v>
      </c>
      <c r="AB986" s="411">
        <f t="shared" ref="AB986" si="1924">AB985</f>
        <v>0</v>
      </c>
      <c r="AC986" s="411">
        <f t="shared" ref="AC986" si="1925">AC985</f>
        <v>0</v>
      </c>
      <c r="AD986" s="411">
        <f t="shared" ref="AD986" si="1926">AD985</f>
        <v>0</v>
      </c>
      <c r="AE986" s="411">
        <f t="shared" ref="AE986" si="1927">AE985</f>
        <v>0</v>
      </c>
      <c r="AF986" s="411">
        <f t="shared" ref="AF986" si="1928">AF985</f>
        <v>0</v>
      </c>
      <c r="AG986" s="411">
        <f t="shared" ref="AG986" si="1929">AG985</f>
        <v>0</v>
      </c>
      <c r="AH986" s="411">
        <f t="shared" ref="AH986" si="1930">AH985</f>
        <v>0</v>
      </c>
      <c r="AI986" s="411">
        <f t="shared" ref="AI986" si="1931">AI985</f>
        <v>0</v>
      </c>
      <c r="AJ986" s="411">
        <f t="shared" ref="AJ986" si="1932">AJ985</f>
        <v>0</v>
      </c>
      <c r="AK986" s="411">
        <f t="shared" ref="AK986" si="1933">AK985</f>
        <v>0</v>
      </c>
      <c r="AL986" s="411">
        <f t="shared" ref="AL986" si="1934">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1935">Z988</f>
        <v>0</v>
      </c>
      <c r="AA989" s="411">
        <f t="shared" ref="AA989" si="1936">AA988</f>
        <v>0</v>
      </c>
      <c r="AB989" s="411">
        <f t="shared" ref="AB989" si="1937">AB988</f>
        <v>0</v>
      </c>
      <c r="AC989" s="411">
        <f t="shared" ref="AC989" si="1938">AC988</f>
        <v>0</v>
      </c>
      <c r="AD989" s="411">
        <f t="shared" ref="AD989" si="1939">AD988</f>
        <v>0</v>
      </c>
      <c r="AE989" s="411">
        <f t="shared" ref="AE989" si="1940">AE988</f>
        <v>0</v>
      </c>
      <c r="AF989" s="411">
        <f t="shared" ref="AF989" si="1941">AF988</f>
        <v>0</v>
      </c>
      <c r="AG989" s="411">
        <f t="shared" ref="AG989" si="1942">AG988</f>
        <v>0</v>
      </c>
      <c r="AH989" s="411">
        <f t="shared" ref="AH989" si="1943">AH988</f>
        <v>0</v>
      </c>
      <c r="AI989" s="411">
        <f t="shared" ref="AI989" si="1944">AI988</f>
        <v>0</v>
      </c>
      <c r="AJ989" s="411">
        <f t="shared" ref="AJ989" si="1945">AJ988</f>
        <v>0</v>
      </c>
      <c r="AK989" s="411">
        <f t="shared" ref="AK989" si="1946">AK988</f>
        <v>0</v>
      </c>
      <c r="AL989" s="411">
        <f t="shared" ref="AL989" si="1947">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1948">Z991</f>
        <v>0</v>
      </c>
      <c r="AA992" s="411">
        <f t="shared" ref="AA992" si="1949">AA991</f>
        <v>0</v>
      </c>
      <c r="AB992" s="411">
        <f t="shared" ref="AB992" si="1950">AB991</f>
        <v>0</v>
      </c>
      <c r="AC992" s="411">
        <f t="shared" ref="AC992" si="1951">AC991</f>
        <v>0</v>
      </c>
      <c r="AD992" s="411">
        <f t="shared" ref="AD992" si="1952">AD991</f>
        <v>0</v>
      </c>
      <c r="AE992" s="411">
        <f t="shared" ref="AE992" si="1953">AE991</f>
        <v>0</v>
      </c>
      <c r="AF992" s="411">
        <f t="shared" ref="AF992" si="1954">AF991</f>
        <v>0</v>
      </c>
      <c r="AG992" s="411">
        <f t="shared" ref="AG992" si="1955">AG991</f>
        <v>0</v>
      </c>
      <c r="AH992" s="411">
        <f t="shared" ref="AH992" si="1956">AH991</f>
        <v>0</v>
      </c>
      <c r="AI992" s="411">
        <f t="shared" ref="AI992" si="1957">AI991</f>
        <v>0</v>
      </c>
      <c r="AJ992" s="411">
        <f t="shared" ref="AJ992" si="1958">AJ991</f>
        <v>0</v>
      </c>
      <c r="AK992" s="411">
        <f t="shared" ref="AK992" si="1959">AK991</f>
        <v>0</v>
      </c>
      <c r="AL992" s="411">
        <f t="shared" ref="AL992" si="1960">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1961">Z995</f>
        <v>0</v>
      </c>
      <c r="AA996" s="411">
        <f t="shared" ref="AA996" si="1962">AA995</f>
        <v>0</v>
      </c>
      <c r="AB996" s="411">
        <f t="shared" ref="AB996" si="1963">AB995</f>
        <v>0</v>
      </c>
      <c r="AC996" s="411">
        <f t="shared" ref="AC996" si="1964">AC995</f>
        <v>0</v>
      </c>
      <c r="AD996" s="411">
        <f t="shared" ref="AD996" si="1965">AD995</f>
        <v>0</v>
      </c>
      <c r="AE996" s="411">
        <f t="shared" ref="AE996" si="1966">AE995</f>
        <v>0</v>
      </c>
      <c r="AF996" s="411">
        <f t="shared" ref="AF996" si="1967">AF995</f>
        <v>0</v>
      </c>
      <c r="AG996" s="411">
        <f t="shared" ref="AG996" si="1968">AG995</f>
        <v>0</v>
      </c>
      <c r="AH996" s="411">
        <f t="shared" ref="AH996" si="1969">AH995</f>
        <v>0</v>
      </c>
      <c r="AI996" s="411">
        <f t="shared" ref="AI996" si="1970">AI995</f>
        <v>0</v>
      </c>
      <c r="AJ996" s="411">
        <f t="shared" ref="AJ996" si="1971">AJ995</f>
        <v>0</v>
      </c>
      <c r="AK996" s="411">
        <f t="shared" ref="AK996" si="1972">AK995</f>
        <v>0</v>
      </c>
      <c r="AL996" s="411">
        <f t="shared" ref="AL996" si="1973">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0"/>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1974">AA999</f>
        <v>0</v>
      </c>
      <c r="AB1000" s="411">
        <f t="shared" si="1974"/>
        <v>0</v>
      </c>
      <c r="AC1000" s="411">
        <f t="shared" si="1974"/>
        <v>0</v>
      </c>
      <c r="AD1000" s="411">
        <f>AD999</f>
        <v>0</v>
      </c>
      <c r="AE1000" s="411">
        <f t="shared" si="1974"/>
        <v>0</v>
      </c>
      <c r="AF1000" s="411">
        <f t="shared" si="1974"/>
        <v>0</v>
      </c>
      <c r="AG1000" s="411">
        <f t="shared" si="1974"/>
        <v>0</v>
      </c>
      <c r="AH1000" s="411">
        <f t="shared" si="1974"/>
        <v>0</v>
      </c>
      <c r="AI1000" s="411">
        <f t="shared" si="1974"/>
        <v>0</v>
      </c>
      <c r="AJ1000" s="411">
        <f t="shared" si="1974"/>
        <v>0</v>
      </c>
      <c r="AK1000" s="411">
        <f t="shared" si="1974"/>
        <v>0</v>
      </c>
      <c r="AL1000" s="411">
        <f t="shared" si="1974"/>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1975">Z1002</f>
        <v>0</v>
      </c>
      <c r="AA1003" s="411">
        <f t="shared" si="1975"/>
        <v>0</v>
      </c>
      <c r="AB1003" s="411">
        <f t="shared" si="1975"/>
        <v>0</v>
      </c>
      <c r="AC1003" s="411">
        <f t="shared" si="1975"/>
        <v>0</v>
      </c>
      <c r="AD1003" s="411">
        <f t="shared" si="1975"/>
        <v>0</v>
      </c>
      <c r="AE1003" s="411">
        <f t="shared" si="1975"/>
        <v>0</v>
      </c>
      <c r="AF1003" s="411">
        <f t="shared" si="1975"/>
        <v>0</v>
      </c>
      <c r="AG1003" s="411">
        <f t="shared" si="1975"/>
        <v>0</v>
      </c>
      <c r="AH1003" s="411">
        <f t="shared" si="1975"/>
        <v>0</v>
      </c>
      <c r="AI1003" s="411">
        <f t="shared" si="1975"/>
        <v>0</v>
      </c>
      <c r="AJ1003" s="411">
        <f t="shared" si="1975"/>
        <v>0</v>
      </c>
      <c r="AK1003" s="411">
        <f t="shared" si="1975"/>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1976">Z1006</f>
        <v>0</v>
      </c>
      <c r="AA1007" s="411">
        <f t="shared" si="1976"/>
        <v>0</v>
      </c>
      <c r="AB1007" s="411">
        <f t="shared" si="1976"/>
        <v>0</v>
      </c>
      <c r="AC1007" s="411">
        <f t="shared" si="1976"/>
        <v>0</v>
      </c>
      <c r="AD1007" s="411">
        <f t="shared" si="1976"/>
        <v>0</v>
      </c>
      <c r="AE1007" s="411">
        <f t="shared" si="1976"/>
        <v>0</v>
      </c>
      <c r="AF1007" s="411">
        <f t="shared" si="1976"/>
        <v>0</v>
      </c>
      <c r="AG1007" s="411">
        <f t="shared" si="1976"/>
        <v>0</v>
      </c>
      <c r="AH1007" s="411">
        <f t="shared" si="1976"/>
        <v>0</v>
      </c>
      <c r="AI1007" s="411">
        <f t="shared" si="1976"/>
        <v>0</v>
      </c>
      <c r="AJ1007" s="411">
        <f t="shared" si="1976"/>
        <v>0</v>
      </c>
      <c r="AK1007" s="411">
        <f t="shared" si="1976"/>
        <v>0</v>
      </c>
      <c r="AL1007" s="411">
        <f t="shared" si="1976"/>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1977">Z1009</f>
        <v>0</v>
      </c>
      <c r="AA1010" s="411">
        <f t="shared" si="1977"/>
        <v>0</v>
      </c>
      <c r="AB1010" s="411">
        <f t="shared" si="1977"/>
        <v>0</v>
      </c>
      <c r="AC1010" s="411">
        <f t="shared" si="1977"/>
        <v>0</v>
      </c>
      <c r="AD1010" s="411">
        <f t="shared" si="1977"/>
        <v>0</v>
      </c>
      <c r="AE1010" s="411">
        <f t="shared" si="1977"/>
        <v>0</v>
      </c>
      <c r="AF1010" s="411">
        <f t="shared" si="1977"/>
        <v>0</v>
      </c>
      <c r="AG1010" s="411">
        <f t="shared" si="1977"/>
        <v>0</v>
      </c>
      <c r="AH1010" s="411">
        <f t="shared" si="1977"/>
        <v>0</v>
      </c>
      <c r="AI1010" s="411">
        <f t="shared" si="1977"/>
        <v>0</v>
      </c>
      <c r="AJ1010" s="411">
        <f t="shared" si="1977"/>
        <v>0</v>
      </c>
      <c r="AK1010" s="411">
        <f t="shared" si="1977"/>
        <v>0</v>
      </c>
      <c r="AL1010" s="411">
        <f t="shared" si="1977"/>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1978">Z1012</f>
        <v>0</v>
      </c>
      <c r="AA1013" s="411">
        <f t="shared" si="1978"/>
        <v>0</v>
      </c>
      <c r="AB1013" s="411">
        <f t="shared" si="1978"/>
        <v>0</v>
      </c>
      <c r="AC1013" s="411">
        <f t="shared" si="1978"/>
        <v>0</v>
      </c>
      <c r="AD1013" s="411">
        <f t="shared" si="1978"/>
        <v>0</v>
      </c>
      <c r="AE1013" s="411">
        <f t="shared" si="1978"/>
        <v>0</v>
      </c>
      <c r="AF1013" s="411">
        <f t="shared" si="1978"/>
        <v>0</v>
      </c>
      <c r="AG1013" s="411">
        <f t="shared" si="1978"/>
        <v>0</v>
      </c>
      <c r="AH1013" s="411">
        <f t="shared" si="1978"/>
        <v>0</v>
      </c>
      <c r="AI1013" s="411">
        <f t="shared" si="1978"/>
        <v>0</v>
      </c>
      <c r="AJ1013" s="411">
        <f t="shared" si="1978"/>
        <v>0</v>
      </c>
      <c r="AK1013" s="411">
        <f t="shared" si="1978"/>
        <v>0</v>
      </c>
      <c r="AL1013" s="411">
        <f t="shared" si="1978"/>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1979">Y1015</f>
        <v>0</v>
      </c>
      <c r="Z1016" s="411">
        <f t="shared" si="1979"/>
        <v>0</v>
      </c>
      <c r="AA1016" s="411">
        <f t="shared" si="1979"/>
        <v>0</v>
      </c>
      <c r="AB1016" s="411">
        <f t="shared" si="1979"/>
        <v>0</v>
      </c>
      <c r="AC1016" s="411">
        <f t="shared" si="1979"/>
        <v>0</v>
      </c>
      <c r="AD1016" s="411">
        <f t="shared" si="1979"/>
        <v>0</v>
      </c>
      <c r="AE1016" s="411">
        <f t="shared" si="1979"/>
        <v>0</v>
      </c>
      <c r="AF1016" s="411">
        <f t="shared" si="1979"/>
        <v>0</v>
      </c>
      <c r="AG1016" s="411">
        <f t="shared" si="1979"/>
        <v>0</v>
      </c>
      <c r="AH1016" s="411">
        <f t="shared" si="1979"/>
        <v>0</v>
      </c>
      <c r="AI1016" s="411">
        <f t="shared" si="1979"/>
        <v>0</v>
      </c>
      <c r="AJ1016" s="411">
        <f t="shared" si="1979"/>
        <v>0</v>
      </c>
      <c r="AK1016" s="411">
        <f t="shared" si="1979"/>
        <v>0</v>
      </c>
      <c r="AL1016" s="411">
        <f t="shared" si="1979"/>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1980">Z1020</f>
        <v>0</v>
      </c>
      <c r="AA1021" s="411">
        <f t="shared" ref="AA1021" si="1981">AA1020</f>
        <v>0</v>
      </c>
      <c r="AB1021" s="411">
        <f t="shared" ref="AB1021" si="1982">AB1020</f>
        <v>0</v>
      </c>
      <c r="AC1021" s="411">
        <f t="shared" ref="AC1021" si="1983">AC1020</f>
        <v>0</v>
      </c>
      <c r="AD1021" s="411">
        <f t="shared" ref="AD1021" si="1984">AD1020</f>
        <v>0</v>
      </c>
      <c r="AE1021" s="411">
        <f t="shared" ref="AE1021" si="1985">AE1020</f>
        <v>0</v>
      </c>
      <c r="AF1021" s="411">
        <f t="shared" ref="AF1021" si="1986">AF1020</f>
        <v>0</v>
      </c>
      <c r="AG1021" s="411">
        <f t="shared" ref="AG1021" si="1987">AG1020</f>
        <v>0</v>
      </c>
      <c r="AH1021" s="411">
        <f t="shared" ref="AH1021" si="1988">AH1020</f>
        <v>0</v>
      </c>
      <c r="AI1021" s="411">
        <f t="shared" ref="AI1021" si="1989">AI1020</f>
        <v>0</v>
      </c>
      <c r="AJ1021" s="411">
        <f t="shared" ref="AJ1021" si="1990">AJ1020</f>
        <v>0</v>
      </c>
      <c r="AK1021" s="411">
        <f t="shared" ref="AK1021" si="1991">AK1020</f>
        <v>0</v>
      </c>
      <c r="AL1021" s="411">
        <f t="shared" ref="AL1021" si="1992">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1993">Z1023</f>
        <v>0</v>
      </c>
      <c r="AA1024" s="411">
        <f t="shared" ref="AA1024" si="1994">AA1023</f>
        <v>0</v>
      </c>
      <c r="AB1024" s="411">
        <f t="shared" ref="AB1024" si="1995">AB1023</f>
        <v>0</v>
      </c>
      <c r="AC1024" s="411">
        <f t="shared" ref="AC1024" si="1996">AC1023</f>
        <v>0</v>
      </c>
      <c r="AD1024" s="411">
        <f t="shared" ref="AD1024" si="1997">AD1023</f>
        <v>0</v>
      </c>
      <c r="AE1024" s="411">
        <f t="shared" ref="AE1024" si="1998">AE1023</f>
        <v>0</v>
      </c>
      <c r="AF1024" s="411">
        <f t="shared" ref="AF1024" si="1999">AF1023</f>
        <v>0</v>
      </c>
      <c r="AG1024" s="411">
        <f t="shared" ref="AG1024" si="2000">AG1023</f>
        <v>0</v>
      </c>
      <c r="AH1024" s="411">
        <f t="shared" ref="AH1024" si="2001">AH1023</f>
        <v>0</v>
      </c>
      <c r="AI1024" s="411">
        <f t="shared" ref="AI1024" si="2002">AI1023</f>
        <v>0</v>
      </c>
      <c r="AJ1024" s="411">
        <f t="shared" ref="AJ1024" si="2003">AJ1023</f>
        <v>0</v>
      </c>
      <c r="AK1024" s="411">
        <f t="shared" ref="AK1024" si="2004">AK1023</f>
        <v>0</v>
      </c>
      <c r="AL1024" s="411">
        <f t="shared" ref="AL1024" si="2005">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006">Z1026</f>
        <v>0</v>
      </c>
      <c r="AA1027" s="411">
        <f t="shared" ref="AA1027" si="2007">AA1026</f>
        <v>0</v>
      </c>
      <c r="AB1027" s="411">
        <f t="shared" ref="AB1027" si="2008">AB1026</f>
        <v>0</v>
      </c>
      <c r="AC1027" s="411">
        <f t="shared" ref="AC1027" si="2009">AC1026</f>
        <v>0</v>
      </c>
      <c r="AD1027" s="411">
        <f t="shared" ref="AD1027" si="2010">AD1026</f>
        <v>0</v>
      </c>
      <c r="AE1027" s="411">
        <f t="shared" ref="AE1027" si="2011">AE1026</f>
        <v>0</v>
      </c>
      <c r="AF1027" s="411">
        <f t="shared" ref="AF1027" si="2012">AF1026</f>
        <v>0</v>
      </c>
      <c r="AG1027" s="411">
        <f t="shared" ref="AG1027" si="2013">AG1026</f>
        <v>0</v>
      </c>
      <c r="AH1027" s="411">
        <f t="shared" ref="AH1027" si="2014">AH1026</f>
        <v>0</v>
      </c>
      <c r="AI1027" s="411">
        <f t="shared" ref="AI1027" si="2015">AI1026</f>
        <v>0</v>
      </c>
      <c r="AJ1027" s="411">
        <f t="shared" ref="AJ1027" si="2016">AJ1026</f>
        <v>0</v>
      </c>
      <c r="AK1027" s="411">
        <f t="shared" ref="AK1027" si="2017">AK1026</f>
        <v>0</v>
      </c>
      <c r="AL1027" s="411">
        <f t="shared" ref="AL1027" si="2018">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019">Z1029</f>
        <v>0</v>
      </c>
      <c r="AA1030" s="411">
        <f t="shared" ref="AA1030" si="2020">AA1029</f>
        <v>0</v>
      </c>
      <c r="AB1030" s="411">
        <f t="shared" ref="AB1030" si="2021">AB1029</f>
        <v>0</v>
      </c>
      <c r="AC1030" s="411">
        <f t="shared" ref="AC1030" si="2022">AC1029</f>
        <v>0</v>
      </c>
      <c r="AD1030" s="411">
        <f t="shared" ref="AD1030" si="2023">AD1029</f>
        <v>0</v>
      </c>
      <c r="AE1030" s="411">
        <f t="shared" ref="AE1030" si="2024">AE1029</f>
        <v>0</v>
      </c>
      <c r="AF1030" s="411">
        <f t="shared" ref="AF1030" si="2025">AF1029</f>
        <v>0</v>
      </c>
      <c r="AG1030" s="411">
        <f t="shared" ref="AG1030" si="2026">AG1029</f>
        <v>0</v>
      </c>
      <c r="AH1030" s="411">
        <f t="shared" ref="AH1030" si="2027">AH1029</f>
        <v>0</v>
      </c>
      <c r="AI1030" s="411">
        <f t="shared" ref="AI1030" si="2028">AI1029</f>
        <v>0</v>
      </c>
      <c r="AJ1030" s="411">
        <f t="shared" ref="AJ1030" si="2029">AJ1029</f>
        <v>0</v>
      </c>
      <c r="AK1030" s="411">
        <f t="shared" ref="AK1030" si="2030">AK1029</f>
        <v>0</v>
      </c>
      <c r="AL1030" s="411">
        <f t="shared" ref="AL1030" si="2031">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032">Z1033</f>
        <v>0</v>
      </c>
      <c r="AA1034" s="411">
        <f t="shared" ref="AA1034" si="2033">AA1033</f>
        <v>0</v>
      </c>
      <c r="AB1034" s="411">
        <f t="shared" ref="AB1034" si="2034">AB1033</f>
        <v>0</v>
      </c>
      <c r="AC1034" s="411">
        <f t="shared" ref="AC1034" si="2035">AC1033</f>
        <v>0</v>
      </c>
      <c r="AD1034" s="411">
        <f t="shared" ref="AD1034" si="2036">AD1033</f>
        <v>0</v>
      </c>
      <c r="AE1034" s="411">
        <f t="shared" ref="AE1034" si="2037">AE1033</f>
        <v>0</v>
      </c>
      <c r="AF1034" s="411">
        <f t="shared" ref="AF1034" si="2038">AF1033</f>
        <v>0</v>
      </c>
      <c r="AG1034" s="411">
        <f t="shared" ref="AG1034" si="2039">AG1033</f>
        <v>0</v>
      </c>
      <c r="AH1034" s="411">
        <f t="shared" ref="AH1034" si="2040">AH1033</f>
        <v>0</v>
      </c>
      <c r="AI1034" s="411">
        <f t="shared" ref="AI1034" si="2041">AI1033</f>
        <v>0</v>
      </c>
      <c r="AJ1034" s="411">
        <f t="shared" ref="AJ1034" si="2042">AJ1033</f>
        <v>0</v>
      </c>
      <c r="AK1034" s="411">
        <f t="shared" ref="AK1034" si="2043">AK1033</f>
        <v>0</v>
      </c>
      <c r="AL1034" s="411">
        <f t="shared" ref="AL1034" si="2044">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045">Z1036</f>
        <v>0</v>
      </c>
      <c r="AA1037" s="411">
        <f t="shared" ref="AA1037" si="2046">AA1036</f>
        <v>0</v>
      </c>
      <c r="AB1037" s="411">
        <f t="shared" ref="AB1037" si="2047">AB1036</f>
        <v>0</v>
      </c>
      <c r="AC1037" s="411">
        <f t="shared" ref="AC1037" si="2048">AC1036</f>
        <v>0</v>
      </c>
      <c r="AD1037" s="411">
        <f t="shared" ref="AD1037" si="2049">AD1036</f>
        <v>0</v>
      </c>
      <c r="AE1037" s="411">
        <f t="shared" ref="AE1037" si="2050">AE1036</f>
        <v>0</v>
      </c>
      <c r="AF1037" s="411">
        <f t="shared" ref="AF1037" si="2051">AF1036</f>
        <v>0</v>
      </c>
      <c r="AG1037" s="411">
        <f t="shared" ref="AG1037" si="2052">AG1036</f>
        <v>0</v>
      </c>
      <c r="AH1037" s="411">
        <f t="shared" ref="AH1037" si="2053">AH1036</f>
        <v>0</v>
      </c>
      <c r="AI1037" s="411">
        <f t="shared" ref="AI1037" si="2054">AI1036</f>
        <v>0</v>
      </c>
      <c r="AJ1037" s="411">
        <f t="shared" ref="AJ1037" si="2055">AJ1036</f>
        <v>0</v>
      </c>
      <c r="AK1037" s="411">
        <f t="shared" ref="AK1037" si="2056">AK1036</f>
        <v>0</v>
      </c>
      <c r="AL1037" s="411">
        <f t="shared" ref="AL1037" si="2057">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058">Z1039</f>
        <v>0</v>
      </c>
      <c r="AA1040" s="411">
        <f t="shared" ref="AA1040" si="2059">AA1039</f>
        <v>0</v>
      </c>
      <c r="AB1040" s="411">
        <f t="shared" ref="AB1040" si="2060">AB1039</f>
        <v>0</v>
      </c>
      <c r="AC1040" s="411">
        <f t="shared" ref="AC1040" si="2061">AC1039</f>
        <v>0</v>
      </c>
      <c r="AD1040" s="411">
        <f t="shared" ref="AD1040" si="2062">AD1039</f>
        <v>0</v>
      </c>
      <c r="AE1040" s="411">
        <f t="shared" ref="AE1040" si="2063">AE1039</f>
        <v>0</v>
      </c>
      <c r="AF1040" s="411">
        <f t="shared" ref="AF1040" si="2064">AF1039</f>
        <v>0</v>
      </c>
      <c r="AG1040" s="411">
        <f t="shared" ref="AG1040" si="2065">AG1039</f>
        <v>0</v>
      </c>
      <c r="AH1040" s="411">
        <f t="shared" ref="AH1040" si="2066">AH1039</f>
        <v>0</v>
      </c>
      <c r="AI1040" s="411">
        <f t="shared" ref="AI1040" si="2067">AI1039</f>
        <v>0</v>
      </c>
      <c r="AJ1040" s="411">
        <f t="shared" ref="AJ1040" si="2068">AJ1039</f>
        <v>0</v>
      </c>
      <c r="AK1040" s="411">
        <f t="shared" ref="AK1040" si="2069">AK1039</f>
        <v>0</v>
      </c>
      <c r="AL1040" s="411">
        <f t="shared" ref="AL1040" si="2070">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071">AA1042</f>
        <v>0</v>
      </c>
      <c r="AB1043" s="411">
        <f t="shared" ref="AB1043" si="2072">AB1042</f>
        <v>0</v>
      </c>
      <c r="AC1043" s="411">
        <f t="shared" ref="AC1043" si="2073">AC1042</f>
        <v>0</v>
      </c>
      <c r="AD1043" s="411">
        <f t="shared" ref="AD1043" si="2074">AD1042</f>
        <v>0</v>
      </c>
      <c r="AE1043" s="411">
        <f>AE1042</f>
        <v>0</v>
      </c>
      <c r="AF1043" s="411">
        <f t="shared" ref="AF1043" si="2075">AF1042</f>
        <v>0</v>
      </c>
      <c r="AG1043" s="411">
        <f t="shared" ref="AG1043" si="2076">AG1042</f>
        <v>0</v>
      </c>
      <c r="AH1043" s="411">
        <f t="shared" ref="AH1043" si="2077">AH1042</f>
        <v>0</v>
      </c>
      <c r="AI1043" s="411">
        <f t="shared" ref="AI1043" si="2078">AI1042</f>
        <v>0</v>
      </c>
      <c r="AJ1043" s="411">
        <f t="shared" ref="AJ1043" si="2079">AJ1042</f>
        <v>0</v>
      </c>
      <c r="AK1043" s="411">
        <f t="shared" ref="AK1043" si="2080">AK1042</f>
        <v>0</v>
      </c>
      <c r="AL1043" s="411">
        <f t="shared" ref="AL1043" si="2081">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082">Z1045</f>
        <v>0</v>
      </c>
      <c r="AA1046" s="411">
        <f t="shared" ref="AA1046" si="2083">AA1045</f>
        <v>0</v>
      </c>
      <c r="AB1046" s="411">
        <f t="shared" ref="AB1046" si="2084">AB1045</f>
        <v>0</v>
      </c>
      <c r="AC1046" s="411">
        <f t="shared" ref="AC1046" si="2085">AC1045</f>
        <v>0</v>
      </c>
      <c r="AD1046" s="411">
        <f t="shared" ref="AD1046" si="2086">AD1045</f>
        <v>0</v>
      </c>
      <c r="AE1046" s="411">
        <f t="shared" ref="AE1046" si="2087">AE1045</f>
        <v>0</v>
      </c>
      <c r="AF1046" s="411">
        <f t="shared" ref="AF1046" si="2088">AF1045</f>
        <v>0</v>
      </c>
      <c r="AG1046" s="411">
        <f t="shared" ref="AG1046" si="2089">AG1045</f>
        <v>0</v>
      </c>
      <c r="AH1046" s="411">
        <f t="shared" ref="AH1046" si="2090">AH1045</f>
        <v>0</v>
      </c>
      <c r="AI1046" s="411">
        <f t="shared" ref="AI1046" si="2091">AI1045</f>
        <v>0</v>
      </c>
      <c r="AJ1046" s="411">
        <f t="shared" ref="AJ1046" si="2092">AJ1045</f>
        <v>0</v>
      </c>
      <c r="AK1046" s="411">
        <f t="shared" ref="AK1046" si="2093">AK1045</f>
        <v>0</v>
      </c>
      <c r="AL1046" s="411">
        <f t="shared" ref="AL1046" si="2094">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095">Z1048</f>
        <v>0</v>
      </c>
      <c r="AA1049" s="411">
        <f t="shared" ref="AA1049" si="2096">AA1048</f>
        <v>0</v>
      </c>
      <c r="AB1049" s="411">
        <f t="shared" ref="AB1049" si="2097">AB1048</f>
        <v>0</v>
      </c>
      <c r="AC1049" s="411">
        <f t="shared" ref="AC1049" si="2098">AC1048</f>
        <v>0</v>
      </c>
      <c r="AD1049" s="411">
        <f t="shared" ref="AD1049" si="2099">AD1048</f>
        <v>0</v>
      </c>
      <c r="AE1049" s="411">
        <f t="shared" ref="AE1049" si="2100">AE1048</f>
        <v>0</v>
      </c>
      <c r="AF1049" s="411">
        <f t="shared" ref="AF1049" si="2101">AF1048</f>
        <v>0</v>
      </c>
      <c r="AG1049" s="411">
        <f t="shared" ref="AG1049" si="2102">AG1048</f>
        <v>0</v>
      </c>
      <c r="AH1049" s="411">
        <f t="shared" ref="AH1049" si="2103">AH1048</f>
        <v>0</v>
      </c>
      <c r="AI1049" s="411">
        <f t="shared" ref="AI1049" si="2104">AI1048</f>
        <v>0</v>
      </c>
      <c r="AJ1049" s="411">
        <f t="shared" ref="AJ1049" si="2105">AJ1048</f>
        <v>0</v>
      </c>
      <c r="AK1049" s="411">
        <f t="shared" ref="AK1049" si="2106">AK1048</f>
        <v>0</v>
      </c>
      <c r="AL1049" s="411">
        <f t="shared" ref="AL1049" si="2107">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108">Z1051</f>
        <v>0</v>
      </c>
      <c r="AA1052" s="411">
        <f t="shared" ref="AA1052" si="2109">AA1051</f>
        <v>0</v>
      </c>
      <c r="AB1052" s="411">
        <f t="shared" ref="AB1052" si="2110">AB1051</f>
        <v>0</v>
      </c>
      <c r="AC1052" s="411">
        <f t="shared" ref="AC1052" si="2111">AC1051</f>
        <v>0</v>
      </c>
      <c r="AD1052" s="411">
        <f t="shared" ref="AD1052" si="2112">AD1051</f>
        <v>0</v>
      </c>
      <c r="AE1052" s="411">
        <f t="shared" ref="AE1052" si="2113">AE1051</f>
        <v>0</v>
      </c>
      <c r="AF1052" s="411">
        <f t="shared" ref="AF1052" si="2114">AF1051</f>
        <v>0</v>
      </c>
      <c r="AG1052" s="411">
        <f t="shared" ref="AG1052" si="2115">AG1051</f>
        <v>0</v>
      </c>
      <c r="AH1052" s="411">
        <f t="shared" ref="AH1052" si="2116">AH1051</f>
        <v>0</v>
      </c>
      <c r="AI1052" s="411">
        <f t="shared" ref="AI1052" si="2117">AI1051</f>
        <v>0</v>
      </c>
      <c r="AJ1052" s="411">
        <f t="shared" ref="AJ1052" si="2118">AJ1051</f>
        <v>0</v>
      </c>
      <c r="AK1052" s="411">
        <f t="shared" ref="AK1052" si="2119">AK1051</f>
        <v>0</v>
      </c>
      <c r="AL1052" s="411">
        <f t="shared" ref="AL1052" si="2120">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121">Z1054</f>
        <v>0</v>
      </c>
      <c r="AA1055" s="411">
        <f t="shared" ref="AA1055" si="2122">AA1054</f>
        <v>0</v>
      </c>
      <c r="AB1055" s="411">
        <f t="shared" ref="AB1055" si="2123">AB1054</f>
        <v>0</v>
      </c>
      <c r="AC1055" s="411">
        <f t="shared" ref="AC1055" si="2124">AC1054</f>
        <v>0</v>
      </c>
      <c r="AD1055" s="411">
        <f t="shared" ref="AD1055" si="2125">AD1054</f>
        <v>0</v>
      </c>
      <c r="AE1055" s="411">
        <f t="shared" ref="AE1055" si="2126">AE1054</f>
        <v>0</v>
      </c>
      <c r="AF1055" s="411">
        <f t="shared" ref="AF1055" si="2127">AF1054</f>
        <v>0</v>
      </c>
      <c r="AG1055" s="411">
        <f t="shared" ref="AG1055" si="2128">AG1054</f>
        <v>0</v>
      </c>
      <c r="AH1055" s="411">
        <f t="shared" ref="AH1055" si="2129">AH1054</f>
        <v>0</v>
      </c>
      <c r="AI1055" s="411">
        <f t="shared" ref="AI1055" si="2130">AI1054</f>
        <v>0</v>
      </c>
      <c r="AJ1055" s="411">
        <f t="shared" ref="AJ1055" si="2131">AJ1054</f>
        <v>0</v>
      </c>
      <c r="AK1055" s="411">
        <f t="shared" ref="AK1055" si="2132">AK1054</f>
        <v>0</v>
      </c>
      <c r="AL1055" s="411">
        <f t="shared" ref="AL1055" si="2133">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134">Z1058</f>
        <v>0</v>
      </c>
      <c r="AA1059" s="411">
        <f t="shared" ref="AA1059" si="2135">AA1058</f>
        <v>0</v>
      </c>
      <c r="AB1059" s="411">
        <f t="shared" ref="AB1059" si="2136">AB1058</f>
        <v>0</v>
      </c>
      <c r="AC1059" s="411">
        <f t="shared" ref="AC1059" si="2137">AC1058</f>
        <v>0</v>
      </c>
      <c r="AD1059" s="411">
        <f t="shared" ref="AD1059" si="2138">AD1058</f>
        <v>0</v>
      </c>
      <c r="AE1059" s="411">
        <f t="shared" ref="AE1059" si="2139">AE1058</f>
        <v>0</v>
      </c>
      <c r="AF1059" s="411">
        <f t="shared" ref="AF1059" si="2140">AF1058</f>
        <v>0</v>
      </c>
      <c r="AG1059" s="411">
        <f t="shared" ref="AG1059" si="2141">AG1058</f>
        <v>0</v>
      </c>
      <c r="AH1059" s="411">
        <f t="shared" ref="AH1059" si="2142">AH1058</f>
        <v>0</v>
      </c>
      <c r="AI1059" s="411">
        <f t="shared" ref="AI1059" si="2143">AI1058</f>
        <v>0</v>
      </c>
      <c r="AJ1059" s="411">
        <f t="shared" ref="AJ1059" si="2144">AJ1058</f>
        <v>0</v>
      </c>
      <c r="AK1059" s="411">
        <f t="shared" ref="AK1059" si="2145">AK1058</f>
        <v>0</v>
      </c>
      <c r="AL1059" s="411">
        <f t="shared" ref="AL1059" si="2146">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147">Z1061</f>
        <v>0</v>
      </c>
      <c r="AA1062" s="411">
        <f t="shared" ref="AA1062" si="2148">AA1061</f>
        <v>0</v>
      </c>
      <c r="AB1062" s="411">
        <f t="shared" ref="AB1062" si="2149">AB1061</f>
        <v>0</v>
      </c>
      <c r="AC1062" s="411">
        <f t="shared" ref="AC1062" si="2150">AC1061</f>
        <v>0</v>
      </c>
      <c r="AD1062" s="411">
        <f t="shared" ref="AD1062" si="2151">AD1061</f>
        <v>0</v>
      </c>
      <c r="AE1062" s="411">
        <f t="shared" ref="AE1062" si="2152">AE1061</f>
        <v>0</v>
      </c>
      <c r="AF1062" s="411">
        <f t="shared" ref="AF1062" si="2153">AF1061</f>
        <v>0</v>
      </c>
      <c r="AG1062" s="411">
        <f t="shared" ref="AG1062" si="2154">AG1061</f>
        <v>0</v>
      </c>
      <c r="AH1062" s="411">
        <f t="shared" ref="AH1062" si="2155">AH1061</f>
        <v>0</v>
      </c>
      <c r="AI1062" s="411">
        <f t="shared" ref="AI1062" si="2156">AI1061</f>
        <v>0</v>
      </c>
      <c r="AJ1062" s="411">
        <f t="shared" ref="AJ1062" si="2157">AJ1061</f>
        <v>0</v>
      </c>
      <c r="AK1062" s="411">
        <f t="shared" ref="AK1062" si="2158">AK1061</f>
        <v>0</v>
      </c>
      <c r="AL1062" s="411">
        <f t="shared" ref="AL1062" si="2159">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160">Z1064</f>
        <v>0</v>
      </c>
      <c r="AA1065" s="411">
        <f t="shared" ref="AA1065" si="2161">AA1064</f>
        <v>0</v>
      </c>
      <c r="AB1065" s="411">
        <f t="shared" ref="AB1065" si="2162">AB1064</f>
        <v>0</v>
      </c>
      <c r="AC1065" s="411">
        <f t="shared" ref="AC1065" si="2163">AC1064</f>
        <v>0</v>
      </c>
      <c r="AD1065" s="411">
        <f t="shared" ref="AD1065" si="2164">AD1064</f>
        <v>0</v>
      </c>
      <c r="AE1065" s="411">
        <f t="shared" ref="AE1065" si="2165">AE1064</f>
        <v>0</v>
      </c>
      <c r="AF1065" s="411">
        <f t="shared" ref="AF1065" si="2166">AF1064</f>
        <v>0</v>
      </c>
      <c r="AG1065" s="411">
        <f t="shared" ref="AG1065" si="2167">AG1064</f>
        <v>0</v>
      </c>
      <c r="AH1065" s="411">
        <f t="shared" ref="AH1065" si="2168">AH1064</f>
        <v>0</v>
      </c>
      <c r="AI1065" s="411">
        <f t="shared" ref="AI1065" si="2169">AI1064</f>
        <v>0</v>
      </c>
      <c r="AJ1065" s="411">
        <f t="shared" ref="AJ1065" si="2170">AJ1064</f>
        <v>0</v>
      </c>
      <c r="AK1065" s="411">
        <f t="shared" ref="AK1065" si="2171">AK1064</f>
        <v>0</v>
      </c>
      <c r="AL1065" s="411">
        <f t="shared" ref="AL1065" si="2172">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173">Z1068</f>
        <v>0</v>
      </c>
      <c r="AA1069" s="411">
        <f t="shared" ref="AA1069" si="2174">AA1068</f>
        <v>0</v>
      </c>
      <c r="AB1069" s="411">
        <f t="shared" ref="AB1069" si="2175">AB1068</f>
        <v>0</v>
      </c>
      <c r="AC1069" s="411">
        <f t="shared" ref="AC1069" si="2176">AC1068</f>
        <v>0</v>
      </c>
      <c r="AD1069" s="411">
        <f t="shared" ref="AD1069" si="2177">AD1068</f>
        <v>0</v>
      </c>
      <c r="AE1069" s="411">
        <f t="shared" ref="AE1069" si="2178">AE1068</f>
        <v>0</v>
      </c>
      <c r="AF1069" s="411">
        <f t="shared" ref="AF1069" si="2179">AF1068</f>
        <v>0</v>
      </c>
      <c r="AG1069" s="411">
        <f t="shared" ref="AG1069" si="2180">AG1068</f>
        <v>0</v>
      </c>
      <c r="AH1069" s="411">
        <f t="shared" ref="AH1069" si="2181">AH1068</f>
        <v>0</v>
      </c>
      <c r="AI1069" s="411">
        <f t="shared" ref="AI1069" si="2182">AI1068</f>
        <v>0</v>
      </c>
      <c r="AJ1069" s="411">
        <f t="shared" ref="AJ1069" si="2183">AJ1068</f>
        <v>0</v>
      </c>
      <c r="AK1069" s="411">
        <f t="shared" ref="AK1069" si="2184">AK1068</f>
        <v>0</v>
      </c>
      <c r="AL1069" s="411">
        <f t="shared" ref="AL1069" si="2185">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186">Z1071</f>
        <v>0</v>
      </c>
      <c r="AA1072" s="411">
        <f t="shared" ref="AA1072" si="2187">AA1071</f>
        <v>0</v>
      </c>
      <c r="AB1072" s="411">
        <f t="shared" ref="AB1072" si="2188">AB1071</f>
        <v>0</v>
      </c>
      <c r="AC1072" s="411">
        <f t="shared" ref="AC1072" si="2189">AC1071</f>
        <v>0</v>
      </c>
      <c r="AD1072" s="411">
        <f t="shared" ref="AD1072" si="2190">AD1071</f>
        <v>0</v>
      </c>
      <c r="AE1072" s="411">
        <f t="shared" ref="AE1072" si="2191">AE1071</f>
        <v>0</v>
      </c>
      <c r="AF1072" s="411">
        <f t="shared" ref="AF1072" si="2192">AF1071</f>
        <v>0</v>
      </c>
      <c r="AG1072" s="411">
        <f t="shared" ref="AG1072" si="2193">AG1071</f>
        <v>0</v>
      </c>
      <c r="AH1072" s="411">
        <f t="shared" ref="AH1072" si="2194">AH1071</f>
        <v>0</v>
      </c>
      <c r="AI1072" s="411">
        <f t="shared" ref="AI1072" si="2195">AI1071</f>
        <v>0</v>
      </c>
      <c r="AJ1072" s="411">
        <f t="shared" ref="AJ1072" si="2196">AJ1071</f>
        <v>0</v>
      </c>
      <c r="AK1072" s="411">
        <f t="shared" ref="AK1072" si="2197">AK1071</f>
        <v>0</v>
      </c>
      <c r="AL1072" s="411">
        <f t="shared" ref="AL1072" si="2198">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199">Z1074</f>
        <v>0</v>
      </c>
      <c r="AA1075" s="411">
        <f t="shared" ref="AA1075" si="2200">AA1074</f>
        <v>0</v>
      </c>
      <c r="AB1075" s="411">
        <f t="shared" ref="AB1075" si="2201">AB1074</f>
        <v>0</v>
      </c>
      <c r="AC1075" s="411">
        <f t="shared" ref="AC1075" si="2202">AC1074</f>
        <v>0</v>
      </c>
      <c r="AD1075" s="411">
        <f t="shared" ref="AD1075" si="2203">AD1074</f>
        <v>0</v>
      </c>
      <c r="AE1075" s="411">
        <f t="shared" ref="AE1075" si="2204">AE1074</f>
        <v>0</v>
      </c>
      <c r="AF1075" s="411">
        <f t="shared" ref="AF1075" si="2205">AF1074</f>
        <v>0</v>
      </c>
      <c r="AG1075" s="411">
        <f t="shared" ref="AG1075" si="2206">AG1074</f>
        <v>0</v>
      </c>
      <c r="AH1075" s="411">
        <f t="shared" ref="AH1075" si="2207">AH1074</f>
        <v>0</v>
      </c>
      <c r="AI1075" s="411">
        <f t="shared" ref="AI1075" si="2208">AI1074</f>
        <v>0</v>
      </c>
      <c r="AJ1075" s="411">
        <f t="shared" ref="AJ1075" si="2209">AJ1074</f>
        <v>0</v>
      </c>
      <c r="AK1075" s="411">
        <f t="shared" ref="AK1075" si="2210">AK1074</f>
        <v>0</v>
      </c>
      <c r="AL1075" s="411">
        <f t="shared" ref="AL1075" si="2211">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212">Z1077</f>
        <v>0</v>
      </c>
      <c r="AA1078" s="411">
        <f t="shared" ref="AA1078" si="2213">AA1077</f>
        <v>0</v>
      </c>
      <c r="AB1078" s="411">
        <f t="shared" ref="AB1078" si="2214">AB1077</f>
        <v>0</v>
      </c>
      <c r="AC1078" s="411">
        <f t="shared" ref="AC1078" si="2215">AC1077</f>
        <v>0</v>
      </c>
      <c r="AD1078" s="411">
        <f t="shared" ref="AD1078" si="2216">AD1077</f>
        <v>0</v>
      </c>
      <c r="AE1078" s="411">
        <f t="shared" ref="AE1078" si="2217">AE1077</f>
        <v>0</v>
      </c>
      <c r="AF1078" s="411">
        <f t="shared" ref="AF1078" si="2218">AF1077</f>
        <v>0</v>
      </c>
      <c r="AG1078" s="411">
        <f t="shared" ref="AG1078" si="2219">AG1077</f>
        <v>0</v>
      </c>
      <c r="AH1078" s="411">
        <f t="shared" ref="AH1078" si="2220">AH1077</f>
        <v>0</v>
      </c>
      <c r="AI1078" s="411">
        <f t="shared" ref="AI1078" si="2221">AI1077</f>
        <v>0</v>
      </c>
      <c r="AJ1078" s="411">
        <f t="shared" ref="AJ1078" si="2222">AJ1077</f>
        <v>0</v>
      </c>
      <c r="AK1078" s="411">
        <f t="shared" ref="AK1078" si="2223">AK1077</f>
        <v>0</v>
      </c>
      <c r="AL1078" s="411">
        <f t="shared" ref="AL1078" si="2224">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225">Z1080</f>
        <v>0</v>
      </c>
      <c r="AA1081" s="411">
        <f t="shared" ref="AA1081" si="2226">AA1080</f>
        <v>0</v>
      </c>
      <c r="AB1081" s="411">
        <f t="shared" ref="AB1081" si="2227">AB1080</f>
        <v>0</v>
      </c>
      <c r="AC1081" s="411">
        <f t="shared" ref="AC1081" si="2228">AC1080</f>
        <v>0</v>
      </c>
      <c r="AD1081" s="411">
        <f t="shared" ref="AD1081" si="2229">AD1080</f>
        <v>0</v>
      </c>
      <c r="AE1081" s="411">
        <f t="shared" ref="AE1081" si="2230">AE1080</f>
        <v>0</v>
      </c>
      <c r="AF1081" s="411">
        <f t="shared" ref="AF1081" si="2231">AF1080</f>
        <v>0</v>
      </c>
      <c r="AG1081" s="411">
        <f t="shared" ref="AG1081" si="2232">AG1080</f>
        <v>0</v>
      </c>
      <c r="AH1081" s="411">
        <f t="shared" ref="AH1081" si="2233">AH1080</f>
        <v>0</v>
      </c>
      <c r="AI1081" s="411">
        <f t="shared" ref="AI1081" si="2234">AI1080</f>
        <v>0</v>
      </c>
      <c r="AJ1081" s="411">
        <f t="shared" ref="AJ1081" si="2235">AJ1080</f>
        <v>0</v>
      </c>
      <c r="AK1081" s="411">
        <f t="shared" ref="AK1081" si="2236">AK1080</f>
        <v>0</v>
      </c>
      <c r="AL1081" s="411">
        <f t="shared" ref="AL1081" si="2237">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238">Z1083</f>
        <v>0</v>
      </c>
      <c r="AA1084" s="411">
        <f t="shared" ref="AA1084" si="2239">AA1083</f>
        <v>0</v>
      </c>
      <c r="AB1084" s="411">
        <f t="shared" ref="AB1084" si="2240">AB1083</f>
        <v>0</v>
      </c>
      <c r="AC1084" s="411">
        <f t="shared" ref="AC1084" si="2241">AC1083</f>
        <v>0</v>
      </c>
      <c r="AD1084" s="411">
        <f t="shared" ref="AD1084" si="2242">AD1083</f>
        <v>0</v>
      </c>
      <c r="AE1084" s="411">
        <f t="shared" ref="AE1084" si="2243">AE1083</f>
        <v>0</v>
      </c>
      <c r="AF1084" s="411">
        <f t="shared" ref="AF1084" si="2244">AF1083</f>
        <v>0</v>
      </c>
      <c r="AG1084" s="411">
        <f t="shared" ref="AG1084" si="2245">AG1083</f>
        <v>0</v>
      </c>
      <c r="AH1084" s="411">
        <f t="shared" ref="AH1084" si="2246">AH1083</f>
        <v>0</v>
      </c>
      <c r="AI1084" s="411">
        <f t="shared" ref="AI1084" si="2247">AI1083</f>
        <v>0</v>
      </c>
      <c r="AJ1084" s="411">
        <f t="shared" ref="AJ1084" si="2248">AJ1083</f>
        <v>0</v>
      </c>
      <c r="AK1084" s="411">
        <f t="shared" ref="AK1084" si="2249">AK1083</f>
        <v>0</v>
      </c>
      <c r="AL1084" s="411">
        <f t="shared" ref="AL1084" si="2250">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2251">Z1086</f>
        <v>0</v>
      </c>
      <c r="AA1087" s="411">
        <f t="shared" ref="AA1087" si="2252">AA1086</f>
        <v>0</v>
      </c>
      <c r="AB1087" s="411">
        <f t="shared" ref="AB1087" si="2253">AB1086</f>
        <v>0</v>
      </c>
      <c r="AC1087" s="411">
        <f t="shared" ref="AC1087" si="2254">AC1086</f>
        <v>0</v>
      </c>
      <c r="AD1087" s="411">
        <f t="shared" ref="AD1087" si="2255">AD1086</f>
        <v>0</v>
      </c>
      <c r="AE1087" s="411">
        <f t="shared" ref="AE1087" si="2256">AE1086</f>
        <v>0</v>
      </c>
      <c r="AF1087" s="411">
        <f t="shared" ref="AF1087" si="2257">AF1086</f>
        <v>0</v>
      </c>
      <c r="AG1087" s="411">
        <f t="shared" ref="AG1087" si="2258">AG1086</f>
        <v>0</v>
      </c>
      <c r="AH1087" s="411">
        <f t="shared" ref="AH1087" si="2259">AH1086</f>
        <v>0</v>
      </c>
      <c r="AI1087" s="411">
        <f t="shared" ref="AI1087" si="2260">AI1086</f>
        <v>0</v>
      </c>
      <c r="AJ1087" s="411">
        <f t="shared" ref="AJ1087" si="2261">AJ1086</f>
        <v>0</v>
      </c>
      <c r="AK1087" s="411">
        <f t="shared" ref="AK1087" si="2262">AK1086</f>
        <v>0</v>
      </c>
      <c r="AL1087" s="411">
        <f t="shared" ref="AL1087" si="2263">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264">Z1089</f>
        <v>0</v>
      </c>
      <c r="AA1090" s="411">
        <f t="shared" ref="AA1090" si="2265">AA1089</f>
        <v>0</v>
      </c>
      <c r="AB1090" s="411">
        <f t="shared" ref="AB1090" si="2266">AB1089</f>
        <v>0</v>
      </c>
      <c r="AC1090" s="411">
        <f t="shared" ref="AC1090" si="2267">AC1089</f>
        <v>0</v>
      </c>
      <c r="AD1090" s="411">
        <f t="shared" ref="AD1090" si="2268">AD1089</f>
        <v>0</v>
      </c>
      <c r="AE1090" s="411">
        <f t="shared" ref="AE1090" si="2269">AE1089</f>
        <v>0</v>
      </c>
      <c r="AF1090" s="411">
        <f t="shared" ref="AF1090" si="2270">AF1089</f>
        <v>0</v>
      </c>
      <c r="AG1090" s="411">
        <f t="shared" ref="AG1090" si="2271">AG1089</f>
        <v>0</v>
      </c>
      <c r="AH1090" s="411">
        <f t="shared" ref="AH1090" si="2272">AH1089</f>
        <v>0</v>
      </c>
      <c r="AI1090" s="411">
        <f t="shared" ref="AI1090" si="2273">AI1089</f>
        <v>0</v>
      </c>
      <c r="AJ1090" s="411">
        <f t="shared" ref="AJ1090" si="2274">AJ1089</f>
        <v>0</v>
      </c>
      <c r="AK1090" s="411">
        <f t="shared" ref="AK1090" si="2275">AK1089</f>
        <v>0</v>
      </c>
      <c r="AL1090" s="411">
        <f t="shared" ref="AL1090" si="2276">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277">Z1092</f>
        <v>0</v>
      </c>
      <c r="AA1093" s="411">
        <f t="shared" ref="AA1093" si="2278">AA1092</f>
        <v>0</v>
      </c>
      <c r="AB1093" s="411">
        <f t="shared" ref="AB1093" si="2279">AB1092</f>
        <v>0</v>
      </c>
      <c r="AC1093" s="411">
        <f t="shared" ref="AC1093" si="2280">AC1092</f>
        <v>0</v>
      </c>
      <c r="AD1093" s="411">
        <f t="shared" ref="AD1093" si="2281">AD1092</f>
        <v>0</v>
      </c>
      <c r="AE1093" s="411">
        <f t="shared" ref="AE1093" si="2282">AE1092</f>
        <v>0</v>
      </c>
      <c r="AF1093" s="411">
        <f t="shared" ref="AF1093" si="2283">AF1092</f>
        <v>0</v>
      </c>
      <c r="AG1093" s="411">
        <f t="shared" ref="AG1093" si="2284">AG1092</f>
        <v>0</v>
      </c>
      <c r="AH1093" s="411">
        <f t="shared" ref="AH1093" si="2285">AH1092</f>
        <v>0</v>
      </c>
      <c r="AI1093" s="411">
        <f t="shared" ref="AI1093" si="2286">AI1092</f>
        <v>0</v>
      </c>
      <c r="AJ1093" s="411">
        <f t="shared" ref="AJ1093" si="2287">AJ1092</f>
        <v>0</v>
      </c>
      <c r="AK1093" s="411">
        <f t="shared" ref="AK1093" si="2288">AK1092</f>
        <v>0</v>
      </c>
      <c r="AL1093" s="411">
        <f t="shared" ref="AL1093" si="2289">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290">Z1095</f>
        <v>0</v>
      </c>
      <c r="AA1096" s="411">
        <f t="shared" ref="AA1096" si="2291">AA1095</f>
        <v>0</v>
      </c>
      <c r="AB1096" s="411">
        <f t="shared" ref="AB1096" si="2292">AB1095</f>
        <v>0</v>
      </c>
      <c r="AC1096" s="411">
        <f t="shared" ref="AC1096" si="2293">AC1095</f>
        <v>0</v>
      </c>
      <c r="AD1096" s="411">
        <f t="shared" ref="AD1096" si="2294">AD1095</f>
        <v>0</v>
      </c>
      <c r="AE1096" s="411">
        <f t="shared" ref="AE1096" si="2295">AE1095</f>
        <v>0</v>
      </c>
      <c r="AF1096" s="411">
        <f t="shared" ref="AF1096" si="2296">AF1095</f>
        <v>0</v>
      </c>
      <c r="AG1096" s="411">
        <f t="shared" ref="AG1096" si="2297">AG1095</f>
        <v>0</v>
      </c>
      <c r="AH1096" s="411">
        <f t="shared" ref="AH1096" si="2298">AH1095</f>
        <v>0</v>
      </c>
      <c r="AI1096" s="411">
        <f t="shared" ref="AI1096" si="2299">AI1095</f>
        <v>0</v>
      </c>
      <c r="AJ1096" s="411">
        <f t="shared" ref="AJ1096" si="2300">AJ1095</f>
        <v>0</v>
      </c>
      <c r="AK1096" s="411">
        <f t="shared" ref="AK1096" si="2301">AK1095</f>
        <v>0</v>
      </c>
      <c r="AL1096" s="411">
        <f t="shared" ref="AL1096" si="2302">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303">Z1098</f>
        <v>0</v>
      </c>
      <c r="AA1099" s="411">
        <f t="shared" ref="AA1099" si="2304">AA1098</f>
        <v>0</v>
      </c>
      <c r="AB1099" s="411">
        <f t="shared" ref="AB1099" si="2305">AB1098</f>
        <v>0</v>
      </c>
      <c r="AC1099" s="411">
        <f t="shared" ref="AC1099" si="2306">AC1098</f>
        <v>0</v>
      </c>
      <c r="AD1099" s="411">
        <f t="shared" ref="AD1099" si="2307">AD1098</f>
        <v>0</v>
      </c>
      <c r="AE1099" s="411">
        <f t="shared" ref="AE1099" si="2308">AE1098</f>
        <v>0</v>
      </c>
      <c r="AF1099" s="411">
        <f t="shared" ref="AF1099" si="2309">AF1098</f>
        <v>0</v>
      </c>
      <c r="AG1099" s="411">
        <f t="shared" ref="AG1099" si="2310">AG1098</f>
        <v>0</v>
      </c>
      <c r="AH1099" s="411">
        <f t="shared" ref="AH1099" si="2311">AH1098</f>
        <v>0</v>
      </c>
      <c r="AI1099" s="411">
        <f t="shared" ref="AI1099" si="2312">AI1098</f>
        <v>0</v>
      </c>
      <c r="AJ1099" s="411">
        <f t="shared" ref="AJ1099" si="2313">AJ1098</f>
        <v>0</v>
      </c>
      <c r="AK1099" s="411">
        <f t="shared" ref="AK1099" si="2314">AK1098</f>
        <v>0</v>
      </c>
      <c r="AL1099" s="411">
        <f t="shared" ref="AL1099" si="2315">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316">Z1101</f>
        <v>0</v>
      </c>
      <c r="AA1102" s="411">
        <f t="shared" ref="AA1102" si="2317">AA1101</f>
        <v>0</v>
      </c>
      <c r="AB1102" s="411">
        <f t="shared" ref="AB1102" si="2318">AB1101</f>
        <v>0</v>
      </c>
      <c r="AC1102" s="411">
        <f t="shared" ref="AC1102" si="2319">AC1101</f>
        <v>0</v>
      </c>
      <c r="AD1102" s="411">
        <f t="shared" ref="AD1102" si="2320">AD1101</f>
        <v>0</v>
      </c>
      <c r="AE1102" s="411">
        <f t="shared" ref="AE1102" si="2321">AE1101</f>
        <v>0</v>
      </c>
      <c r="AF1102" s="411">
        <f t="shared" ref="AF1102" si="2322">AF1101</f>
        <v>0</v>
      </c>
      <c r="AG1102" s="411">
        <f t="shared" ref="AG1102" si="2323">AG1101</f>
        <v>0</v>
      </c>
      <c r="AH1102" s="411">
        <f t="shared" ref="AH1102" si="2324">AH1101</f>
        <v>0</v>
      </c>
      <c r="AI1102" s="411">
        <f t="shared" ref="AI1102" si="2325">AI1101</f>
        <v>0</v>
      </c>
      <c r="AJ1102" s="411">
        <f t="shared" ref="AJ1102" si="2326">AJ1101</f>
        <v>0</v>
      </c>
      <c r="AK1102" s="411">
        <f t="shared" ref="AK1102" si="2327">AK1101</f>
        <v>0</v>
      </c>
      <c r="AL1102" s="411">
        <f t="shared" ref="AL1102" si="2328">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329">Z1104</f>
        <v>0</v>
      </c>
      <c r="AA1105" s="411">
        <f t="shared" ref="AA1105" si="2330">AA1104</f>
        <v>0</v>
      </c>
      <c r="AB1105" s="411">
        <f t="shared" ref="AB1105" si="2331">AB1104</f>
        <v>0</v>
      </c>
      <c r="AC1105" s="411">
        <f t="shared" ref="AC1105" si="2332">AC1104</f>
        <v>0</v>
      </c>
      <c r="AD1105" s="411">
        <f t="shared" ref="AD1105" si="2333">AD1104</f>
        <v>0</v>
      </c>
      <c r="AE1105" s="411">
        <f t="shared" ref="AE1105" si="2334">AE1104</f>
        <v>0</v>
      </c>
      <c r="AF1105" s="411">
        <f t="shared" ref="AF1105" si="2335">AF1104</f>
        <v>0</v>
      </c>
      <c r="AG1105" s="411">
        <f t="shared" ref="AG1105" si="2336">AG1104</f>
        <v>0</v>
      </c>
      <c r="AH1105" s="411">
        <f t="shared" ref="AH1105" si="2337">AH1104</f>
        <v>0</v>
      </c>
      <c r="AI1105" s="411">
        <f t="shared" ref="AI1105" si="2338">AI1104</f>
        <v>0</v>
      </c>
      <c r="AJ1105" s="411">
        <f t="shared" ref="AJ1105" si="2339">AJ1104</f>
        <v>0</v>
      </c>
      <c r="AK1105" s="411">
        <f t="shared" ref="AK1105" si="2340">AK1104</f>
        <v>0</v>
      </c>
      <c r="AL1105" s="411">
        <f t="shared" ref="AL1105" si="2341">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342">Z1107</f>
        <v>0</v>
      </c>
      <c r="AA1108" s="411">
        <f t="shared" ref="AA1108" si="2343">AA1107</f>
        <v>0</v>
      </c>
      <c r="AB1108" s="411">
        <f t="shared" ref="AB1108" si="2344">AB1107</f>
        <v>0</v>
      </c>
      <c r="AC1108" s="411">
        <f t="shared" ref="AC1108" si="2345">AC1107</f>
        <v>0</v>
      </c>
      <c r="AD1108" s="411">
        <f t="shared" ref="AD1108" si="2346">AD1107</f>
        <v>0</v>
      </c>
      <c r="AE1108" s="411">
        <f t="shared" ref="AE1108" si="2347">AE1107</f>
        <v>0</v>
      </c>
      <c r="AF1108" s="411">
        <f t="shared" ref="AF1108" si="2348">AF1107</f>
        <v>0</v>
      </c>
      <c r="AG1108" s="411">
        <f t="shared" ref="AG1108" si="2349">AG1107</f>
        <v>0</v>
      </c>
      <c r="AH1108" s="411">
        <f t="shared" ref="AH1108" si="2350">AH1107</f>
        <v>0</v>
      </c>
      <c r="AI1108" s="411">
        <f t="shared" ref="AI1108" si="2351">AI1107</f>
        <v>0</v>
      </c>
      <c r="AJ1108" s="411">
        <f t="shared" ref="AJ1108" si="2352">AJ1107</f>
        <v>0</v>
      </c>
      <c r="AK1108" s="411">
        <f t="shared" ref="AK1108" si="2353">AK1107</f>
        <v>0</v>
      </c>
      <c r="AL1108" s="411">
        <f t="shared" ref="AL1108" si="2354">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2355">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2355"/>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2355"/>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2355"/>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356">Y212*Y1113</f>
        <v>0</v>
      </c>
      <c r="Z1118" s="378">
        <f t="shared" si="2356"/>
        <v>0</v>
      </c>
      <c r="AA1118" s="378">
        <f t="shared" si="2356"/>
        <v>0</v>
      </c>
      <c r="AB1118" s="378">
        <f t="shared" si="2356"/>
        <v>0</v>
      </c>
      <c r="AC1118" s="378">
        <f t="shared" si="2356"/>
        <v>0</v>
      </c>
      <c r="AD1118" s="378">
        <f t="shared" si="2356"/>
        <v>0</v>
      </c>
      <c r="AE1118" s="378">
        <f t="shared" si="2356"/>
        <v>0</v>
      </c>
      <c r="AF1118" s="378">
        <f t="shared" si="2356"/>
        <v>0</v>
      </c>
      <c r="AG1118" s="378">
        <f t="shared" si="2356"/>
        <v>0</v>
      </c>
      <c r="AH1118" s="378">
        <f t="shared" si="2356"/>
        <v>0</v>
      </c>
      <c r="AI1118" s="378">
        <f t="shared" si="2356"/>
        <v>0</v>
      </c>
      <c r="AJ1118" s="378">
        <f t="shared" si="2356"/>
        <v>0</v>
      </c>
      <c r="AK1118" s="378">
        <f t="shared" si="2356"/>
        <v>0</v>
      </c>
      <c r="AL1118" s="378">
        <f t="shared" si="2356"/>
        <v>0</v>
      </c>
      <c r="AM1118" s="628">
        <f t="shared" si="2355"/>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2357">Y395*Y1113</f>
        <v>0</v>
      </c>
      <c r="Z1119" s="378">
        <f t="shared" si="2357"/>
        <v>0</v>
      </c>
      <c r="AA1119" s="378">
        <f t="shared" si="2357"/>
        <v>0</v>
      </c>
      <c r="AB1119" s="378">
        <f t="shared" si="2357"/>
        <v>0</v>
      </c>
      <c r="AC1119" s="378">
        <f t="shared" si="2357"/>
        <v>0</v>
      </c>
      <c r="AD1119" s="378">
        <f t="shared" si="2357"/>
        <v>0</v>
      </c>
      <c r="AE1119" s="378">
        <f t="shared" si="2357"/>
        <v>0</v>
      </c>
      <c r="AF1119" s="378">
        <f t="shared" si="2357"/>
        <v>0</v>
      </c>
      <c r="AG1119" s="378">
        <f t="shared" si="2357"/>
        <v>0</v>
      </c>
      <c r="AH1119" s="378">
        <f t="shared" si="2357"/>
        <v>0</v>
      </c>
      <c r="AI1119" s="378">
        <f t="shared" si="2357"/>
        <v>0</v>
      </c>
      <c r="AJ1119" s="378">
        <f t="shared" si="2357"/>
        <v>0</v>
      </c>
      <c r="AK1119" s="378">
        <f t="shared" si="2357"/>
        <v>0</v>
      </c>
      <c r="AL1119" s="378">
        <f t="shared" si="2357"/>
        <v>0</v>
      </c>
      <c r="AM1119" s="628">
        <f t="shared" si="2355"/>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358">Y578*Y1113</f>
        <v>0</v>
      </c>
      <c r="Z1120" s="378">
        <f t="shared" si="2358"/>
        <v>0</v>
      </c>
      <c r="AA1120" s="378">
        <f t="shared" si="2358"/>
        <v>0</v>
      </c>
      <c r="AB1120" s="378">
        <f t="shared" si="2358"/>
        <v>0</v>
      </c>
      <c r="AC1120" s="378">
        <f t="shared" si="2358"/>
        <v>0</v>
      </c>
      <c r="AD1120" s="378">
        <f t="shared" si="2358"/>
        <v>0</v>
      </c>
      <c r="AE1120" s="378">
        <f t="shared" si="2358"/>
        <v>0</v>
      </c>
      <c r="AF1120" s="378">
        <f t="shared" si="2358"/>
        <v>0</v>
      </c>
      <c r="AG1120" s="378">
        <f t="shared" si="2358"/>
        <v>0</v>
      </c>
      <c r="AH1120" s="378">
        <f t="shared" si="2358"/>
        <v>0</v>
      </c>
      <c r="AI1120" s="378">
        <f t="shared" si="2358"/>
        <v>0</v>
      </c>
      <c r="AJ1120" s="378">
        <f t="shared" si="2358"/>
        <v>0</v>
      </c>
      <c r="AK1120" s="378">
        <f t="shared" si="2358"/>
        <v>0</v>
      </c>
      <c r="AL1120" s="378">
        <f t="shared" si="2358"/>
        <v>0</v>
      </c>
      <c r="AM1120" s="628">
        <f t="shared" si="2355"/>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359">Y761*Y1113</f>
        <v>0</v>
      </c>
      <c r="Z1121" s="378">
        <f t="shared" si="2359"/>
        <v>0</v>
      </c>
      <c r="AA1121" s="378">
        <f t="shared" si="2359"/>
        <v>0</v>
      </c>
      <c r="AB1121" s="378">
        <f t="shared" si="2359"/>
        <v>0</v>
      </c>
      <c r="AC1121" s="378">
        <f t="shared" si="2359"/>
        <v>0</v>
      </c>
      <c r="AD1121" s="378">
        <f t="shared" si="2359"/>
        <v>0</v>
      </c>
      <c r="AE1121" s="378">
        <f t="shared" si="2359"/>
        <v>0</v>
      </c>
      <c r="AF1121" s="378">
        <f t="shared" si="2359"/>
        <v>0</v>
      </c>
      <c r="AG1121" s="378">
        <f t="shared" si="2359"/>
        <v>0</v>
      </c>
      <c r="AH1121" s="378">
        <f t="shared" si="2359"/>
        <v>0</v>
      </c>
      <c r="AI1121" s="378">
        <f t="shared" si="2359"/>
        <v>0</v>
      </c>
      <c r="AJ1121" s="378">
        <f t="shared" si="2359"/>
        <v>0</v>
      </c>
      <c r="AK1121" s="378">
        <f t="shared" si="2359"/>
        <v>0</v>
      </c>
      <c r="AL1121" s="378">
        <f t="shared" si="2359"/>
        <v>0</v>
      </c>
      <c r="AM1121" s="628">
        <f t="shared" si="2355"/>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360">Y944*Y1113</f>
        <v>0</v>
      </c>
      <c r="Z1122" s="378">
        <f t="shared" si="2360"/>
        <v>0</v>
      </c>
      <c r="AA1122" s="378">
        <f t="shared" si="2360"/>
        <v>0</v>
      </c>
      <c r="AB1122" s="378">
        <f t="shared" si="2360"/>
        <v>0</v>
      </c>
      <c r="AC1122" s="378">
        <f t="shared" si="2360"/>
        <v>0</v>
      </c>
      <c r="AD1122" s="378">
        <f t="shared" si="2360"/>
        <v>0</v>
      </c>
      <c r="AE1122" s="378">
        <f t="shared" si="2360"/>
        <v>0</v>
      </c>
      <c r="AF1122" s="378">
        <f t="shared" si="2360"/>
        <v>0</v>
      </c>
      <c r="AG1122" s="378">
        <f t="shared" si="2360"/>
        <v>0</v>
      </c>
      <c r="AH1122" s="378">
        <f t="shared" si="2360"/>
        <v>0</v>
      </c>
      <c r="AI1122" s="378">
        <f t="shared" si="2360"/>
        <v>0</v>
      </c>
      <c r="AJ1122" s="378">
        <f t="shared" si="2360"/>
        <v>0</v>
      </c>
      <c r="AK1122" s="378">
        <f t="shared" si="2360"/>
        <v>0</v>
      </c>
      <c r="AL1122" s="378">
        <f t="shared" si="2360"/>
        <v>0</v>
      </c>
      <c r="AM1122" s="628">
        <f t="shared" si="2355"/>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2361">AA1110*AA1113</f>
        <v>0</v>
      </c>
      <c r="AB1123" s="378">
        <f t="shared" si="2361"/>
        <v>0</v>
      </c>
      <c r="AC1123" s="378">
        <f t="shared" si="2361"/>
        <v>0</v>
      </c>
      <c r="AD1123" s="378">
        <f t="shared" si="2361"/>
        <v>0</v>
      </c>
      <c r="AE1123" s="378">
        <f t="shared" si="2361"/>
        <v>0</v>
      </c>
      <c r="AF1123" s="378">
        <f t="shared" si="2361"/>
        <v>0</v>
      </c>
      <c r="AG1123" s="378">
        <f t="shared" si="2361"/>
        <v>0</v>
      </c>
      <c r="AH1123" s="378">
        <f t="shared" si="2361"/>
        <v>0</v>
      </c>
      <c r="AI1123" s="378">
        <f t="shared" si="2361"/>
        <v>0</v>
      </c>
      <c r="AJ1123" s="378">
        <f t="shared" si="2361"/>
        <v>0</v>
      </c>
      <c r="AK1123" s="378">
        <f t="shared" si="2361"/>
        <v>0</v>
      </c>
      <c r="AL1123" s="378">
        <f t="shared" si="2361"/>
        <v>0</v>
      </c>
      <c r="AM1123" s="628">
        <f t="shared" si="2355"/>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2362">SUM(Z1114:Z1123)</f>
        <v>0</v>
      </c>
      <c r="AA1124" s="346">
        <f t="shared" si="2362"/>
        <v>0</v>
      </c>
      <c r="AB1124" s="346">
        <f t="shared" si="2362"/>
        <v>0</v>
      </c>
      <c r="AC1124" s="346">
        <f t="shared" si="2362"/>
        <v>0</v>
      </c>
      <c r="AD1124" s="346">
        <f t="shared" si="2362"/>
        <v>0</v>
      </c>
      <c r="AE1124" s="346">
        <f t="shared" si="2362"/>
        <v>0</v>
      </c>
      <c r="AF1124" s="346">
        <f>SUM(AF1114:AF1123)</f>
        <v>0</v>
      </c>
      <c r="AG1124" s="346">
        <f t="shared" ref="AG1124:AL1124" si="2363">SUM(AG1114:AG1123)</f>
        <v>0</v>
      </c>
      <c r="AH1124" s="346">
        <f t="shared" si="2363"/>
        <v>0</v>
      </c>
      <c r="AI1124" s="346">
        <f t="shared" si="2363"/>
        <v>0</v>
      </c>
      <c r="AJ1124" s="346">
        <f t="shared" si="2363"/>
        <v>0</v>
      </c>
      <c r="AK1124" s="346">
        <f t="shared" si="2363"/>
        <v>0</v>
      </c>
      <c r="AL1124" s="346">
        <f t="shared" si="2363"/>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364">Z1111*Z1113</f>
        <v>0</v>
      </c>
      <c r="AA1125" s="347">
        <f>AA1111*AA1113</f>
        <v>0</v>
      </c>
      <c r="AB1125" s="347">
        <f t="shared" si="2364"/>
        <v>0</v>
      </c>
      <c r="AC1125" s="347">
        <f t="shared" si="2364"/>
        <v>0</v>
      </c>
      <c r="AD1125" s="347">
        <f t="shared" si="2364"/>
        <v>0</v>
      </c>
      <c r="AE1125" s="347">
        <f t="shared" si="2364"/>
        <v>0</v>
      </c>
      <c r="AF1125" s="347">
        <f t="shared" ref="AF1125:AL1125" si="2365">AF1111*AF1113</f>
        <v>0</v>
      </c>
      <c r="AG1125" s="347">
        <f t="shared" si="2365"/>
        <v>0</v>
      </c>
      <c r="AH1125" s="347">
        <f t="shared" si="2365"/>
        <v>0</v>
      </c>
      <c r="AI1125" s="347">
        <f t="shared" si="2365"/>
        <v>0</v>
      </c>
      <c r="AJ1125" s="347">
        <f t="shared" si="2365"/>
        <v>0</v>
      </c>
      <c r="AK1125" s="347">
        <f t="shared" si="2365"/>
        <v>0</v>
      </c>
      <c r="AL1125" s="347">
        <f t="shared" si="2365"/>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588</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24" zoomScale="90" zoomScaleNormal="90" workbookViewId="0">
      <selection activeCell="K128" sqref="K128"/>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87" t="s">
        <v>665</v>
      </c>
      <c r="D8" s="887"/>
      <c r="E8" s="887"/>
      <c r="F8" s="887"/>
      <c r="G8" s="887"/>
      <c r="H8" s="887"/>
      <c r="I8" s="887"/>
      <c r="J8" s="887"/>
      <c r="K8" s="887"/>
      <c r="L8" s="887"/>
      <c r="M8" s="887"/>
      <c r="N8" s="887"/>
      <c r="O8" s="887"/>
      <c r="P8" s="887"/>
      <c r="Q8" s="887"/>
      <c r="R8" s="887"/>
      <c r="S8" s="887"/>
      <c r="T8" s="105"/>
      <c r="U8" s="105"/>
      <c r="V8" s="105"/>
      <c r="W8" s="105"/>
    </row>
    <row r="9" spans="1:28" s="9" customFormat="1" ht="46.9" customHeight="1">
      <c r="B9" s="55"/>
      <c r="C9" s="845" t="s">
        <v>676</v>
      </c>
      <c r="D9" s="845"/>
      <c r="E9" s="845"/>
      <c r="F9" s="845"/>
      <c r="G9" s="845"/>
      <c r="H9" s="845"/>
      <c r="I9" s="845"/>
      <c r="J9" s="845"/>
      <c r="K9" s="845"/>
      <c r="L9" s="845"/>
      <c r="M9" s="845"/>
      <c r="N9" s="845"/>
      <c r="O9" s="845"/>
      <c r="P9" s="845"/>
      <c r="Q9" s="845"/>
      <c r="R9" s="845"/>
      <c r="S9" s="845"/>
      <c r="T9" s="105"/>
      <c r="U9" s="105"/>
      <c r="V9" s="105"/>
      <c r="W9" s="105"/>
    </row>
    <row r="10" spans="1:28" s="9" customFormat="1" ht="37.9" customHeight="1">
      <c r="B10" s="88"/>
      <c r="C10" s="861" t="s">
        <v>677</v>
      </c>
      <c r="D10" s="845"/>
      <c r="E10" s="845"/>
      <c r="F10" s="845"/>
      <c r="G10" s="845"/>
      <c r="H10" s="845"/>
      <c r="I10" s="845"/>
      <c r="J10" s="845"/>
      <c r="K10" s="845"/>
      <c r="L10" s="845"/>
      <c r="M10" s="845"/>
      <c r="N10" s="845"/>
      <c r="O10" s="845"/>
      <c r="P10" s="845"/>
      <c r="Q10" s="845"/>
      <c r="R10" s="845"/>
      <c r="S10" s="84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86" t="s">
        <v>235</v>
      </c>
      <c r="C12" s="886"/>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General Service 50 - 999 kW</v>
      </c>
      <c r="L14" s="204" t="str">
        <f>'1.  LRAMVA Summary'!G52</f>
        <v>General Service 1,000 - 4,999 kW</v>
      </c>
      <c r="M14" s="204" t="str">
        <f>'1.  LRAMVA Summary'!H52</f>
        <v>Sentinel Lighting</v>
      </c>
      <c r="N14" s="204" t="str">
        <f>'1.  LRAMVA Summary'!I52</f>
        <v>Street Lighting</v>
      </c>
      <c r="O14" s="204" t="str">
        <f>'1.  LRAMVA Summary'!J52</f>
        <v>Unmetered Scattered Load</v>
      </c>
      <c r="P14" s="204" t="str">
        <f>'1.  LRAMVA Summary'!K52</f>
        <v>Large Use</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9.4173073091409147</v>
      </c>
      <c r="J121" s="230">
        <f>(SUM('1.  LRAMVA Summary'!E$54:E$74)+SUM('1.  LRAMVA Summary'!E$75:E$76)*(MONTH($E121)-1)/12)*$H121</f>
        <v>5.1599342280101643</v>
      </c>
      <c r="K121" s="230">
        <f>(SUM('1.  LRAMVA Summary'!F$54:F$74)+SUM('1.  LRAMVA Summary'!F$75:F$76)*(MONTH($E121)-1)/12)*$H121</f>
        <v>21.459759633487266</v>
      </c>
      <c r="L121" s="230">
        <f>(SUM('1.  LRAMVA Summary'!G$54:G$74)+SUM('1.  LRAMVA Summary'!G$75:G$76)*(MONTH($E121)-1)/12)*$H121</f>
        <v>0.31457564323969767</v>
      </c>
      <c r="M121" s="230">
        <f>(SUM('1.  LRAMVA Summary'!H$54:H$74)+SUM('1.  LRAMVA Summary'!H$75:H$76)*(MONTH($E121)-1)/12)*$H121</f>
        <v>-8.4782187499999988E-3</v>
      </c>
      <c r="N121" s="230">
        <f>(SUM('1.  LRAMVA Summary'!I$54:I$74)+SUM('1.  LRAMVA Summary'!I$75:I$76)*(MONTH($E121)-1)/12)*$H121</f>
        <v>-9.0945708333333347E-2</v>
      </c>
      <c r="O121" s="230">
        <f>(SUM('1.  LRAMVA Summary'!J$54:J$74)+SUM('1.  LRAMVA Summary'!J$75:J$76)*(MONTH($E121)-1)/12)*$H121</f>
        <v>-0.12968040625000002</v>
      </c>
      <c r="P121" s="230">
        <f>(SUM('1.  LRAMVA Summary'!K$54:K$74)+SUM('1.  LRAMVA Summary'!K$75:K$76)*(MONTH($E121)-1)/12)*$H121</f>
        <v>-6.4146222604666195E-2</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36.058326257940045</v>
      </c>
    </row>
    <row r="122" spans="2:23" s="9" customFormat="1">
      <c r="B122" s="66"/>
      <c r="E122" s="214">
        <v>43160</v>
      </c>
      <c r="F122" s="214" t="s">
        <v>185</v>
      </c>
      <c r="G122" s="215" t="s">
        <v>65</v>
      </c>
      <c r="H122" s="240">
        <f t="shared" si="62"/>
        <v>1.25E-3</v>
      </c>
      <c r="I122" s="230">
        <f>(SUM('1.  LRAMVA Summary'!D$54:D$74)+SUM('1.  LRAMVA Summary'!D$75:D$76)*(MONTH($E122)-1)/12)*$H122</f>
        <v>18.834614618281829</v>
      </c>
      <c r="J122" s="230">
        <f>(SUM('1.  LRAMVA Summary'!E$54:E$74)+SUM('1.  LRAMVA Summary'!E$75:E$76)*(MONTH($E122)-1)/12)*$H122</f>
        <v>10.319868456020329</v>
      </c>
      <c r="K122" s="230">
        <f>(SUM('1.  LRAMVA Summary'!F$54:F$74)+SUM('1.  LRAMVA Summary'!F$75:F$76)*(MONTH($E122)-1)/12)*$H122</f>
        <v>42.919519266974532</v>
      </c>
      <c r="L122" s="230">
        <f>(SUM('1.  LRAMVA Summary'!G$54:G$74)+SUM('1.  LRAMVA Summary'!G$75:G$76)*(MONTH($E122)-1)/12)*$H122</f>
        <v>0.62915128647939533</v>
      </c>
      <c r="M122" s="230">
        <f>(SUM('1.  LRAMVA Summary'!H$54:H$74)+SUM('1.  LRAMVA Summary'!H$75:H$76)*(MONTH($E122)-1)/12)*$H122</f>
        <v>-1.6956437499999998E-2</v>
      </c>
      <c r="N122" s="230">
        <f>(SUM('1.  LRAMVA Summary'!I$54:I$74)+SUM('1.  LRAMVA Summary'!I$75:I$76)*(MONTH($E122)-1)/12)*$H122</f>
        <v>-0.18189141666666669</v>
      </c>
      <c r="O122" s="230">
        <f>(SUM('1.  LRAMVA Summary'!J$54:J$74)+SUM('1.  LRAMVA Summary'!J$75:J$76)*(MONTH($E122)-1)/12)*$H122</f>
        <v>-0.25936081250000004</v>
      </c>
      <c r="P122" s="230">
        <f>(SUM('1.  LRAMVA Summary'!K$54:K$74)+SUM('1.  LRAMVA Summary'!K$75:K$76)*(MONTH($E122)-1)/12)*$H122</f>
        <v>-0.12829244520933239</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72.116652515880091</v>
      </c>
    </row>
    <row r="123" spans="2:23" s="8" customFormat="1">
      <c r="B123" s="239"/>
      <c r="E123" s="214">
        <v>43191</v>
      </c>
      <c r="F123" s="214" t="s">
        <v>185</v>
      </c>
      <c r="G123" s="215" t="s">
        <v>66</v>
      </c>
      <c r="H123" s="240">
        <f>$C$44/12</f>
        <v>1.575E-3</v>
      </c>
      <c r="I123" s="230">
        <f>(SUM('1.  LRAMVA Summary'!D$54:D$74)+SUM('1.  LRAMVA Summary'!D$75:D$76)*(MONTH($E123)-1)/12)*$H123</f>
        <v>35.597421628552652</v>
      </c>
      <c r="J123" s="230">
        <f>(SUM('1.  LRAMVA Summary'!E$54:E$74)+SUM('1.  LRAMVA Summary'!E$75:E$76)*(MONTH($E123)-1)/12)*$H123</f>
        <v>19.504551381878422</v>
      </c>
      <c r="K123" s="230">
        <f>(SUM('1.  LRAMVA Summary'!F$54:F$74)+SUM('1.  LRAMVA Summary'!F$75:F$76)*(MONTH($E123)-1)/12)*$H123</f>
        <v>81.117891414581862</v>
      </c>
      <c r="L123" s="230">
        <f>(SUM('1.  LRAMVA Summary'!G$54:G$74)+SUM('1.  LRAMVA Summary'!G$75:G$76)*(MONTH($E123)-1)/12)*$H123</f>
        <v>1.1890959314460572</v>
      </c>
      <c r="M123" s="230">
        <f>(SUM('1.  LRAMVA Summary'!H$54:H$74)+SUM('1.  LRAMVA Summary'!H$75:H$76)*(MONTH($E123)-1)/12)*$H123</f>
        <v>-3.2047666874999998E-2</v>
      </c>
      <c r="N123" s="230">
        <f>(SUM('1.  LRAMVA Summary'!I$54:I$74)+SUM('1.  LRAMVA Summary'!I$75:I$76)*(MONTH($E123)-1)/12)*$H123</f>
        <v>-0.34377477749999996</v>
      </c>
      <c r="O123" s="230">
        <f>(SUM('1.  LRAMVA Summary'!J$54:J$74)+SUM('1.  LRAMVA Summary'!J$75:J$76)*(MONTH($E123)-1)/12)*$H123</f>
        <v>-0.49019193562500002</v>
      </c>
      <c r="P123" s="230">
        <f>(SUM('1.  LRAMVA Summary'!K$54:K$74)+SUM('1.  LRAMVA Summary'!K$75:K$76)*(MONTH($E123)-1)/12)*$H123</f>
        <v>-0.24247272144563822</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136.30047325501334</v>
      </c>
    </row>
    <row r="124" spans="2:23" s="9" customFormat="1">
      <c r="B124" s="66"/>
      <c r="E124" s="214">
        <v>43221</v>
      </c>
      <c r="F124" s="214" t="s">
        <v>185</v>
      </c>
      <c r="G124" s="215" t="s">
        <v>66</v>
      </c>
      <c r="H124" s="240">
        <f t="shared" ref="H124:H125" si="64">$C$44/12</f>
        <v>1.575E-3</v>
      </c>
      <c r="I124" s="230">
        <f>(SUM('1.  LRAMVA Summary'!D$54:D$74)+SUM('1.  LRAMVA Summary'!D$75:D$76)*(MONTH($E124)-1)/12)*$H124</f>
        <v>47.463228838070208</v>
      </c>
      <c r="J124" s="230">
        <f>(SUM('1.  LRAMVA Summary'!E$54:E$74)+SUM('1.  LRAMVA Summary'!E$75:E$76)*(MONTH($E124)-1)/12)*$H124</f>
        <v>26.006068509171229</v>
      </c>
      <c r="K124" s="230">
        <f>(SUM('1.  LRAMVA Summary'!F$54:F$74)+SUM('1.  LRAMVA Summary'!F$75:F$76)*(MONTH($E124)-1)/12)*$H124</f>
        <v>108.15718855277582</v>
      </c>
      <c r="L124" s="230">
        <f>(SUM('1.  LRAMVA Summary'!G$54:G$74)+SUM('1.  LRAMVA Summary'!G$75:G$76)*(MONTH($E124)-1)/12)*$H124</f>
        <v>1.5854612419280762</v>
      </c>
      <c r="M124" s="230">
        <f>(SUM('1.  LRAMVA Summary'!H$54:H$74)+SUM('1.  LRAMVA Summary'!H$75:H$76)*(MONTH($E124)-1)/12)*$H124</f>
        <v>-4.2730222499999991E-2</v>
      </c>
      <c r="N124" s="230">
        <f>(SUM('1.  LRAMVA Summary'!I$54:I$74)+SUM('1.  LRAMVA Summary'!I$75:I$76)*(MONTH($E124)-1)/12)*$H124</f>
        <v>-0.45836637000000002</v>
      </c>
      <c r="O124" s="230">
        <f>(SUM('1.  LRAMVA Summary'!J$54:J$74)+SUM('1.  LRAMVA Summary'!J$75:J$76)*(MONTH($E124)-1)/12)*$H124</f>
        <v>-0.65358924750000003</v>
      </c>
      <c r="P124" s="230">
        <f>(SUM('1.  LRAMVA Summary'!K$54:K$74)+SUM('1.  LRAMVA Summary'!K$75:K$76)*(MONTH($E124)-1)/12)*$H124</f>
        <v>-0.32329696192751761</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181.73396434001779</v>
      </c>
    </row>
    <row r="125" spans="2:23" s="238" customFormat="1">
      <c r="B125" s="237"/>
      <c r="E125" s="214">
        <v>43252</v>
      </c>
      <c r="F125" s="214" t="s">
        <v>185</v>
      </c>
      <c r="G125" s="215" t="s">
        <v>66</v>
      </c>
      <c r="H125" s="240">
        <f t="shared" si="64"/>
        <v>1.575E-3</v>
      </c>
      <c r="I125" s="230">
        <f>(SUM('1.  LRAMVA Summary'!D$54:D$74)+SUM('1.  LRAMVA Summary'!D$75:D$76)*(MONTH($E125)-1)/12)*$H125</f>
        <v>59.329036047587756</v>
      </c>
      <c r="J125" s="230">
        <f>(SUM('1.  LRAMVA Summary'!E$54:E$74)+SUM('1.  LRAMVA Summary'!E$75:E$76)*(MONTH($E125)-1)/12)*$H125</f>
        <v>32.507585636464029</v>
      </c>
      <c r="K125" s="230">
        <f>(SUM('1.  LRAMVA Summary'!F$54:F$74)+SUM('1.  LRAMVA Summary'!F$75:F$76)*(MONTH($E125)-1)/12)*$H125</f>
        <v>135.19648569096978</v>
      </c>
      <c r="L125" s="230">
        <f>(SUM('1.  LRAMVA Summary'!G$54:G$74)+SUM('1.  LRAMVA Summary'!G$75:G$76)*(MONTH($E125)-1)/12)*$H125</f>
        <v>1.9818265524100953</v>
      </c>
      <c r="M125" s="230">
        <f>(SUM('1.  LRAMVA Summary'!H$54:H$74)+SUM('1.  LRAMVA Summary'!H$75:H$76)*(MONTH($E125)-1)/12)*$H125</f>
        <v>-5.3412778124999991E-2</v>
      </c>
      <c r="N125" s="230">
        <f>(SUM('1.  LRAMVA Summary'!I$54:I$74)+SUM('1.  LRAMVA Summary'!I$75:I$76)*(MONTH($E125)-1)/12)*$H125</f>
        <v>-0.57295796250000008</v>
      </c>
      <c r="O125" s="230">
        <f>(SUM('1.  LRAMVA Summary'!J$54:J$74)+SUM('1.  LRAMVA Summary'!J$75:J$76)*(MONTH($E125)-1)/12)*$H125</f>
        <v>-0.81698655937500009</v>
      </c>
      <c r="P125" s="230">
        <f>(SUM('1.  LRAMVA Summary'!K$54:K$74)+SUM('1.  LRAMVA Summary'!K$75:K$76)*(MONTH($E125)-1)/12)*$H125</f>
        <v>-0.40412120240939703</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227.16745542502227</v>
      </c>
    </row>
    <row r="126" spans="2:23" s="9" customFormat="1">
      <c r="B126" s="66"/>
      <c r="E126" s="214">
        <v>43282</v>
      </c>
      <c r="F126" s="214" t="s">
        <v>185</v>
      </c>
      <c r="G126" s="215" t="s">
        <v>68</v>
      </c>
      <c r="H126" s="240">
        <f>$C$45/12</f>
        <v>1.575E-3</v>
      </c>
      <c r="I126" s="230">
        <f>(SUM('1.  LRAMVA Summary'!D$54:D$74)+SUM('1.  LRAMVA Summary'!D$75:D$76)*(MONTH($E126)-1)/12)*$H126</f>
        <v>71.194843257105305</v>
      </c>
      <c r="J126" s="230">
        <f>(SUM('1.  LRAMVA Summary'!E$54:E$74)+SUM('1.  LRAMVA Summary'!E$75:E$76)*(MONTH($E126)-1)/12)*$H126</f>
        <v>39.009102763756843</v>
      </c>
      <c r="K126" s="230">
        <f>(SUM('1.  LRAMVA Summary'!F$54:F$74)+SUM('1.  LRAMVA Summary'!F$75:F$76)*(MONTH($E126)-1)/12)*$H126</f>
        <v>162.23578282916372</v>
      </c>
      <c r="L126" s="230">
        <f>(SUM('1.  LRAMVA Summary'!G$54:G$74)+SUM('1.  LRAMVA Summary'!G$75:G$76)*(MONTH($E126)-1)/12)*$H126</f>
        <v>2.3781918628921144</v>
      </c>
      <c r="M126" s="230">
        <f>(SUM('1.  LRAMVA Summary'!H$54:H$74)+SUM('1.  LRAMVA Summary'!H$75:H$76)*(MONTH($E126)-1)/12)*$H126</f>
        <v>-6.4095333749999997E-2</v>
      </c>
      <c r="N126" s="230">
        <f>(SUM('1.  LRAMVA Summary'!I$54:I$74)+SUM('1.  LRAMVA Summary'!I$75:I$76)*(MONTH($E126)-1)/12)*$H126</f>
        <v>-0.68754955499999992</v>
      </c>
      <c r="O126" s="230">
        <f>(SUM('1.  LRAMVA Summary'!J$54:J$74)+SUM('1.  LRAMVA Summary'!J$75:J$76)*(MONTH($E126)-1)/12)*$H126</f>
        <v>-0.98038387125000004</v>
      </c>
      <c r="P126" s="230">
        <f>(SUM('1.  LRAMVA Summary'!K$54:K$74)+SUM('1.  LRAMVA Summary'!K$75:K$76)*(MONTH($E126)-1)/12)*$H126</f>
        <v>-0.48494544289127645</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272.60094651002669</v>
      </c>
    </row>
    <row r="127" spans="2:23" s="9" customFormat="1">
      <c r="B127" s="66"/>
      <c r="E127" s="214">
        <v>43313</v>
      </c>
      <c r="F127" s="214" t="s">
        <v>185</v>
      </c>
      <c r="G127" s="215" t="s">
        <v>68</v>
      </c>
      <c r="H127" s="240">
        <f t="shared" ref="H127:H128" si="65">$C$45/12</f>
        <v>1.575E-3</v>
      </c>
      <c r="I127" s="230">
        <f>(SUM('1.  LRAMVA Summary'!D$54:D$74)+SUM('1.  LRAMVA Summary'!D$75:D$76)*(MONTH($E127)-1)/12)*$H127</f>
        <v>83.06065046662286</v>
      </c>
      <c r="J127" s="230">
        <f>(SUM('1.  LRAMVA Summary'!E$54:E$74)+SUM('1.  LRAMVA Summary'!E$75:E$76)*(MONTH($E127)-1)/12)*$H127</f>
        <v>45.51061989104965</v>
      </c>
      <c r="K127" s="230">
        <f>(SUM('1.  LRAMVA Summary'!F$54:F$74)+SUM('1.  LRAMVA Summary'!F$75:F$76)*(MONTH($E127)-1)/12)*$H127</f>
        <v>189.27507996735767</v>
      </c>
      <c r="L127" s="230">
        <f>(SUM('1.  LRAMVA Summary'!G$54:G$74)+SUM('1.  LRAMVA Summary'!G$75:G$76)*(MONTH($E127)-1)/12)*$H127</f>
        <v>2.7745571733741339</v>
      </c>
      <c r="M127" s="230">
        <f>(SUM('1.  LRAMVA Summary'!H$54:H$74)+SUM('1.  LRAMVA Summary'!H$75:H$76)*(MONTH($E127)-1)/12)*$H127</f>
        <v>-7.477788937499999E-2</v>
      </c>
      <c r="N127" s="230">
        <f>(SUM('1.  LRAMVA Summary'!I$54:I$74)+SUM('1.  LRAMVA Summary'!I$75:I$76)*(MONTH($E127)-1)/12)*$H127</f>
        <v>-0.80214114749999998</v>
      </c>
      <c r="O127" s="230">
        <f>(SUM('1.  LRAMVA Summary'!J$54:J$74)+SUM('1.  LRAMVA Summary'!J$75:J$76)*(MONTH($E127)-1)/12)*$H127</f>
        <v>-1.143781183125</v>
      </c>
      <c r="P127" s="230">
        <f>(SUM('1.  LRAMVA Summary'!K$54:K$74)+SUM('1.  LRAMVA Summary'!K$75:K$76)*(MONTH($E127)-1)/12)*$H127</f>
        <v>-0.56576968337315592</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318.03443759503119</v>
      </c>
    </row>
    <row r="128" spans="2:23" s="9" customFormat="1">
      <c r="B128" s="66"/>
      <c r="E128" s="214">
        <v>43344</v>
      </c>
      <c r="F128" s="214" t="s">
        <v>185</v>
      </c>
      <c r="G128" s="215" t="s">
        <v>68</v>
      </c>
      <c r="H128" s="240">
        <f t="shared" si="65"/>
        <v>1.575E-3</v>
      </c>
      <c r="I128" s="230">
        <f>(SUM('1.  LRAMVA Summary'!D$54:D$74)+SUM('1.  LRAMVA Summary'!D$75:D$76)*(MONTH($E128)-1)/12)*$H128</f>
        <v>94.926457676140416</v>
      </c>
      <c r="J128" s="230">
        <f>(SUM('1.  LRAMVA Summary'!E$54:E$74)+SUM('1.  LRAMVA Summary'!E$75:E$76)*(MONTH($E128)-1)/12)*$H128</f>
        <v>52.012137018342457</v>
      </c>
      <c r="K128" s="230">
        <f>(SUM('1.  LRAMVA Summary'!F$54:F$74)+SUM('1.  LRAMVA Summary'!F$75:F$76)*(MONTH($E128)-1)/12)*$H128</f>
        <v>216.31437710555164</v>
      </c>
      <c r="L128" s="230">
        <f>(SUM('1.  LRAMVA Summary'!G$54:G$74)+SUM('1.  LRAMVA Summary'!G$75:G$76)*(MONTH($E128)-1)/12)*$H128</f>
        <v>3.1709224838561525</v>
      </c>
      <c r="M128" s="230">
        <f>(SUM('1.  LRAMVA Summary'!H$54:H$74)+SUM('1.  LRAMVA Summary'!H$75:H$76)*(MONTH($E128)-1)/12)*$H128</f>
        <v>-8.5460444999999982E-2</v>
      </c>
      <c r="N128" s="230">
        <f>(SUM('1.  LRAMVA Summary'!I$54:I$74)+SUM('1.  LRAMVA Summary'!I$75:I$76)*(MONTH($E128)-1)/12)*$H128</f>
        <v>-0.91673274000000005</v>
      </c>
      <c r="O128" s="230">
        <f>(SUM('1.  LRAMVA Summary'!J$54:J$74)+SUM('1.  LRAMVA Summary'!J$75:J$76)*(MONTH($E128)-1)/12)*$H128</f>
        <v>-1.3071784950000001</v>
      </c>
      <c r="P128" s="230">
        <f>(SUM('1.  LRAMVA Summary'!K$54:K$74)+SUM('1.  LRAMVA Summary'!K$75:K$76)*(MONTH($E128)-1)/12)*$H128</f>
        <v>-0.64659392385503522</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363.46792868003558</v>
      </c>
    </row>
    <row r="129" spans="2:23" s="9" customFormat="1">
      <c r="B129" s="66"/>
      <c r="E129" s="214">
        <v>43374</v>
      </c>
      <c r="F129" s="214" t="s">
        <v>185</v>
      </c>
      <c r="G129" s="215" t="s">
        <v>69</v>
      </c>
      <c r="H129" s="240">
        <f>$C$46/12</f>
        <v>1.8083333333333335E-3</v>
      </c>
      <c r="I129" s="230">
        <f>(SUM('1.  LRAMVA Summary'!D$54:D$74)+SUM('1.  LRAMVA Summary'!D$75:D$76)*(MONTH($E129)-1)/12)*$H129</f>
        <v>122.6133411650147</v>
      </c>
      <c r="J129" s="230">
        <f>(SUM('1.  LRAMVA Summary'!E$54:E$74)+SUM('1.  LRAMVA Summary'!E$75:E$76)*(MONTH($E129)-1)/12)*$H129</f>
        <v>67.182343648692338</v>
      </c>
      <c r="K129" s="230">
        <f>(SUM('1.  LRAMVA Summary'!F$54:F$74)+SUM('1.  LRAMVA Summary'!F$75:F$76)*(MONTH($E129)-1)/12)*$H129</f>
        <v>279.40607042800423</v>
      </c>
      <c r="L129" s="230">
        <f>(SUM('1.  LRAMVA Summary'!G$54:G$74)+SUM('1.  LRAMVA Summary'!G$75:G$76)*(MONTH($E129)-1)/12)*$H129</f>
        <v>4.0957748749808633</v>
      </c>
      <c r="M129" s="230">
        <f>(SUM('1.  LRAMVA Summary'!H$54:H$74)+SUM('1.  LRAMVA Summary'!H$75:H$76)*(MONTH($E129)-1)/12)*$H129</f>
        <v>-0.11038640812499999</v>
      </c>
      <c r="N129" s="230">
        <f>(SUM('1.  LRAMVA Summary'!I$54:I$74)+SUM('1.  LRAMVA Summary'!I$75:I$76)*(MONTH($E129)-1)/12)*$H129</f>
        <v>-1.1841131225000001</v>
      </c>
      <c r="O129" s="230">
        <f>(SUM('1.  LRAMVA Summary'!J$54:J$74)+SUM('1.  LRAMVA Summary'!J$75:J$76)*(MONTH($E129)-1)/12)*$H129</f>
        <v>-1.6884388893750002</v>
      </c>
      <c r="P129" s="230">
        <f>(SUM('1.  LRAMVA Summary'!K$54:K$74)+SUM('1.  LRAMVA Summary'!K$75:K$76)*(MONTH($E129)-1)/12)*$H129</f>
        <v>-0.83518381831275379</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469.47940787837939</v>
      </c>
    </row>
    <row r="130" spans="2:23" s="9" customFormat="1">
      <c r="B130" s="66"/>
      <c r="E130" s="214">
        <v>43405</v>
      </c>
      <c r="F130" s="214" t="s">
        <v>185</v>
      </c>
      <c r="G130" s="215" t="s">
        <v>69</v>
      </c>
      <c r="H130" s="240">
        <f t="shared" ref="H130:H131" si="66">$C$46/12</f>
        <v>1.8083333333333335E-3</v>
      </c>
      <c r="I130" s="230">
        <f>(SUM('1.  LRAMVA Summary'!D$54:D$74)+SUM('1.  LRAMVA Summary'!D$75:D$76)*(MONTH($E130)-1)/12)*$H130</f>
        <v>136.23704573890521</v>
      </c>
      <c r="J130" s="230">
        <f>(SUM('1.  LRAMVA Summary'!E$54:E$74)+SUM('1.  LRAMVA Summary'!E$75:E$76)*(MONTH($E130)-1)/12)*$H130</f>
        <v>74.647048498547036</v>
      </c>
      <c r="K130" s="230">
        <f>(SUM('1.  LRAMVA Summary'!F$54:F$74)+SUM('1.  LRAMVA Summary'!F$75:F$76)*(MONTH($E130)-1)/12)*$H130</f>
        <v>310.45118936444914</v>
      </c>
      <c r="L130" s="230">
        <f>(SUM('1.  LRAMVA Summary'!G$54:G$74)+SUM('1.  LRAMVA Summary'!G$75:G$76)*(MONTH($E130)-1)/12)*$H130</f>
        <v>4.5508609722009599</v>
      </c>
      <c r="M130" s="230">
        <f>(SUM('1.  LRAMVA Summary'!H$54:H$74)+SUM('1.  LRAMVA Summary'!H$75:H$76)*(MONTH($E130)-1)/12)*$H130</f>
        <v>-0.12265156458333332</v>
      </c>
      <c r="N130" s="230">
        <f>(SUM('1.  LRAMVA Summary'!I$54:I$74)+SUM('1.  LRAMVA Summary'!I$75:I$76)*(MONTH($E130)-1)/12)*$H130</f>
        <v>-1.3156812472222223</v>
      </c>
      <c r="O130" s="230">
        <f>(SUM('1.  LRAMVA Summary'!J$54:J$74)+SUM('1.  LRAMVA Summary'!J$75:J$76)*(MONTH($E130)-1)/12)*$H130</f>
        <v>-1.8760432104166669</v>
      </c>
      <c r="P130" s="230">
        <f>(SUM('1.  LRAMVA Summary'!K$54:K$74)+SUM('1.  LRAMVA Summary'!K$75:K$76)*(MONTH($E130)-1)/12)*$H130</f>
        <v>-0.92798202034750432</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521.64378653153278</v>
      </c>
    </row>
    <row r="131" spans="2:23" s="9" customFormat="1">
      <c r="B131" s="66"/>
      <c r="E131" s="214">
        <v>43435</v>
      </c>
      <c r="F131" s="214" t="s">
        <v>185</v>
      </c>
      <c r="G131" s="215" t="s">
        <v>69</v>
      </c>
      <c r="H131" s="240">
        <f t="shared" si="66"/>
        <v>1.8083333333333335E-3</v>
      </c>
      <c r="I131" s="230">
        <f>(SUM('1.  LRAMVA Summary'!D$54:D$74)+SUM('1.  LRAMVA Summary'!D$75:D$76)*(MONTH($E131)-1)/12)*$H131</f>
        <v>149.86075031279574</v>
      </c>
      <c r="J131" s="230">
        <f>(SUM('1.  LRAMVA Summary'!E$54:E$74)+SUM('1.  LRAMVA Summary'!E$75:E$76)*(MONTH($E131)-1)/12)*$H131</f>
        <v>82.111753348401734</v>
      </c>
      <c r="K131" s="230">
        <f>(SUM('1.  LRAMVA Summary'!F$54:F$74)+SUM('1.  LRAMVA Summary'!F$75:F$76)*(MONTH($E131)-1)/12)*$H131</f>
        <v>341.49630830089404</v>
      </c>
      <c r="L131" s="230">
        <f>(SUM('1.  LRAMVA Summary'!G$54:G$74)+SUM('1.  LRAMVA Summary'!G$75:G$76)*(MONTH($E131)-1)/12)*$H131</f>
        <v>5.0059470694210564</v>
      </c>
      <c r="M131" s="230">
        <f>(SUM('1.  LRAMVA Summary'!H$54:H$74)+SUM('1.  LRAMVA Summary'!H$75:H$76)*(MONTH($E131)-1)/12)*$H131</f>
        <v>-0.13491672104166666</v>
      </c>
      <c r="N131" s="230">
        <f>(SUM('1.  LRAMVA Summary'!I$54:I$74)+SUM('1.  LRAMVA Summary'!I$75:I$76)*(MONTH($E131)-1)/12)*$H131</f>
        <v>-1.4472493719444446</v>
      </c>
      <c r="O131" s="230">
        <f>(SUM('1.  LRAMVA Summary'!J$54:J$74)+SUM('1.  LRAMVA Summary'!J$75:J$76)*(MONTH($E131)-1)/12)*$H131</f>
        <v>-2.0636475314583338</v>
      </c>
      <c r="P131" s="230">
        <f>(SUM('1.  LRAMVA Summary'!K$54:K$74)+SUM('1.  LRAMVA Summary'!K$75:K$76)*(MONTH($E131)-1)/12)*$H131</f>
        <v>-1.0207802223822549</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573.808165184686</v>
      </c>
    </row>
    <row r="132" spans="2:23" s="9" customFormat="1" ht="15.75" thickBot="1">
      <c r="B132" s="66"/>
      <c r="E132" s="216" t="s">
        <v>468</v>
      </c>
      <c r="F132" s="216"/>
      <c r="G132" s="217"/>
      <c r="H132" s="218"/>
      <c r="I132" s="219">
        <f>SUM(I119:I131)</f>
        <v>828.5346970582176</v>
      </c>
      <c r="J132" s="219">
        <f>SUM(J119:J131)</f>
        <v>453.97101338033428</v>
      </c>
      <c r="K132" s="219">
        <f t="shared" ref="K132:O132" si="67">SUM(K119:K131)</f>
        <v>1888.0296525542099</v>
      </c>
      <c r="L132" s="219">
        <f t="shared" si="67"/>
        <v>27.6763650922286</v>
      </c>
      <c r="M132" s="219">
        <f t="shared" si="67"/>
        <v>-0.74591368562499993</v>
      </c>
      <c r="N132" s="219">
        <f t="shared" si="67"/>
        <v>-8.0014034191666674</v>
      </c>
      <c r="O132" s="219">
        <f t="shared" si="67"/>
        <v>-11.409282141875</v>
      </c>
      <c r="P132" s="219">
        <f t="shared" ref="P132:V132" si="68">SUM(P119:P131)</f>
        <v>-5.6435846647585324</v>
      </c>
      <c r="Q132" s="219">
        <f t="shared" si="68"/>
        <v>0</v>
      </c>
      <c r="R132" s="219">
        <f t="shared" si="68"/>
        <v>0</v>
      </c>
      <c r="S132" s="219">
        <f t="shared" si="68"/>
        <v>0</v>
      </c>
      <c r="T132" s="219">
        <f t="shared" si="68"/>
        <v>0</v>
      </c>
      <c r="U132" s="219">
        <f t="shared" si="68"/>
        <v>0</v>
      </c>
      <c r="V132" s="219">
        <f t="shared" si="68"/>
        <v>0</v>
      </c>
      <c r="W132" s="219">
        <f>SUM(W119:W131)</f>
        <v>3172.4115441735653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828.5346970582176</v>
      </c>
      <c r="J134" s="228">
        <f t="shared" ref="J134" si="69">J132+J133</f>
        <v>453.97101338033428</v>
      </c>
      <c r="K134" s="228">
        <f t="shared" ref="K134" si="70">K132+K133</f>
        <v>1888.0296525542099</v>
      </c>
      <c r="L134" s="228">
        <f t="shared" ref="L134" si="71">L132+L133</f>
        <v>27.6763650922286</v>
      </c>
      <c r="M134" s="228">
        <f t="shared" ref="M134" si="72">M132+M133</f>
        <v>-0.74591368562499993</v>
      </c>
      <c r="N134" s="228">
        <f t="shared" ref="N134" si="73">N132+N133</f>
        <v>-8.0014034191666674</v>
      </c>
      <c r="O134" s="228">
        <f t="shared" ref="O134:V134" si="74">O132+O133</f>
        <v>-11.409282141875</v>
      </c>
      <c r="P134" s="228">
        <f t="shared" si="74"/>
        <v>-5.6435846647585324</v>
      </c>
      <c r="Q134" s="228">
        <f t="shared" si="74"/>
        <v>0</v>
      </c>
      <c r="R134" s="228">
        <f t="shared" si="74"/>
        <v>0</v>
      </c>
      <c r="S134" s="228">
        <f t="shared" si="74"/>
        <v>0</v>
      </c>
      <c r="T134" s="228">
        <f t="shared" si="74"/>
        <v>0</v>
      </c>
      <c r="U134" s="228">
        <f t="shared" si="74"/>
        <v>0</v>
      </c>
      <c r="V134" s="228">
        <f t="shared" si="74"/>
        <v>0</v>
      </c>
      <c r="W134" s="228">
        <f>W132+W133</f>
        <v>3172.4115441735653</v>
      </c>
    </row>
    <row r="135" spans="2:23" s="9" customFormat="1">
      <c r="B135" s="66"/>
      <c r="E135" s="214">
        <v>43466</v>
      </c>
      <c r="F135" s="214" t="s">
        <v>186</v>
      </c>
      <c r="G135" s="215" t="s">
        <v>65</v>
      </c>
      <c r="H135" s="240">
        <f>$C$47/12</f>
        <v>2.0416666666666669E-3</v>
      </c>
      <c r="I135" s="230">
        <f>(SUM('1.  LRAMVA Summary'!D$54:D$77)+SUM('1.  LRAMVA Summary'!D$78:D$79)*(MONTH($E135)-1)/12)*$H135</f>
        <v>184.57922325916192</v>
      </c>
      <c r="J135" s="230">
        <f>(SUM('1.  LRAMVA Summary'!E$54:E$77)+SUM('1.  LRAMVA Summary'!E$78:E$79)*(MONTH($E135)-1)/12)*$H135</f>
        <v>101.13471086899922</v>
      </c>
      <c r="K135" s="230">
        <f>(SUM('1.  LRAMVA Summary'!F$54:F$77)+SUM('1.  LRAMVA Summary'!F$78:F$79)*(MONTH($E135)-1)/12)*$H135</f>
        <v>420.61128881635045</v>
      </c>
      <c r="L135" s="230">
        <f>(SUM('1.  LRAMVA Summary'!G$54:G$77)+SUM('1.  LRAMVA Summary'!G$78:G$79)*(MONTH($E135)-1)/12)*$H135</f>
        <v>6.1656826074980753</v>
      </c>
      <c r="M135" s="230">
        <f>(SUM('1.  LRAMVA Summary'!H$54:H$77)+SUM('1.  LRAMVA Summary'!H$78:H$79)*(MONTH($E135)-1)/12)*$H135</f>
        <v>-0.16617308749999998</v>
      </c>
      <c r="N135" s="230">
        <f>(SUM('1.  LRAMVA Summary'!I$54:I$77)+SUM('1.  LRAMVA Summary'!I$78:I$79)*(MONTH($E135)-1)/12)*$H135</f>
        <v>-1.7825358833333336</v>
      </c>
      <c r="O135" s="230">
        <f>(SUM('1.  LRAMVA Summary'!J$54:J$77)+SUM('1.  LRAMVA Summary'!J$78:J$79)*(MONTH($E135)-1)/12)*$H135</f>
        <v>-2.5417359625000002</v>
      </c>
      <c r="P135" s="230">
        <f>(SUM('1.  LRAMVA Summary'!K$54:K$77)+SUM('1.  LRAMVA Summary'!K$78:K$79)*(MONTH($E135)-1)/12)*$H135</f>
        <v>-1.2572659630514575</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706.74319465562473</v>
      </c>
    </row>
    <row r="136" spans="2:23" s="9" customFormat="1">
      <c r="B136" s="66"/>
      <c r="E136" s="214">
        <v>43497</v>
      </c>
      <c r="F136" s="214" t="s">
        <v>186</v>
      </c>
      <c r="G136" s="215" t="s">
        <v>65</v>
      </c>
      <c r="H136" s="240">
        <f t="shared" ref="H136:H137" si="75">$C$47/12</f>
        <v>2.0416666666666669E-3</v>
      </c>
      <c r="I136" s="230">
        <f>(SUM('1.  LRAMVA Summary'!D$54:D$77)+SUM('1.  LRAMVA Summary'!D$78:D$79)*(MONTH($E136)-1)/12)*$H136</f>
        <v>184.57922325916192</v>
      </c>
      <c r="J136" s="230">
        <f>(SUM('1.  LRAMVA Summary'!E$54:E$77)+SUM('1.  LRAMVA Summary'!E$78:E$79)*(MONTH($E136)-1)/12)*$H136</f>
        <v>101.13471086899922</v>
      </c>
      <c r="K136" s="230">
        <f>(SUM('1.  LRAMVA Summary'!F$54:F$77)+SUM('1.  LRAMVA Summary'!F$78:F$79)*(MONTH($E136)-1)/12)*$H136</f>
        <v>420.61128881635045</v>
      </c>
      <c r="L136" s="230">
        <f>(SUM('1.  LRAMVA Summary'!G$54:G$77)+SUM('1.  LRAMVA Summary'!G$78:G$79)*(MONTH($E136)-1)/12)*$H136</f>
        <v>6.1656826074980753</v>
      </c>
      <c r="M136" s="230">
        <f>(SUM('1.  LRAMVA Summary'!H$54:H$77)+SUM('1.  LRAMVA Summary'!H$78:H$79)*(MONTH($E136)-1)/12)*$H136</f>
        <v>-0.16617308749999998</v>
      </c>
      <c r="N136" s="230">
        <f>(SUM('1.  LRAMVA Summary'!I$54:I$77)+SUM('1.  LRAMVA Summary'!I$78:I$79)*(MONTH($E136)-1)/12)*$H136</f>
        <v>-1.7825358833333336</v>
      </c>
      <c r="O136" s="230">
        <f>(SUM('1.  LRAMVA Summary'!J$54:J$77)+SUM('1.  LRAMVA Summary'!J$78:J$79)*(MONTH($E136)-1)/12)*$H136</f>
        <v>-2.5417359625000002</v>
      </c>
      <c r="P136" s="230">
        <f>(SUM('1.  LRAMVA Summary'!K$54:K$77)+SUM('1.  LRAMVA Summary'!K$78:K$79)*(MONTH($E136)-1)/12)*$H136</f>
        <v>-1.2572659630514575</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706.74319465562473</v>
      </c>
    </row>
    <row r="137" spans="2:23" s="9" customFormat="1">
      <c r="B137" s="66"/>
      <c r="E137" s="214">
        <v>43525</v>
      </c>
      <c r="F137" s="214" t="s">
        <v>186</v>
      </c>
      <c r="G137" s="215" t="s">
        <v>65</v>
      </c>
      <c r="H137" s="240">
        <f t="shared" si="75"/>
        <v>2.0416666666666669E-3</v>
      </c>
      <c r="I137" s="230">
        <f>(SUM('1.  LRAMVA Summary'!D$54:D$77)+SUM('1.  LRAMVA Summary'!D$78:D$79)*(MONTH($E137)-1)/12)*$H137</f>
        <v>184.57922325916192</v>
      </c>
      <c r="J137" s="230">
        <f>(SUM('1.  LRAMVA Summary'!E$54:E$77)+SUM('1.  LRAMVA Summary'!E$78:E$79)*(MONTH($E137)-1)/12)*$H137</f>
        <v>101.13471086899922</v>
      </c>
      <c r="K137" s="230">
        <f>(SUM('1.  LRAMVA Summary'!F$54:F$77)+SUM('1.  LRAMVA Summary'!F$78:F$79)*(MONTH($E137)-1)/12)*$H137</f>
        <v>420.61128881635045</v>
      </c>
      <c r="L137" s="230">
        <f>(SUM('1.  LRAMVA Summary'!G$54:G$77)+SUM('1.  LRAMVA Summary'!G$78:G$79)*(MONTH($E137)-1)/12)*$H137</f>
        <v>6.1656826074980753</v>
      </c>
      <c r="M137" s="230">
        <f>(SUM('1.  LRAMVA Summary'!H$54:H$77)+SUM('1.  LRAMVA Summary'!H$78:H$79)*(MONTH($E137)-1)/12)*$H137</f>
        <v>-0.16617308749999998</v>
      </c>
      <c r="N137" s="230">
        <f>(SUM('1.  LRAMVA Summary'!I$54:I$77)+SUM('1.  LRAMVA Summary'!I$78:I$79)*(MONTH($E137)-1)/12)*$H137</f>
        <v>-1.7825358833333336</v>
      </c>
      <c r="O137" s="230">
        <f>(SUM('1.  LRAMVA Summary'!J$54:J$77)+SUM('1.  LRAMVA Summary'!J$78:J$79)*(MONTH($E137)-1)/12)*$H137</f>
        <v>-2.5417359625000002</v>
      </c>
      <c r="P137" s="230">
        <f>(SUM('1.  LRAMVA Summary'!K$54:K$77)+SUM('1.  LRAMVA Summary'!K$78:K$79)*(MONTH($E137)-1)/12)*$H137</f>
        <v>-1.2572659630514575</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706.74319465562473</v>
      </c>
    </row>
    <row r="138" spans="2:23" s="8" customFormat="1">
      <c r="B138" s="239"/>
      <c r="E138" s="214">
        <v>43556</v>
      </c>
      <c r="F138" s="214" t="s">
        <v>186</v>
      </c>
      <c r="G138" s="215" t="s">
        <v>66</v>
      </c>
      <c r="H138" s="240">
        <f>$C$48/12</f>
        <v>1.8166666666666667E-3</v>
      </c>
      <c r="I138" s="230">
        <f>(SUM('1.  LRAMVA Summary'!D$54:D$77)+SUM('1.  LRAMVA Summary'!D$78:D$79)*(MONTH($E138)-1)/12)*$H138</f>
        <v>164.23783947141754</v>
      </c>
      <c r="J138" s="230">
        <f>(SUM('1.  LRAMVA Summary'!E$54:E$77)+SUM('1.  LRAMVA Summary'!E$78:E$79)*(MONTH($E138)-1)/12)*$H138</f>
        <v>89.989252936497266</v>
      </c>
      <c r="K138" s="230">
        <f>(SUM('1.  LRAMVA Summary'!F$54:F$77)+SUM('1.  LRAMVA Summary'!F$78:F$79)*(MONTH($E138)-1)/12)*$H138</f>
        <v>374.2582080080179</v>
      </c>
      <c r="L138" s="230">
        <f>(SUM('1.  LRAMVA Summary'!G$54:G$77)+SUM('1.  LRAMVA Summary'!G$78:G$79)*(MONTH($E138)-1)/12)*$H138</f>
        <v>5.4861992181003281</v>
      </c>
      <c r="M138" s="230">
        <f>(SUM('1.  LRAMVA Summary'!H$54:H$77)+SUM('1.  LRAMVA Summary'!H$78:H$79)*(MONTH($E138)-1)/12)*$H138</f>
        <v>-0.14786013499999998</v>
      </c>
      <c r="N138" s="230">
        <f>(SUM('1.  LRAMVA Summary'!I$54:I$77)+SUM('1.  LRAMVA Summary'!I$78:I$79)*(MONTH($E138)-1)/12)*$H138</f>
        <v>-1.5860931533333333</v>
      </c>
      <c r="O138" s="230">
        <f>(SUM('1.  LRAMVA Summary'!J$54:J$77)+SUM('1.  LRAMVA Summary'!J$78:J$79)*(MONTH($E138)-1)/12)*$H138</f>
        <v>-2.2616262850000002</v>
      </c>
      <c r="P138" s="230">
        <f>(SUM('1.  LRAMVA Summary'!K$54:K$77)+SUM('1.  LRAMVA Summary'!K$78:K$79)*(MONTH($E138)-1)/12)*$H138</f>
        <v>-1.1187101222253786</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628.85720993847428</v>
      </c>
    </row>
    <row r="139" spans="2:23" s="9" customFormat="1">
      <c r="B139" s="66"/>
      <c r="E139" s="214">
        <v>43586</v>
      </c>
      <c r="F139" s="214" t="s">
        <v>186</v>
      </c>
      <c r="G139" s="215" t="s">
        <v>66</v>
      </c>
      <c r="H139" s="240">
        <f>$C$48/12</f>
        <v>1.8166666666666667E-3</v>
      </c>
      <c r="I139" s="230">
        <f>(SUM('1.  LRAMVA Summary'!D$54:D$77)+SUM('1.  LRAMVA Summary'!D$78:D$79)*(MONTH($E139)-1)/12)*$H139</f>
        <v>164.23783947141754</v>
      </c>
      <c r="J139" s="230">
        <f>(SUM('1.  LRAMVA Summary'!E$54:E$77)+SUM('1.  LRAMVA Summary'!E$78:E$79)*(MONTH($E139)-1)/12)*$H139</f>
        <v>89.989252936497266</v>
      </c>
      <c r="K139" s="230">
        <f>(SUM('1.  LRAMVA Summary'!F$54:F$77)+SUM('1.  LRAMVA Summary'!F$78:F$79)*(MONTH($E139)-1)/12)*$H139</f>
        <v>374.2582080080179</v>
      </c>
      <c r="L139" s="230">
        <f>(SUM('1.  LRAMVA Summary'!G$54:G$77)+SUM('1.  LRAMVA Summary'!G$78:G$79)*(MONTH($E139)-1)/12)*$H139</f>
        <v>5.4861992181003281</v>
      </c>
      <c r="M139" s="230">
        <f>(SUM('1.  LRAMVA Summary'!H$54:H$77)+SUM('1.  LRAMVA Summary'!H$78:H$79)*(MONTH($E139)-1)/12)*$H139</f>
        <v>-0.14786013499999998</v>
      </c>
      <c r="N139" s="230">
        <f>(SUM('1.  LRAMVA Summary'!I$54:I$77)+SUM('1.  LRAMVA Summary'!I$78:I$79)*(MONTH($E139)-1)/12)*$H139</f>
        <v>-1.5860931533333333</v>
      </c>
      <c r="O139" s="230">
        <f>(SUM('1.  LRAMVA Summary'!J$54:J$77)+SUM('1.  LRAMVA Summary'!J$78:J$79)*(MONTH($E139)-1)/12)*$H139</f>
        <v>-2.2616262850000002</v>
      </c>
      <c r="P139" s="230">
        <f>(SUM('1.  LRAMVA Summary'!K$54:K$77)+SUM('1.  LRAMVA Summary'!K$78:K$79)*(MONTH($E139)-1)/12)*$H139</f>
        <v>-1.1187101222253786</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628.85720993847428</v>
      </c>
    </row>
    <row r="140" spans="2:23" s="9" customFormat="1">
      <c r="B140" s="66"/>
      <c r="E140" s="214">
        <v>43617</v>
      </c>
      <c r="F140" s="214" t="s">
        <v>186</v>
      </c>
      <c r="G140" s="215" t="s">
        <v>66</v>
      </c>
      <c r="H140" s="240">
        <f t="shared" ref="H140:H146" si="77">$C$48/12</f>
        <v>1.8166666666666667E-3</v>
      </c>
      <c r="I140" s="230">
        <f>(SUM('1.  LRAMVA Summary'!D$54:D$77)+SUM('1.  LRAMVA Summary'!D$78:D$79)*(MONTH($E140)-1)/12)*$H140</f>
        <v>164.23783947141754</v>
      </c>
      <c r="J140" s="230">
        <f>(SUM('1.  LRAMVA Summary'!E$54:E$77)+SUM('1.  LRAMVA Summary'!E$78:E$79)*(MONTH($E140)-1)/12)*$H140</f>
        <v>89.989252936497266</v>
      </c>
      <c r="K140" s="230">
        <f>(SUM('1.  LRAMVA Summary'!F$54:F$77)+SUM('1.  LRAMVA Summary'!F$78:F$79)*(MONTH($E140)-1)/12)*$H140</f>
        <v>374.2582080080179</v>
      </c>
      <c r="L140" s="230">
        <f>(SUM('1.  LRAMVA Summary'!G$54:G$77)+SUM('1.  LRAMVA Summary'!G$78:G$79)*(MONTH($E140)-1)/12)*$H140</f>
        <v>5.4861992181003281</v>
      </c>
      <c r="M140" s="230">
        <f>(SUM('1.  LRAMVA Summary'!H$54:H$77)+SUM('1.  LRAMVA Summary'!H$78:H$79)*(MONTH($E140)-1)/12)*$H140</f>
        <v>-0.14786013499999998</v>
      </c>
      <c r="N140" s="230">
        <f>(SUM('1.  LRAMVA Summary'!I$54:I$77)+SUM('1.  LRAMVA Summary'!I$78:I$79)*(MONTH($E140)-1)/12)*$H140</f>
        <v>-1.5860931533333333</v>
      </c>
      <c r="O140" s="230">
        <f>(SUM('1.  LRAMVA Summary'!J$54:J$77)+SUM('1.  LRAMVA Summary'!J$78:J$79)*(MONTH($E140)-1)/12)*$H140</f>
        <v>-2.2616262850000002</v>
      </c>
      <c r="P140" s="230">
        <f>(SUM('1.  LRAMVA Summary'!K$54:K$77)+SUM('1.  LRAMVA Summary'!K$78:K$79)*(MONTH($E140)-1)/12)*$H140</f>
        <v>-1.1187101222253786</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628.85720993847428</v>
      </c>
    </row>
    <row r="141" spans="2:23" s="9" customFormat="1">
      <c r="B141" s="66"/>
      <c r="E141" s="214">
        <v>43647</v>
      </c>
      <c r="F141" s="214" t="s">
        <v>186</v>
      </c>
      <c r="G141" s="215" t="s">
        <v>68</v>
      </c>
      <c r="H141" s="240">
        <f t="shared" si="77"/>
        <v>1.8166666666666667E-3</v>
      </c>
      <c r="I141" s="230">
        <f>(SUM('1.  LRAMVA Summary'!D$54:D$77)+SUM('1.  LRAMVA Summary'!D$78:D$79)*(MONTH($E141)-1)/12)*$H141</f>
        <v>164.23783947141754</v>
      </c>
      <c r="J141" s="230">
        <f>(SUM('1.  LRAMVA Summary'!E$54:E$77)+SUM('1.  LRAMVA Summary'!E$78:E$79)*(MONTH($E141)-1)/12)*$H141</f>
        <v>89.989252936497266</v>
      </c>
      <c r="K141" s="230">
        <f>(SUM('1.  LRAMVA Summary'!F$54:F$77)+SUM('1.  LRAMVA Summary'!F$78:F$79)*(MONTH($E141)-1)/12)*$H141</f>
        <v>374.2582080080179</v>
      </c>
      <c r="L141" s="230">
        <f>(SUM('1.  LRAMVA Summary'!G$54:G$77)+SUM('1.  LRAMVA Summary'!G$78:G$79)*(MONTH($E141)-1)/12)*$H141</f>
        <v>5.4861992181003281</v>
      </c>
      <c r="M141" s="230">
        <f>(SUM('1.  LRAMVA Summary'!H$54:H$77)+SUM('1.  LRAMVA Summary'!H$78:H$79)*(MONTH($E141)-1)/12)*$H141</f>
        <v>-0.14786013499999998</v>
      </c>
      <c r="N141" s="230">
        <f>(SUM('1.  LRAMVA Summary'!I$54:I$77)+SUM('1.  LRAMVA Summary'!I$78:I$79)*(MONTH($E141)-1)/12)*$H141</f>
        <v>-1.5860931533333333</v>
      </c>
      <c r="O141" s="230">
        <f>(SUM('1.  LRAMVA Summary'!J$54:J$77)+SUM('1.  LRAMVA Summary'!J$78:J$79)*(MONTH($E141)-1)/12)*$H141</f>
        <v>-2.2616262850000002</v>
      </c>
      <c r="P141" s="230">
        <f>(SUM('1.  LRAMVA Summary'!K$54:K$77)+SUM('1.  LRAMVA Summary'!K$78:K$79)*(MONTH($E141)-1)/12)*$H141</f>
        <v>-1.1187101222253786</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628.85720993847428</v>
      </c>
    </row>
    <row r="142" spans="2:23" s="9" customFormat="1">
      <c r="B142" s="66"/>
      <c r="E142" s="214">
        <v>43678</v>
      </c>
      <c r="F142" s="214" t="s">
        <v>186</v>
      </c>
      <c r="G142" s="215" t="s">
        <v>68</v>
      </c>
      <c r="H142" s="240">
        <f t="shared" si="77"/>
        <v>1.8166666666666667E-3</v>
      </c>
      <c r="I142" s="230">
        <f>(SUM('1.  LRAMVA Summary'!D$54:D$77)+SUM('1.  LRAMVA Summary'!D$78:D$79)*(MONTH($E142)-1)/12)*$H142</f>
        <v>164.23783947141754</v>
      </c>
      <c r="J142" s="230">
        <f>(SUM('1.  LRAMVA Summary'!E$54:E$77)+SUM('1.  LRAMVA Summary'!E$78:E$79)*(MONTH($E142)-1)/12)*$H142</f>
        <v>89.989252936497266</v>
      </c>
      <c r="K142" s="230">
        <f>(SUM('1.  LRAMVA Summary'!F$54:F$77)+SUM('1.  LRAMVA Summary'!F$78:F$79)*(MONTH($E142)-1)/12)*$H142</f>
        <v>374.2582080080179</v>
      </c>
      <c r="L142" s="230">
        <f>(SUM('1.  LRAMVA Summary'!G$54:G$77)+SUM('1.  LRAMVA Summary'!G$78:G$79)*(MONTH($E142)-1)/12)*$H142</f>
        <v>5.4861992181003281</v>
      </c>
      <c r="M142" s="230">
        <f>(SUM('1.  LRAMVA Summary'!H$54:H$77)+SUM('1.  LRAMVA Summary'!H$78:H$79)*(MONTH($E142)-1)/12)*$H142</f>
        <v>-0.14786013499999998</v>
      </c>
      <c r="N142" s="230">
        <f>(SUM('1.  LRAMVA Summary'!I$54:I$77)+SUM('1.  LRAMVA Summary'!I$78:I$79)*(MONTH($E142)-1)/12)*$H142</f>
        <v>-1.5860931533333333</v>
      </c>
      <c r="O142" s="230">
        <f>(SUM('1.  LRAMVA Summary'!J$54:J$77)+SUM('1.  LRAMVA Summary'!J$78:J$79)*(MONTH($E142)-1)/12)*$H142</f>
        <v>-2.2616262850000002</v>
      </c>
      <c r="P142" s="230">
        <f>(SUM('1.  LRAMVA Summary'!K$54:K$77)+SUM('1.  LRAMVA Summary'!K$78:K$79)*(MONTH($E142)-1)/12)*$H142</f>
        <v>-1.1187101222253786</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628.85720993847428</v>
      </c>
    </row>
    <row r="143" spans="2:23" s="9" customFormat="1">
      <c r="B143" s="66"/>
      <c r="E143" s="214">
        <v>43709</v>
      </c>
      <c r="F143" s="214" t="s">
        <v>186</v>
      </c>
      <c r="G143" s="215" t="s">
        <v>68</v>
      </c>
      <c r="H143" s="240">
        <f t="shared" si="77"/>
        <v>1.8166666666666667E-3</v>
      </c>
      <c r="I143" s="230">
        <f>(SUM('1.  LRAMVA Summary'!D$54:D$77)+SUM('1.  LRAMVA Summary'!D$78:D$79)*(MONTH($E143)-1)/12)*$H143</f>
        <v>164.23783947141754</v>
      </c>
      <c r="J143" s="230">
        <f>(SUM('1.  LRAMVA Summary'!E$54:E$77)+SUM('1.  LRAMVA Summary'!E$78:E$79)*(MONTH($E143)-1)/12)*$H143</f>
        <v>89.989252936497266</v>
      </c>
      <c r="K143" s="230">
        <f>(SUM('1.  LRAMVA Summary'!F$54:F$77)+SUM('1.  LRAMVA Summary'!F$78:F$79)*(MONTH($E143)-1)/12)*$H143</f>
        <v>374.2582080080179</v>
      </c>
      <c r="L143" s="230">
        <f>(SUM('1.  LRAMVA Summary'!G$54:G$77)+SUM('1.  LRAMVA Summary'!G$78:G$79)*(MONTH($E143)-1)/12)*$H143</f>
        <v>5.4861992181003281</v>
      </c>
      <c r="M143" s="230">
        <f>(SUM('1.  LRAMVA Summary'!H$54:H$77)+SUM('1.  LRAMVA Summary'!H$78:H$79)*(MONTH($E143)-1)/12)*$H143</f>
        <v>-0.14786013499999998</v>
      </c>
      <c r="N143" s="230">
        <f>(SUM('1.  LRAMVA Summary'!I$54:I$77)+SUM('1.  LRAMVA Summary'!I$78:I$79)*(MONTH($E143)-1)/12)*$H143</f>
        <v>-1.5860931533333333</v>
      </c>
      <c r="O143" s="230">
        <f>(SUM('1.  LRAMVA Summary'!J$54:J$77)+SUM('1.  LRAMVA Summary'!J$78:J$79)*(MONTH($E143)-1)/12)*$H143</f>
        <v>-2.2616262850000002</v>
      </c>
      <c r="P143" s="230">
        <f>(SUM('1.  LRAMVA Summary'!K$54:K$77)+SUM('1.  LRAMVA Summary'!K$78:K$79)*(MONTH($E143)-1)/12)*$H143</f>
        <v>-1.1187101222253786</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628.85720993847428</v>
      </c>
    </row>
    <row r="144" spans="2:23" s="9" customFormat="1">
      <c r="B144" s="66"/>
      <c r="E144" s="214">
        <v>43739</v>
      </c>
      <c r="F144" s="214" t="s">
        <v>186</v>
      </c>
      <c r="G144" s="215" t="s">
        <v>69</v>
      </c>
      <c r="H144" s="240">
        <f t="shared" si="77"/>
        <v>1.8166666666666667E-3</v>
      </c>
      <c r="I144" s="230">
        <f>(SUM('1.  LRAMVA Summary'!D$54:D$77)+SUM('1.  LRAMVA Summary'!D$78:D$79)*(MONTH($E144)-1)/12)*$H144</f>
        <v>164.23783947141754</v>
      </c>
      <c r="J144" s="230">
        <f>(SUM('1.  LRAMVA Summary'!E$54:E$77)+SUM('1.  LRAMVA Summary'!E$78:E$79)*(MONTH($E144)-1)/12)*$H144</f>
        <v>89.989252936497266</v>
      </c>
      <c r="K144" s="230">
        <f>(SUM('1.  LRAMVA Summary'!F$54:F$77)+SUM('1.  LRAMVA Summary'!F$78:F$79)*(MONTH($E144)-1)/12)*$H144</f>
        <v>374.2582080080179</v>
      </c>
      <c r="L144" s="230">
        <f>(SUM('1.  LRAMVA Summary'!G$54:G$77)+SUM('1.  LRAMVA Summary'!G$78:G$79)*(MONTH($E144)-1)/12)*$H144</f>
        <v>5.4861992181003281</v>
      </c>
      <c r="M144" s="230">
        <f>(SUM('1.  LRAMVA Summary'!H$54:H$77)+SUM('1.  LRAMVA Summary'!H$78:H$79)*(MONTH($E144)-1)/12)*$H144</f>
        <v>-0.14786013499999998</v>
      </c>
      <c r="N144" s="230">
        <f>(SUM('1.  LRAMVA Summary'!I$54:I$77)+SUM('1.  LRAMVA Summary'!I$78:I$79)*(MONTH($E144)-1)/12)*$H144</f>
        <v>-1.5860931533333333</v>
      </c>
      <c r="O144" s="230">
        <f>(SUM('1.  LRAMVA Summary'!J$54:J$77)+SUM('1.  LRAMVA Summary'!J$78:J$79)*(MONTH($E144)-1)/12)*$H144</f>
        <v>-2.2616262850000002</v>
      </c>
      <c r="P144" s="230">
        <f>(SUM('1.  LRAMVA Summary'!K$54:K$77)+SUM('1.  LRAMVA Summary'!K$78:K$79)*(MONTH($E144)-1)/12)*$H144</f>
        <v>-1.1187101222253786</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628.85720993847428</v>
      </c>
    </row>
    <row r="145" spans="2:23" s="9" customFormat="1">
      <c r="B145" s="66"/>
      <c r="E145" s="214">
        <v>43770</v>
      </c>
      <c r="F145" s="214" t="s">
        <v>186</v>
      </c>
      <c r="G145" s="215" t="s">
        <v>69</v>
      </c>
      <c r="H145" s="240">
        <f t="shared" si="77"/>
        <v>1.8166666666666667E-3</v>
      </c>
      <c r="I145" s="230">
        <f>(SUM('1.  LRAMVA Summary'!D$54:D$77)+SUM('1.  LRAMVA Summary'!D$78:D$79)*(MONTH($E145)-1)/12)*$H145</f>
        <v>164.23783947141754</v>
      </c>
      <c r="J145" s="230">
        <f>(SUM('1.  LRAMVA Summary'!E$54:E$77)+SUM('1.  LRAMVA Summary'!E$78:E$79)*(MONTH($E145)-1)/12)*$H145</f>
        <v>89.989252936497266</v>
      </c>
      <c r="K145" s="230">
        <f>(SUM('1.  LRAMVA Summary'!F$54:F$77)+SUM('1.  LRAMVA Summary'!F$78:F$79)*(MONTH($E145)-1)/12)*$H145</f>
        <v>374.2582080080179</v>
      </c>
      <c r="L145" s="230">
        <f>(SUM('1.  LRAMVA Summary'!G$54:G$77)+SUM('1.  LRAMVA Summary'!G$78:G$79)*(MONTH($E145)-1)/12)*$H145</f>
        <v>5.4861992181003281</v>
      </c>
      <c r="M145" s="230">
        <f>(SUM('1.  LRAMVA Summary'!H$54:H$77)+SUM('1.  LRAMVA Summary'!H$78:H$79)*(MONTH($E145)-1)/12)*$H145</f>
        <v>-0.14786013499999998</v>
      </c>
      <c r="N145" s="230">
        <f>(SUM('1.  LRAMVA Summary'!I$54:I$77)+SUM('1.  LRAMVA Summary'!I$78:I$79)*(MONTH($E145)-1)/12)*$H145</f>
        <v>-1.5860931533333333</v>
      </c>
      <c r="O145" s="230">
        <f>(SUM('1.  LRAMVA Summary'!J$54:J$77)+SUM('1.  LRAMVA Summary'!J$78:J$79)*(MONTH($E145)-1)/12)*$H145</f>
        <v>-2.2616262850000002</v>
      </c>
      <c r="P145" s="230">
        <f>(SUM('1.  LRAMVA Summary'!K$54:K$77)+SUM('1.  LRAMVA Summary'!K$78:K$79)*(MONTH($E145)-1)/12)*$H145</f>
        <v>-1.1187101222253786</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628.85720993847428</v>
      </c>
    </row>
    <row r="146" spans="2:23" s="9" customFormat="1">
      <c r="B146" s="66"/>
      <c r="E146" s="214">
        <v>43800</v>
      </c>
      <c r="F146" s="214" t="s">
        <v>186</v>
      </c>
      <c r="G146" s="215" t="s">
        <v>69</v>
      </c>
      <c r="H146" s="240">
        <f t="shared" si="77"/>
        <v>1.8166666666666667E-3</v>
      </c>
      <c r="I146" s="230">
        <f>(SUM('1.  LRAMVA Summary'!D$54:D$77)+SUM('1.  LRAMVA Summary'!D$78:D$79)*(MONTH($E146)-1)/12)*$H146</f>
        <v>164.23783947141754</v>
      </c>
      <c r="J146" s="230">
        <f>(SUM('1.  LRAMVA Summary'!E$54:E$77)+SUM('1.  LRAMVA Summary'!E$78:E$79)*(MONTH($E146)-1)/12)*$H146</f>
        <v>89.989252936497266</v>
      </c>
      <c r="K146" s="230">
        <f>(SUM('1.  LRAMVA Summary'!F$54:F$77)+SUM('1.  LRAMVA Summary'!F$78:F$79)*(MONTH($E146)-1)/12)*$H146</f>
        <v>374.2582080080179</v>
      </c>
      <c r="L146" s="230">
        <f>(SUM('1.  LRAMVA Summary'!G$54:G$77)+SUM('1.  LRAMVA Summary'!G$78:G$79)*(MONTH($E146)-1)/12)*$H146</f>
        <v>5.4861992181003281</v>
      </c>
      <c r="M146" s="230">
        <f>(SUM('1.  LRAMVA Summary'!H$54:H$77)+SUM('1.  LRAMVA Summary'!H$78:H$79)*(MONTH($E146)-1)/12)*$H146</f>
        <v>-0.14786013499999998</v>
      </c>
      <c r="N146" s="230">
        <f>(SUM('1.  LRAMVA Summary'!I$54:I$77)+SUM('1.  LRAMVA Summary'!I$78:I$79)*(MONTH($E146)-1)/12)*$H146</f>
        <v>-1.5860931533333333</v>
      </c>
      <c r="O146" s="230">
        <f>(SUM('1.  LRAMVA Summary'!J$54:J$77)+SUM('1.  LRAMVA Summary'!J$78:J$79)*(MONTH($E146)-1)/12)*$H146</f>
        <v>-2.2616262850000002</v>
      </c>
      <c r="P146" s="230">
        <f>(SUM('1.  LRAMVA Summary'!K$54:K$77)+SUM('1.  LRAMVA Summary'!K$78:K$79)*(MONTH($E146)-1)/12)*$H146</f>
        <v>-1.1187101222253786</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628.85720993847428</v>
      </c>
    </row>
    <row r="147" spans="2:23" s="9" customFormat="1" ht="15.75" thickBot="1">
      <c r="B147" s="66"/>
      <c r="E147" s="216" t="s">
        <v>469</v>
      </c>
      <c r="F147" s="216"/>
      <c r="G147" s="217"/>
      <c r="H147" s="218"/>
      <c r="I147" s="219">
        <f>SUM(I134:I146)</f>
        <v>2860.4129220784607</v>
      </c>
      <c r="J147" s="219">
        <f>SUM(J134:J146)</f>
        <v>1567.2784224158072</v>
      </c>
      <c r="K147" s="219">
        <f t="shared" ref="K147:O147" si="78">SUM(K134:K146)</f>
        <v>6518.1873910754257</v>
      </c>
      <c r="L147" s="219">
        <f t="shared" si="78"/>
        <v>95.549205877625752</v>
      </c>
      <c r="M147" s="219">
        <f t="shared" si="78"/>
        <v>-2.5751741631250002</v>
      </c>
      <c r="N147" s="219">
        <f t="shared" si="78"/>
        <v>-27.623849449166666</v>
      </c>
      <c r="O147" s="219">
        <f t="shared" si="78"/>
        <v>-39.389126594374986</v>
      </c>
      <c r="P147" s="219">
        <f t="shared" ref="P147:V147" si="79">SUM(P134:P146)</f>
        <v>-19.483773653941316</v>
      </c>
      <c r="Q147" s="219">
        <f t="shared" si="79"/>
        <v>0</v>
      </c>
      <c r="R147" s="219">
        <f t="shared" si="79"/>
        <v>0</v>
      </c>
      <c r="S147" s="219">
        <f t="shared" si="79"/>
        <v>0</v>
      </c>
      <c r="T147" s="219">
        <f t="shared" si="79"/>
        <v>0</v>
      </c>
      <c r="U147" s="219">
        <f t="shared" si="79"/>
        <v>0</v>
      </c>
      <c r="V147" s="219">
        <f t="shared" si="79"/>
        <v>0</v>
      </c>
      <c r="W147" s="219">
        <f>SUM(W134:W146)</f>
        <v>10952.35601758671</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2860.4129220784607</v>
      </c>
      <c r="J149" s="228">
        <f t="shared" ref="J149" si="80">J147+J148</f>
        <v>1567.2784224158072</v>
      </c>
      <c r="K149" s="228">
        <f t="shared" ref="K149" si="81">K147+K148</f>
        <v>6518.1873910754257</v>
      </c>
      <c r="L149" s="228">
        <f t="shared" ref="L149" si="82">L147+L148</f>
        <v>95.549205877625752</v>
      </c>
      <c r="M149" s="228">
        <f t="shared" ref="M149" si="83">M147+M148</f>
        <v>-2.5751741631250002</v>
      </c>
      <c r="N149" s="228">
        <f t="shared" ref="N149" si="84">N147+N148</f>
        <v>-27.623849449166666</v>
      </c>
      <c r="O149" s="228">
        <f t="shared" ref="O149:V149" si="85">O147+O148</f>
        <v>-39.389126594374986</v>
      </c>
      <c r="P149" s="228">
        <f t="shared" si="85"/>
        <v>-19.483773653941316</v>
      </c>
      <c r="Q149" s="228">
        <f t="shared" si="85"/>
        <v>0</v>
      </c>
      <c r="R149" s="228">
        <f t="shared" si="85"/>
        <v>0</v>
      </c>
      <c r="S149" s="228">
        <f t="shared" si="85"/>
        <v>0</v>
      </c>
      <c r="T149" s="228">
        <f t="shared" si="85"/>
        <v>0</v>
      </c>
      <c r="U149" s="228">
        <f t="shared" si="85"/>
        <v>0</v>
      </c>
      <c r="V149" s="228">
        <f t="shared" si="85"/>
        <v>0</v>
      </c>
      <c r="W149" s="228">
        <f>W147+W148</f>
        <v>10952.35601758671</v>
      </c>
    </row>
    <row r="150" spans="2:23" s="9" customFormat="1">
      <c r="B150" s="66"/>
      <c r="E150" s="214">
        <v>43831</v>
      </c>
      <c r="F150" s="214" t="s">
        <v>187</v>
      </c>
      <c r="G150" s="215" t="s">
        <v>65</v>
      </c>
      <c r="H150" s="240">
        <f t="shared" ref="H150:H153" si="86">$C$48/12</f>
        <v>1.8166666666666667E-3</v>
      </c>
      <c r="I150" s="230">
        <f>(SUM('1.  LRAMVA Summary'!D$54:D$80)+SUM('1.  LRAMVA Summary'!D$81:D$82)*(MONTH($E150)-1)/12)*$H150</f>
        <v>164.23783947141754</v>
      </c>
      <c r="J150" s="230">
        <f>(SUM('1.  LRAMVA Summary'!E$54:E$80)+SUM('1.  LRAMVA Summary'!E$81:E$82)*(MONTH($E150)-1)/12)*$H150</f>
        <v>89.989252936497266</v>
      </c>
      <c r="K150" s="230">
        <f>(SUM('1.  LRAMVA Summary'!F$54:F$80)+SUM('1.  LRAMVA Summary'!F$81:F$82)*(MONTH($E150)-1)/12)*$H150</f>
        <v>374.2582080080179</v>
      </c>
      <c r="L150" s="230">
        <f>(SUM('1.  LRAMVA Summary'!G$54:G$80)+SUM('1.  LRAMVA Summary'!G$81:G$82)*(MONTH($E150)-1)/12)*$H150</f>
        <v>5.4861992181003281</v>
      </c>
      <c r="M150" s="230">
        <f>(SUM('1.  LRAMVA Summary'!H$54:H$80)+SUM('1.  LRAMVA Summary'!H$81:H$82)*(MONTH($E150)-1)/12)*$H150</f>
        <v>-0.14786013499999998</v>
      </c>
      <c r="N150" s="230">
        <f>(SUM('1.  LRAMVA Summary'!I$54:I$80)+SUM('1.  LRAMVA Summary'!I$81:I$82)*(MONTH($E150)-1)/12)*$H150</f>
        <v>-1.5860931533333333</v>
      </c>
      <c r="O150" s="230">
        <f>(SUM('1.  LRAMVA Summary'!J$54:J$80)+SUM('1.  LRAMVA Summary'!J$81:J$82)*(MONTH($E150)-1)/12)*$H150</f>
        <v>-2.2616262850000002</v>
      </c>
      <c r="P150" s="230">
        <f>(SUM('1.  LRAMVA Summary'!K$54:K$80)+SUM('1.  LRAMVA Summary'!K$81:K$82)*(MONTH($E150)-1)/12)*$H150</f>
        <v>-1.1187101222253786</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628.85720993847428</v>
      </c>
    </row>
    <row r="151" spans="2:23" s="9" customFormat="1">
      <c r="B151" s="66"/>
      <c r="E151" s="214">
        <v>43862</v>
      </c>
      <c r="F151" s="214" t="s">
        <v>187</v>
      </c>
      <c r="G151" s="215" t="s">
        <v>65</v>
      </c>
      <c r="H151" s="240">
        <f t="shared" si="86"/>
        <v>1.8166666666666667E-3</v>
      </c>
      <c r="I151" s="230">
        <f>(SUM('1.  LRAMVA Summary'!D$54:D$80)+SUM('1.  LRAMVA Summary'!D$81:D$82)*(MONTH($E151)-1)/12)*$H151</f>
        <v>164.23783947141754</v>
      </c>
      <c r="J151" s="230">
        <f>(SUM('1.  LRAMVA Summary'!E$54:E$80)+SUM('1.  LRAMVA Summary'!E$81:E$82)*(MONTH($E151)-1)/12)*$H151</f>
        <v>89.989252936497266</v>
      </c>
      <c r="K151" s="230">
        <f>(SUM('1.  LRAMVA Summary'!F$54:F$80)+SUM('1.  LRAMVA Summary'!F$81:F$82)*(MONTH($E151)-1)/12)*$H151</f>
        <v>374.2582080080179</v>
      </c>
      <c r="L151" s="230">
        <f>(SUM('1.  LRAMVA Summary'!G$54:G$80)+SUM('1.  LRAMVA Summary'!G$81:G$82)*(MONTH($E151)-1)/12)*$H151</f>
        <v>5.4861992181003281</v>
      </c>
      <c r="M151" s="230">
        <f>(SUM('1.  LRAMVA Summary'!H$54:H$80)+SUM('1.  LRAMVA Summary'!H$81:H$82)*(MONTH($E151)-1)/12)*$H151</f>
        <v>-0.14786013499999998</v>
      </c>
      <c r="N151" s="230">
        <f>(SUM('1.  LRAMVA Summary'!I$54:I$80)+SUM('1.  LRAMVA Summary'!I$81:I$82)*(MONTH($E151)-1)/12)*$H151</f>
        <v>-1.5860931533333333</v>
      </c>
      <c r="O151" s="230">
        <f>(SUM('1.  LRAMVA Summary'!J$54:J$80)+SUM('1.  LRAMVA Summary'!J$81:J$82)*(MONTH($E151)-1)/12)*$H151</f>
        <v>-2.2616262850000002</v>
      </c>
      <c r="P151" s="230">
        <f>(SUM('1.  LRAMVA Summary'!K$54:K$80)+SUM('1.  LRAMVA Summary'!K$81:K$82)*(MONTH($E151)-1)/12)*$H151</f>
        <v>-1.1187101222253786</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7">SUM(I151:V151)</f>
        <v>628.85720993847428</v>
      </c>
    </row>
    <row r="152" spans="2:23" s="9" customFormat="1">
      <c r="B152" s="66"/>
      <c r="E152" s="214">
        <v>43891</v>
      </c>
      <c r="F152" s="214" t="s">
        <v>187</v>
      </c>
      <c r="G152" s="215" t="s">
        <v>65</v>
      </c>
      <c r="H152" s="240">
        <f t="shared" si="86"/>
        <v>1.8166666666666667E-3</v>
      </c>
      <c r="I152" s="230">
        <f>(SUM('1.  LRAMVA Summary'!D$54:D$80)+SUM('1.  LRAMVA Summary'!D$81:D$82)*(MONTH($E152)-1)/12)*$H152</f>
        <v>164.23783947141754</v>
      </c>
      <c r="J152" s="230">
        <f>(SUM('1.  LRAMVA Summary'!E$54:E$80)+SUM('1.  LRAMVA Summary'!E$81:E$82)*(MONTH($E152)-1)/12)*$H152</f>
        <v>89.989252936497266</v>
      </c>
      <c r="K152" s="230">
        <f>(SUM('1.  LRAMVA Summary'!F$54:F$80)+SUM('1.  LRAMVA Summary'!F$81:F$82)*(MONTH($E152)-1)/12)*$H152</f>
        <v>374.2582080080179</v>
      </c>
      <c r="L152" s="230">
        <f>(SUM('1.  LRAMVA Summary'!G$54:G$80)+SUM('1.  LRAMVA Summary'!G$81:G$82)*(MONTH($E152)-1)/12)*$H152</f>
        <v>5.4861992181003281</v>
      </c>
      <c r="M152" s="230">
        <f>(SUM('1.  LRAMVA Summary'!H$54:H$80)+SUM('1.  LRAMVA Summary'!H$81:H$82)*(MONTH($E152)-1)/12)*$H152</f>
        <v>-0.14786013499999998</v>
      </c>
      <c r="N152" s="230">
        <f>(SUM('1.  LRAMVA Summary'!I$54:I$80)+SUM('1.  LRAMVA Summary'!I$81:I$82)*(MONTH($E152)-1)/12)*$H152</f>
        <v>-1.5860931533333333</v>
      </c>
      <c r="O152" s="230">
        <f>(SUM('1.  LRAMVA Summary'!J$54:J$80)+SUM('1.  LRAMVA Summary'!J$81:J$82)*(MONTH($E152)-1)/12)*$H152</f>
        <v>-2.2616262850000002</v>
      </c>
      <c r="P152" s="230">
        <f>(SUM('1.  LRAMVA Summary'!K$54:K$80)+SUM('1.  LRAMVA Summary'!K$81:K$82)*(MONTH($E152)-1)/12)*$H152</f>
        <v>-1.1187101222253786</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7"/>
        <v>628.85720993847428</v>
      </c>
    </row>
    <row r="153" spans="2:23" s="9" customFormat="1">
      <c r="B153" s="66"/>
      <c r="E153" s="214">
        <v>43922</v>
      </c>
      <c r="F153" s="214" t="s">
        <v>187</v>
      </c>
      <c r="G153" s="215" t="s">
        <v>66</v>
      </c>
      <c r="H153" s="240">
        <f t="shared" si="86"/>
        <v>1.8166666666666667E-3</v>
      </c>
      <c r="I153" s="230">
        <f>(SUM('1.  LRAMVA Summary'!D$54:D$80)+SUM('1.  LRAMVA Summary'!D$81:D$82)*(MONTH($E153)-1)/12)*$H153</f>
        <v>164.23783947141754</v>
      </c>
      <c r="J153" s="230">
        <f>(SUM('1.  LRAMVA Summary'!E$54:E$80)+SUM('1.  LRAMVA Summary'!E$81:E$82)*(MONTH($E153)-1)/12)*$H153</f>
        <v>89.989252936497266</v>
      </c>
      <c r="K153" s="230">
        <f>(SUM('1.  LRAMVA Summary'!F$54:F$80)+SUM('1.  LRAMVA Summary'!F$81:F$82)*(MONTH($E153)-1)/12)*$H153</f>
        <v>374.2582080080179</v>
      </c>
      <c r="L153" s="230">
        <f>(SUM('1.  LRAMVA Summary'!G$54:G$80)+SUM('1.  LRAMVA Summary'!G$81:G$82)*(MONTH($E153)-1)/12)*$H153</f>
        <v>5.4861992181003281</v>
      </c>
      <c r="M153" s="230">
        <f>(SUM('1.  LRAMVA Summary'!H$54:H$80)+SUM('1.  LRAMVA Summary'!H$81:H$82)*(MONTH($E153)-1)/12)*$H153</f>
        <v>-0.14786013499999998</v>
      </c>
      <c r="N153" s="230">
        <f>(SUM('1.  LRAMVA Summary'!I$54:I$80)+SUM('1.  LRAMVA Summary'!I$81:I$82)*(MONTH($E153)-1)/12)*$H153</f>
        <v>-1.5860931533333333</v>
      </c>
      <c r="O153" s="230">
        <f>(SUM('1.  LRAMVA Summary'!J$54:J$80)+SUM('1.  LRAMVA Summary'!J$81:J$82)*(MONTH($E153)-1)/12)*$H153</f>
        <v>-2.2616262850000002</v>
      </c>
      <c r="P153" s="230">
        <f>(SUM('1.  LRAMVA Summary'!K$54:K$80)+SUM('1.  LRAMVA Summary'!K$81:K$82)*(MONTH($E153)-1)/12)*$H153</f>
        <v>-1.1187101222253786</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7"/>
        <v>628.85720993847428</v>
      </c>
    </row>
    <row r="154" spans="2:23" s="9" customFormat="1">
      <c r="B154" s="66"/>
      <c r="E154" s="214">
        <v>43952</v>
      </c>
      <c r="F154" s="214" t="s">
        <v>187</v>
      </c>
      <c r="G154" s="215" t="s">
        <v>66</v>
      </c>
      <c r="H154" s="240">
        <f t="shared" ref="H154:H155" si="88">$C$52/12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7"/>
        <v>0</v>
      </c>
    </row>
    <row r="155" spans="2:23" s="9" customFormat="1">
      <c r="B155" s="66"/>
      <c r="E155" s="214">
        <v>43983</v>
      </c>
      <c r="F155" s="214" t="s">
        <v>187</v>
      </c>
      <c r="G155" s="215" t="s">
        <v>66</v>
      </c>
      <c r="H155" s="240">
        <f t="shared" si="88"/>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7"/>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7"/>
        <v>0</v>
      </c>
    </row>
    <row r="157" spans="2:23" s="9" customFormat="1">
      <c r="B157" s="66"/>
      <c r="E157" s="214">
        <v>44044</v>
      </c>
      <c r="F157" s="214" t="s">
        <v>187</v>
      </c>
      <c r="G157" s="215" t="s">
        <v>68</v>
      </c>
      <c r="H157" s="240">
        <f t="shared" ref="H157:H158" si="89">$C$53/12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7"/>
        <v>0</v>
      </c>
    </row>
    <row r="158" spans="2:23" s="9" customFormat="1">
      <c r="B158" s="66"/>
      <c r="E158" s="214">
        <v>44075</v>
      </c>
      <c r="F158" s="214" t="s">
        <v>187</v>
      </c>
      <c r="G158" s="215" t="s">
        <v>68</v>
      </c>
      <c r="H158" s="240">
        <f t="shared" si="89"/>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7"/>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7"/>
        <v>0</v>
      </c>
    </row>
    <row r="160" spans="2:23" s="9" customFormat="1">
      <c r="B160" s="66"/>
      <c r="E160" s="214">
        <v>44136</v>
      </c>
      <c r="F160" s="214" t="s">
        <v>187</v>
      </c>
      <c r="G160" s="215" t="s">
        <v>69</v>
      </c>
      <c r="H160" s="240">
        <f t="shared" ref="H160:H161" si="90">$C$54/12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7"/>
        <v>0</v>
      </c>
    </row>
    <row r="161" spans="2:23" s="9" customFormat="1">
      <c r="B161" s="66"/>
      <c r="E161" s="214">
        <v>44166</v>
      </c>
      <c r="F161" s="214" t="s">
        <v>187</v>
      </c>
      <c r="G161" s="215" t="s">
        <v>69</v>
      </c>
      <c r="H161" s="240">
        <f t="shared" si="90"/>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3517.3642799641302</v>
      </c>
      <c r="J162" s="219">
        <f>SUM(J149:J161)</f>
        <v>1927.2354341617961</v>
      </c>
      <c r="K162" s="219">
        <f t="shared" ref="K162:O162" si="91">SUM(K149:K161)</f>
        <v>8015.2202231074989</v>
      </c>
      <c r="L162" s="219">
        <f t="shared" si="91"/>
        <v>117.49400275002705</v>
      </c>
      <c r="M162" s="219">
        <f t="shared" si="91"/>
        <v>-3.1666147031250009</v>
      </c>
      <c r="N162" s="219">
        <f t="shared" si="91"/>
        <v>-33.968222062499997</v>
      </c>
      <c r="O162" s="219">
        <f t="shared" si="91"/>
        <v>-48.435631734374979</v>
      </c>
      <c r="P162" s="219">
        <f t="shared" ref="P162:V162" si="92">SUM(P149:P161)</f>
        <v>-23.958614142842837</v>
      </c>
      <c r="Q162" s="219">
        <f t="shared" si="92"/>
        <v>0</v>
      </c>
      <c r="R162" s="219">
        <f t="shared" si="92"/>
        <v>0</v>
      </c>
      <c r="S162" s="219">
        <f t="shared" si="92"/>
        <v>0</v>
      </c>
      <c r="T162" s="219">
        <f t="shared" si="92"/>
        <v>0</v>
      </c>
      <c r="U162" s="219">
        <f t="shared" si="92"/>
        <v>0</v>
      </c>
      <c r="V162" s="219">
        <f t="shared" si="92"/>
        <v>0</v>
      </c>
      <c r="W162" s="219">
        <f>SUM(W149:W161)</f>
        <v>13467.784857340608</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8"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54"/>
  <sheetViews>
    <sheetView topLeftCell="AP120" zoomScale="90" zoomScaleNormal="90" workbookViewId="0">
      <selection activeCell="AV129" sqref="AV129"/>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615</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609</v>
      </c>
      <c r="C17" s="90"/>
      <c r="D17" s="610" t="s">
        <v>587</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622</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621</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623</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1" t="s">
        <v>633</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592</v>
      </c>
      <c r="H23" s="10"/>
      <c r="I23" s="10"/>
      <c r="J23" s="10"/>
    </row>
    <row r="24" spans="2:73" s="669" customFormat="1" ht="21" customHeight="1">
      <c r="B24" s="700" t="s">
        <v>596</v>
      </c>
      <c r="C24" s="888" t="s">
        <v>597</v>
      </c>
      <c r="D24" s="888"/>
      <c r="E24" s="888"/>
      <c r="F24" s="888"/>
      <c r="G24" s="888"/>
      <c r="H24" s="677" t="s">
        <v>594</v>
      </c>
      <c r="I24" s="677" t="s">
        <v>593</v>
      </c>
      <c r="J24" s="677" t="s">
        <v>595</v>
      </c>
      <c r="K24" s="668"/>
      <c r="L24" s="669" t="s">
        <v>597</v>
      </c>
      <c r="AQ24" s="669" t="s">
        <v>597</v>
      </c>
      <c r="BU24" s="668"/>
    </row>
    <row r="25" spans="2:73" s="250" customFormat="1" ht="49.5" customHeight="1">
      <c r="B25" s="245" t="s">
        <v>473</v>
      </c>
      <c r="C25" s="245" t="s">
        <v>211</v>
      </c>
      <c r="D25" s="627" t="s">
        <v>474</v>
      </c>
      <c r="E25" s="245" t="s">
        <v>208</v>
      </c>
      <c r="F25" s="245" t="s">
        <v>475</v>
      </c>
      <c r="G25" s="245" t="s">
        <v>476</v>
      </c>
      <c r="H25" s="627" t="s">
        <v>477</v>
      </c>
      <c r="I25" s="635" t="s">
        <v>585</v>
      </c>
      <c r="J25" s="642" t="s">
        <v>586</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75" t="s">
        <v>752</v>
      </c>
      <c r="C27" s="775" t="s">
        <v>753</v>
      </c>
      <c r="D27" s="775" t="s">
        <v>2</v>
      </c>
      <c r="E27" s="775" t="s">
        <v>754</v>
      </c>
      <c r="F27" s="775" t="s">
        <v>29</v>
      </c>
      <c r="G27" s="775" t="s">
        <v>755</v>
      </c>
      <c r="H27" s="775">
        <v>2011</v>
      </c>
      <c r="I27" s="643" t="s">
        <v>573</v>
      </c>
      <c r="J27" s="643" t="s">
        <v>591</v>
      </c>
      <c r="K27" s="632"/>
      <c r="L27" s="694">
        <v>3.1874457525847388</v>
      </c>
      <c r="M27" s="695">
        <v>3.1874457525847388</v>
      </c>
      <c r="N27" s="695">
        <v>3.1874457525847388</v>
      </c>
      <c r="O27" s="695">
        <v>1.097541467086852</v>
      </c>
      <c r="P27" s="695">
        <v>0</v>
      </c>
      <c r="Q27" s="695">
        <v>0</v>
      </c>
      <c r="R27" s="695">
        <v>0</v>
      </c>
      <c r="S27" s="695">
        <v>0</v>
      </c>
      <c r="T27" s="695">
        <v>0</v>
      </c>
      <c r="U27" s="695">
        <v>0</v>
      </c>
      <c r="V27" s="695">
        <v>0</v>
      </c>
      <c r="W27" s="695">
        <v>0</v>
      </c>
      <c r="X27" s="695">
        <v>0</v>
      </c>
      <c r="Y27" s="695">
        <v>0</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2"/>
      <c r="AQ27" s="694">
        <v>3825.890381550802</v>
      </c>
      <c r="AR27" s="695">
        <v>3825.890381550802</v>
      </c>
      <c r="AS27" s="695">
        <v>3825.890381550802</v>
      </c>
      <c r="AT27" s="695">
        <v>1956.9842361982471</v>
      </c>
      <c r="AU27" s="695">
        <v>0</v>
      </c>
      <c r="AV27" s="695">
        <v>0</v>
      </c>
      <c r="AW27" s="695">
        <v>0</v>
      </c>
      <c r="AX27" s="695">
        <v>0</v>
      </c>
      <c r="AY27" s="695">
        <v>0</v>
      </c>
      <c r="AZ27" s="695">
        <v>0</v>
      </c>
      <c r="BA27" s="695">
        <v>0</v>
      </c>
      <c r="BB27" s="695">
        <v>0</v>
      </c>
      <c r="BC27" s="695">
        <v>0</v>
      </c>
      <c r="BD27" s="695">
        <v>0</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75">
      <c r="B28" s="775" t="s">
        <v>752</v>
      </c>
      <c r="C28" s="775" t="s">
        <v>753</v>
      </c>
      <c r="D28" s="775" t="s">
        <v>1</v>
      </c>
      <c r="E28" s="775" t="s">
        <v>754</v>
      </c>
      <c r="F28" s="775" t="s">
        <v>29</v>
      </c>
      <c r="G28" s="775" t="s">
        <v>755</v>
      </c>
      <c r="H28" s="775">
        <v>2011</v>
      </c>
      <c r="I28" s="643" t="s">
        <v>573</v>
      </c>
      <c r="J28" s="643" t="s">
        <v>591</v>
      </c>
      <c r="K28" s="632"/>
      <c r="L28" s="694">
        <v>41.105799986752402</v>
      </c>
      <c r="M28" s="695">
        <v>41.105799986752402</v>
      </c>
      <c r="N28" s="695">
        <v>41.105799986752402</v>
      </c>
      <c r="O28" s="695">
        <v>39.750639795766361</v>
      </c>
      <c r="P28" s="695">
        <v>26.358141246264015</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2"/>
      <c r="AQ28" s="694">
        <v>288761.7718260308</v>
      </c>
      <c r="AR28" s="695">
        <v>288761.7718260308</v>
      </c>
      <c r="AS28" s="695">
        <v>288761.7718260308</v>
      </c>
      <c r="AT28" s="695">
        <v>287549.91383499955</v>
      </c>
      <c r="AU28" s="695">
        <v>200473.05071155936</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775" t="s">
        <v>752</v>
      </c>
      <c r="C29" s="775" t="s">
        <v>753</v>
      </c>
      <c r="D29" s="776" t="s">
        <v>5</v>
      </c>
      <c r="E29" s="776" t="s">
        <v>754</v>
      </c>
      <c r="F29" s="775" t="s">
        <v>29</v>
      </c>
      <c r="G29" s="776" t="s">
        <v>755</v>
      </c>
      <c r="H29" s="776">
        <v>2011</v>
      </c>
      <c r="I29" s="643" t="s">
        <v>573</v>
      </c>
      <c r="J29" s="643" t="s">
        <v>591</v>
      </c>
      <c r="K29" s="632"/>
      <c r="L29" s="694">
        <v>10.86307615494947</v>
      </c>
      <c r="M29" s="695">
        <v>10.86307615494947</v>
      </c>
      <c r="N29" s="695">
        <v>10.86307615494947</v>
      </c>
      <c r="O29" s="695">
        <v>10.86307615494947</v>
      </c>
      <c r="P29" s="695">
        <v>10.106412904361958</v>
      </c>
      <c r="Q29" s="695">
        <v>9.2797901759809207</v>
      </c>
      <c r="R29" s="695">
        <v>7.5062620942673615</v>
      </c>
      <c r="S29" s="695">
        <v>7.4573898426380127</v>
      </c>
      <c r="T29" s="695">
        <v>9.040675821606559</v>
      </c>
      <c r="U29" s="695">
        <v>4.2885918017732747</v>
      </c>
      <c r="V29" s="695">
        <v>0.60987864459396934</v>
      </c>
      <c r="W29" s="695">
        <v>0.60962496458255766</v>
      </c>
      <c r="X29" s="695">
        <v>0.60962496458255766</v>
      </c>
      <c r="Y29" s="695">
        <v>0.56583998172015249</v>
      </c>
      <c r="Z29" s="695">
        <v>0.56583998172015249</v>
      </c>
      <c r="AA29" s="695">
        <v>0.47758992036717801</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694">
        <v>189855.7636330871</v>
      </c>
      <c r="AR29" s="695">
        <v>189855.7636330871</v>
      </c>
      <c r="AS29" s="695">
        <v>189855.7636330871</v>
      </c>
      <c r="AT29" s="695">
        <v>189855.7636330871</v>
      </c>
      <c r="AU29" s="695">
        <v>173514.18606827583</v>
      </c>
      <c r="AV29" s="695">
        <v>155661.70093412115</v>
      </c>
      <c r="AW29" s="695">
        <v>117358.99931858764</v>
      </c>
      <c r="AX29" s="695">
        <v>116930.87839431454</v>
      </c>
      <c r="AY29" s="695">
        <v>151124.94109328045</v>
      </c>
      <c r="AZ29" s="695">
        <v>48494.676514804552</v>
      </c>
      <c r="BA29" s="695">
        <v>17461.364099916893</v>
      </c>
      <c r="BB29" s="695">
        <v>15370.750605022977</v>
      </c>
      <c r="BC29" s="695">
        <v>15370.750605022977</v>
      </c>
      <c r="BD29" s="695">
        <v>11351.944919263413</v>
      </c>
      <c r="BE29" s="695">
        <v>11351.944919263413</v>
      </c>
      <c r="BF29" s="695">
        <v>10314.459862815362</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75">
      <c r="B30" s="775" t="s">
        <v>752</v>
      </c>
      <c r="C30" s="775" t="s">
        <v>753</v>
      </c>
      <c r="D30" s="776" t="s">
        <v>4</v>
      </c>
      <c r="E30" s="776" t="s">
        <v>754</v>
      </c>
      <c r="F30" s="775" t="s">
        <v>29</v>
      </c>
      <c r="G30" s="776" t="s">
        <v>755</v>
      </c>
      <c r="H30" s="776">
        <v>2011</v>
      </c>
      <c r="I30" s="643" t="s">
        <v>573</v>
      </c>
      <c r="J30" s="643" t="s">
        <v>591</v>
      </c>
      <c r="K30" s="632"/>
      <c r="L30" s="694">
        <v>7.4855600043947499</v>
      </c>
      <c r="M30" s="695">
        <v>7.4855600043947499</v>
      </c>
      <c r="N30" s="695">
        <v>7.4855600043947499</v>
      </c>
      <c r="O30" s="695">
        <v>7.4855600043947499</v>
      </c>
      <c r="P30" s="695">
        <v>7.0318085924800089</v>
      </c>
      <c r="Q30" s="695">
        <v>6.5361042883097165</v>
      </c>
      <c r="R30" s="695">
        <v>5.5082103200567172</v>
      </c>
      <c r="S30" s="695">
        <v>5.4503393681273611</v>
      </c>
      <c r="T30" s="695">
        <v>6.3997950842123945</v>
      </c>
      <c r="U30" s="695">
        <v>3.5500930115101648</v>
      </c>
      <c r="V30" s="695">
        <v>0.44049377551234969</v>
      </c>
      <c r="W30" s="695">
        <v>0.44022224505385393</v>
      </c>
      <c r="X30" s="695">
        <v>0.44022224505385393</v>
      </c>
      <c r="Y30" s="695">
        <v>0.43175327469245273</v>
      </c>
      <c r="Z30" s="695">
        <v>0.43175327469245273</v>
      </c>
      <c r="AA30" s="695">
        <v>0.41005389783307167</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694">
        <v>121767.38778038583</v>
      </c>
      <c r="AR30" s="695">
        <v>121767.38778038583</v>
      </c>
      <c r="AS30" s="695">
        <v>121767.38778038583</v>
      </c>
      <c r="AT30" s="695">
        <v>121767.38778038583</v>
      </c>
      <c r="AU30" s="695">
        <v>111967.76570651082</v>
      </c>
      <c r="AV30" s="695">
        <v>101262.09137976122</v>
      </c>
      <c r="AW30" s="695">
        <v>79062.772201030486</v>
      </c>
      <c r="AX30" s="695">
        <v>78555.822662129314</v>
      </c>
      <c r="AY30" s="695">
        <v>99061.119062753918</v>
      </c>
      <c r="AZ30" s="695">
        <v>37516.399636366077</v>
      </c>
      <c r="BA30" s="695">
        <v>12126.039785311248</v>
      </c>
      <c r="BB30" s="695">
        <v>9888.3181861721423</v>
      </c>
      <c r="BC30" s="695">
        <v>9888.3181861721423</v>
      </c>
      <c r="BD30" s="695">
        <v>9110.9935416042899</v>
      </c>
      <c r="BE30" s="695">
        <v>9110.9935416042899</v>
      </c>
      <c r="BF30" s="695">
        <v>8855.8914047819944</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75">
      <c r="B31" s="775" t="s">
        <v>752</v>
      </c>
      <c r="C31" s="775" t="s">
        <v>753</v>
      </c>
      <c r="D31" s="776" t="s">
        <v>3</v>
      </c>
      <c r="E31" s="776" t="s">
        <v>754</v>
      </c>
      <c r="F31" s="775" t="s">
        <v>29</v>
      </c>
      <c r="G31" s="776" t="s">
        <v>755</v>
      </c>
      <c r="H31" s="776">
        <v>2011</v>
      </c>
      <c r="I31" s="643" t="s">
        <v>573</v>
      </c>
      <c r="J31" s="643" t="s">
        <v>591</v>
      </c>
      <c r="K31" s="632"/>
      <c r="L31" s="694">
        <v>405.03198609872021</v>
      </c>
      <c r="M31" s="695">
        <v>405.03198609872021</v>
      </c>
      <c r="N31" s="695">
        <v>405.03198609872021</v>
      </c>
      <c r="O31" s="695">
        <v>405.03198609872021</v>
      </c>
      <c r="P31" s="695">
        <v>405.03198609872021</v>
      </c>
      <c r="Q31" s="695">
        <v>405.03198609872021</v>
      </c>
      <c r="R31" s="695">
        <v>405.03198609872021</v>
      </c>
      <c r="S31" s="695">
        <v>405.03198609872021</v>
      </c>
      <c r="T31" s="695">
        <v>405.03198609872021</v>
      </c>
      <c r="U31" s="695">
        <v>405.03198609872021</v>
      </c>
      <c r="V31" s="695">
        <v>405.03198609872021</v>
      </c>
      <c r="W31" s="695">
        <v>405.03198609872021</v>
      </c>
      <c r="X31" s="695">
        <v>405.03198609872021</v>
      </c>
      <c r="Y31" s="695">
        <v>405.03198609872021</v>
      </c>
      <c r="Z31" s="695">
        <v>405.03198609872021</v>
      </c>
      <c r="AA31" s="695">
        <v>405.03198609872021</v>
      </c>
      <c r="AB31" s="695">
        <v>405.03198609872021</v>
      </c>
      <c r="AC31" s="695">
        <v>405.03198609872021</v>
      </c>
      <c r="AD31" s="695">
        <v>332.7705505392907</v>
      </c>
      <c r="AE31" s="695">
        <v>0</v>
      </c>
      <c r="AF31" s="695">
        <v>0</v>
      </c>
      <c r="AG31" s="695">
        <v>0</v>
      </c>
      <c r="AH31" s="695">
        <v>0</v>
      </c>
      <c r="AI31" s="695">
        <v>0</v>
      </c>
      <c r="AJ31" s="695">
        <v>0</v>
      </c>
      <c r="AK31" s="695">
        <v>0</v>
      </c>
      <c r="AL31" s="695">
        <v>0</v>
      </c>
      <c r="AM31" s="695">
        <v>0</v>
      </c>
      <c r="AN31" s="695">
        <v>0</v>
      </c>
      <c r="AO31" s="696">
        <v>0</v>
      </c>
      <c r="AP31" s="632"/>
      <c r="AQ31" s="694">
        <v>748429.0923224577</v>
      </c>
      <c r="AR31" s="695">
        <v>748429.0923224577</v>
      </c>
      <c r="AS31" s="695">
        <v>748429.0923224577</v>
      </c>
      <c r="AT31" s="695">
        <v>748429.0923224577</v>
      </c>
      <c r="AU31" s="695">
        <v>748429.0923224577</v>
      </c>
      <c r="AV31" s="695">
        <v>748429.0923224577</v>
      </c>
      <c r="AW31" s="695">
        <v>748429.0923224577</v>
      </c>
      <c r="AX31" s="695">
        <v>748429.0923224577</v>
      </c>
      <c r="AY31" s="695">
        <v>748429.0923224577</v>
      </c>
      <c r="AZ31" s="695">
        <v>748429.0923224577</v>
      </c>
      <c r="BA31" s="695">
        <v>748429.0923224577</v>
      </c>
      <c r="BB31" s="695">
        <v>748429.0923224577</v>
      </c>
      <c r="BC31" s="695">
        <v>748429.0923224577</v>
      </c>
      <c r="BD31" s="695">
        <v>748429.0923224577</v>
      </c>
      <c r="BE31" s="695">
        <v>748429.0923224577</v>
      </c>
      <c r="BF31" s="695">
        <v>748429.0923224577</v>
      </c>
      <c r="BG31" s="695">
        <v>748429.0923224577</v>
      </c>
      <c r="BH31" s="695">
        <v>748429.0923224577</v>
      </c>
      <c r="BI31" s="695">
        <v>683803.80504368281</v>
      </c>
      <c r="BJ31" s="695">
        <v>0</v>
      </c>
      <c r="BK31" s="695">
        <v>0</v>
      </c>
      <c r="BL31" s="695">
        <v>0</v>
      </c>
      <c r="BM31" s="695">
        <v>0</v>
      </c>
      <c r="BN31" s="695">
        <v>0</v>
      </c>
      <c r="BO31" s="695">
        <v>0</v>
      </c>
      <c r="BP31" s="695">
        <v>0</v>
      </c>
      <c r="BQ31" s="695">
        <v>0</v>
      </c>
      <c r="BR31" s="695">
        <v>0</v>
      </c>
      <c r="BS31" s="695">
        <v>0</v>
      </c>
      <c r="BT31" s="696">
        <v>0</v>
      </c>
      <c r="BU31" s="16"/>
    </row>
    <row r="32" spans="2:73" s="17" customFormat="1" ht="15.75">
      <c r="B32" s="775" t="s">
        <v>752</v>
      </c>
      <c r="C32" s="776" t="s">
        <v>756</v>
      </c>
      <c r="D32" s="776" t="s">
        <v>757</v>
      </c>
      <c r="E32" s="776" t="s">
        <v>754</v>
      </c>
      <c r="F32" s="776" t="s">
        <v>758</v>
      </c>
      <c r="G32" s="776" t="s">
        <v>759</v>
      </c>
      <c r="H32" s="776">
        <v>2011</v>
      </c>
      <c r="I32" s="643" t="s">
        <v>573</v>
      </c>
      <c r="J32" s="643" t="s">
        <v>591</v>
      </c>
      <c r="K32" s="632"/>
      <c r="L32" s="694">
        <v>401.98910000000001</v>
      </c>
      <c r="M32" s="695">
        <v>0</v>
      </c>
      <c r="N32" s="695">
        <v>0</v>
      </c>
      <c r="O32" s="695">
        <v>0</v>
      </c>
      <c r="P32" s="695">
        <v>0</v>
      </c>
      <c r="Q32" s="695">
        <v>0</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2"/>
      <c r="AQ32" s="694">
        <v>15694.85</v>
      </c>
      <c r="AR32" s="695">
        <v>0</v>
      </c>
      <c r="AS32" s="695">
        <v>0</v>
      </c>
      <c r="AT32" s="695">
        <v>0</v>
      </c>
      <c r="AU32" s="695">
        <v>0</v>
      </c>
      <c r="AV32" s="695">
        <v>0</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c r="BU32" s="16"/>
    </row>
    <row r="33" spans="2:73" s="17" customFormat="1" ht="15.75">
      <c r="B33" s="775" t="s">
        <v>752</v>
      </c>
      <c r="C33" s="776" t="s">
        <v>756</v>
      </c>
      <c r="D33" s="776" t="s">
        <v>21</v>
      </c>
      <c r="E33" s="776" t="s">
        <v>754</v>
      </c>
      <c r="F33" s="776" t="s">
        <v>758</v>
      </c>
      <c r="G33" s="776" t="s">
        <v>755</v>
      </c>
      <c r="H33" s="776">
        <v>2011</v>
      </c>
      <c r="I33" s="643" t="s">
        <v>573</v>
      </c>
      <c r="J33" s="643" t="s">
        <v>591</v>
      </c>
      <c r="K33" s="632"/>
      <c r="L33" s="694">
        <v>91.55723199671263</v>
      </c>
      <c r="M33" s="695">
        <v>91.384408590482195</v>
      </c>
      <c r="N33" s="695">
        <v>91.384408590482195</v>
      </c>
      <c r="O33" s="695">
        <v>80.420491699224044</v>
      </c>
      <c r="P33" s="695">
        <v>80.207651562004486</v>
      </c>
      <c r="Q33" s="695">
        <v>80.165953554428313</v>
      </c>
      <c r="R33" s="695">
        <v>10.919071146021968</v>
      </c>
      <c r="S33" s="695">
        <v>10.919071146021968</v>
      </c>
      <c r="T33" s="695">
        <v>10.919071146021968</v>
      </c>
      <c r="U33" s="695">
        <v>10.919071146021968</v>
      </c>
      <c r="V33" s="695">
        <v>10.234690457349487</v>
      </c>
      <c r="W33" s="695">
        <v>10.234690457349487</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694">
        <v>238083.68999104682</v>
      </c>
      <c r="AR33" s="695">
        <v>237600.97397918478</v>
      </c>
      <c r="AS33" s="695">
        <v>237600.97397918478</v>
      </c>
      <c r="AT33" s="695">
        <v>205599.2253797559</v>
      </c>
      <c r="AU33" s="695">
        <v>205004.7379521339</v>
      </c>
      <c r="AV33" s="695">
        <v>204888.27053398266</v>
      </c>
      <c r="AW33" s="695">
        <v>30464.544630472614</v>
      </c>
      <c r="AX33" s="695">
        <v>30464.544630472614</v>
      </c>
      <c r="AY33" s="695">
        <v>30464.544630472614</v>
      </c>
      <c r="AZ33" s="695">
        <v>30464.544630472614</v>
      </c>
      <c r="BA33" s="695">
        <v>25964.349692259864</v>
      </c>
      <c r="BB33" s="695">
        <v>25964.349692259864</v>
      </c>
      <c r="BC33" s="695">
        <v>0</v>
      </c>
      <c r="BD33" s="695">
        <v>0</v>
      </c>
      <c r="BE33" s="695">
        <v>0</v>
      </c>
      <c r="BF33" s="695">
        <v>0</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75">
      <c r="B34" s="775" t="s">
        <v>752</v>
      </c>
      <c r="C34" s="776" t="s">
        <v>756</v>
      </c>
      <c r="D34" s="776" t="s">
        <v>22</v>
      </c>
      <c r="E34" s="776" t="s">
        <v>754</v>
      </c>
      <c r="F34" s="776" t="s">
        <v>758</v>
      </c>
      <c r="G34" s="776" t="s">
        <v>755</v>
      </c>
      <c r="H34" s="776">
        <v>2011</v>
      </c>
      <c r="I34" s="643" t="s">
        <v>573</v>
      </c>
      <c r="J34" s="643" t="s">
        <v>591</v>
      </c>
      <c r="K34" s="632"/>
      <c r="L34" s="694">
        <v>57.479417571602184</v>
      </c>
      <c r="M34" s="695">
        <v>57.479417571602184</v>
      </c>
      <c r="N34" s="695">
        <v>57.479417571602184</v>
      </c>
      <c r="O34" s="695">
        <v>57.479417571602184</v>
      </c>
      <c r="P34" s="695">
        <v>57.479417571602184</v>
      </c>
      <c r="Q34" s="695">
        <v>57.479417571602184</v>
      </c>
      <c r="R34" s="695">
        <v>57.479417571602184</v>
      </c>
      <c r="S34" s="695">
        <v>57.479417571602184</v>
      </c>
      <c r="T34" s="695">
        <v>30.600382580159575</v>
      </c>
      <c r="U34" s="695">
        <v>30.600382580159575</v>
      </c>
      <c r="V34" s="695">
        <v>30.600382580159575</v>
      </c>
      <c r="W34" s="695">
        <v>30.600382580159575</v>
      </c>
      <c r="X34" s="695">
        <v>1.2378075927495631</v>
      </c>
      <c r="Y34" s="695">
        <v>1.2378075927495631</v>
      </c>
      <c r="Z34" s="695">
        <v>0</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694">
        <v>325703.34450750484</v>
      </c>
      <c r="AR34" s="695">
        <v>325703.34450750484</v>
      </c>
      <c r="AS34" s="695">
        <v>325703.34450750484</v>
      </c>
      <c r="AT34" s="695">
        <v>325703.34450750484</v>
      </c>
      <c r="AU34" s="695">
        <v>325703.34450750484</v>
      </c>
      <c r="AV34" s="695">
        <v>325703.34450750484</v>
      </c>
      <c r="AW34" s="695">
        <v>325703.34450750484</v>
      </c>
      <c r="AX34" s="695">
        <v>325703.34450750484</v>
      </c>
      <c r="AY34" s="695">
        <v>210010.64542834533</v>
      </c>
      <c r="AZ34" s="695">
        <v>210010.64542834533</v>
      </c>
      <c r="BA34" s="695">
        <v>210010.64542834533</v>
      </c>
      <c r="BB34" s="695">
        <v>210010.64542834533</v>
      </c>
      <c r="BC34" s="695">
        <v>37217.219556691409</v>
      </c>
      <c r="BD34" s="695">
        <v>37217.219556691409</v>
      </c>
      <c r="BE34" s="695">
        <v>0</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5.75">
      <c r="B35" s="775" t="s">
        <v>752</v>
      </c>
      <c r="C35" s="776" t="s">
        <v>760</v>
      </c>
      <c r="D35" s="776" t="s">
        <v>9</v>
      </c>
      <c r="E35" s="776" t="s">
        <v>754</v>
      </c>
      <c r="F35" s="776" t="s">
        <v>760</v>
      </c>
      <c r="G35" s="776" t="s">
        <v>759</v>
      </c>
      <c r="H35" s="776">
        <v>2011</v>
      </c>
      <c r="I35" s="643" t="s">
        <v>573</v>
      </c>
      <c r="J35" s="643" t="s">
        <v>591</v>
      </c>
      <c r="K35" s="632"/>
      <c r="L35" s="694">
        <v>1685.52</v>
      </c>
      <c r="M35" s="695">
        <v>0</v>
      </c>
      <c r="N35" s="695">
        <v>0</v>
      </c>
      <c r="O35" s="695">
        <v>0</v>
      </c>
      <c r="P35" s="695">
        <v>0</v>
      </c>
      <c r="Q35" s="695">
        <v>0</v>
      </c>
      <c r="R35" s="695">
        <v>0</v>
      </c>
      <c r="S35" s="695">
        <v>0</v>
      </c>
      <c r="T35" s="695">
        <v>0</v>
      </c>
      <c r="U35" s="695">
        <v>0</v>
      </c>
      <c r="V35" s="695">
        <v>0</v>
      </c>
      <c r="W35" s="695">
        <v>0</v>
      </c>
      <c r="X35" s="695">
        <v>0</v>
      </c>
      <c r="Y35" s="695">
        <v>0</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694">
        <v>98938.19</v>
      </c>
      <c r="AR35" s="695">
        <v>0</v>
      </c>
      <c r="AS35" s="695">
        <v>0</v>
      </c>
      <c r="AT35" s="695">
        <v>0</v>
      </c>
      <c r="AU35" s="695">
        <v>0</v>
      </c>
      <c r="AV35" s="695">
        <v>0</v>
      </c>
      <c r="AW35" s="695">
        <v>0</v>
      </c>
      <c r="AX35" s="695">
        <v>0</v>
      </c>
      <c r="AY35" s="695">
        <v>0</v>
      </c>
      <c r="AZ35" s="695">
        <v>0</v>
      </c>
      <c r="BA35" s="695">
        <v>0</v>
      </c>
      <c r="BB35" s="695">
        <v>0</v>
      </c>
      <c r="BC35" s="695">
        <v>0</v>
      </c>
      <c r="BD35" s="695">
        <v>0</v>
      </c>
      <c r="BE35" s="695">
        <v>0</v>
      </c>
      <c r="BF35" s="695">
        <v>0</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75">
      <c r="B36" s="775" t="s">
        <v>752</v>
      </c>
      <c r="C36" s="776" t="s">
        <v>760</v>
      </c>
      <c r="D36" s="776" t="s">
        <v>22</v>
      </c>
      <c r="E36" s="776" t="s">
        <v>754</v>
      </c>
      <c r="F36" s="776" t="s">
        <v>760</v>
      </c>
      <c r="G36" s="776" t="s">
        <v>755</v>
      </c>
      <c r="H36" s="776">
        <v>2011</v>
      </c>
      <c r="I36" s="643" t="s">
        <v>573</v>
      </c>
      <c r="J36" s="643" t="s">
        <v>591</v>
      </c>
      <c r="K36" s="632"/>
      <c r="L36" s="694">
        <v>23.221902144887835</v>
      </c>
      <c r="M36" s="695">
        <v>23.221902144887835</v>
      </c>
      <c r="N36" s="695">
        <v>23.221902144887835</v>
      </c>
      <c r="O36" s="695">
        <v>23.221902144887835</v>
      </c>
      <c r="P36" s="695">
        <v>23.221902144887835</v>
      </c>
      <c r="Q36" s="695">
        <v>23.221902144887835</v>
      </c>
      <c r="R36" s="695">
        <v>23.221902144887835</v>
      </c>
      <c r="S36" s="695">
        <v>23.221902144887835</v>
      </c>
      <c r="T36" s="695">
        <v>23.221902144887835</v>
      </c>
      <c r="U36" s="695">
        <v>23.221902144887835</v>
      </c>
      <c r="V36" s="695">
        <v>23.221902144887835</v>
      </c>
      <c r="W36" s="695">
        <v>23.221902144887835</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694">
        <v>156003.14493512208</v>
      </c>
      <c r="AR36" s="695">
        <v>156003.14493512208</v>
      </c>
      <c r="AS36" s="695">
        <v>156003.14493512208</v>
      </c>
      <c r="AT36" s="695">
        <v>156003.14493512208</v>
      </c>
      <c r="AU36" s="695">
        <v>156003.14493512208</v>
      </c>
      <c r="AV36" s="695">
        <v>156003.14493512208</v>
      </c>
      <c r="AW36" s="695">
        <v>156003.14493512208</v>
      </c>
      <c r="AX36" s="695">
        <v>156003.14493512208</v>
      </c>
      <c r="AY36" s="695">
        <v>156003.14493512208</v>
      </c>
      <c r="AZ36" s="695">
        <v>156003.14493512208</v>
      </c>
      <c r="BA36" s="695">
        <v>156003.14493512208</v>
      </c>
      <c r="BB36" s="695">
        <v>156003.14493512208</v>
      </c>
      <c r="BC36" s="695">
        <v>0</v>
      </c>
      <c r="BD36" s="695">
        <v>0</v>
      </c>
      <c r="BE36" s="695">
        <v>0</v>
      </c>
      <c r="BF36" s="695">
        <v>0</v>
      </c>
      <c r="BG36" s="695">
        <v>0</v>
      </c>
      <c r="BH36" s="695">
        <v>0</v>
      </c>
      <c r="BI36" s="695">
        <v>0</v>
      </c>
      <c r="BJ36" s="695">
        <v>0</v>
      </c>
      <c r="BK36" s="695">
        <v>0</v>
      </c>
      <c r="BL36" s="695">
        <v>0</v>
      </c>
      <c r="BM36" s="695">
        <v>0</v>
      </c>
      <c r="BN36" s="695">
        <v>0</v>
      </c>
      <c r="BO36" s="695">
        <v>0</v>
      </c>
      <c r="BP36" s="695">
        <v>0</v>
      </c>
      <c r="BQ36" s="695">
        <v>0</v>
      </c>
      <c r="BR36" s="695">
        <v>0</v>
      </c>
      <c r="BS36" s="695">
        <v>0</v>
      </c>
      <c r="BT36" s="696">
        <v>0</v>
      </c>
      <c r="BU36" s="16"/>
    </row>
    <row r="37" spans="2:73" s="17" customFormat="1" ht="15.75">
      <c r="B37" s="775" t="s">
        <v>752</v>
      </c>
      <c r="C37" s="776" t="s">
        <v>761</v>
      </c>
      <c r="D37" s="776" t="s">
        <v>16</v>
      </c>
      <c r="E37" s="776" t="s">
        <v>754</v>
      </c>
      <c r="F37" s="776" t="s">
        <v>758</v>
      </c>
      <c r="G37" s="776" t="s">
        <v>755</v>
      </c>
      <c r="H37" s="776">
        <v>2011</v>
      </c>
      <c r="I37" s="643" t="s">
        <v>573</v>
      </c>
      <c r="J37" s="643" t="s">
        <v>591</v>
      </c>
      <c r="K37" s="632"/>
      <c r="L37" s="694">
        <v>432.21097039999995</v>
      </c>
      <c r="M37" s="695">
        <v>432.21097039999995</v>
      </c>
      <c r="N37" s="695">
        <v>432.21097039999995</v>
      </c>
      <c r="O37" s="695">
        <v>432.21097039999995</v>
      </c>
      <c r="P37" s="695">
        <v>432.21097039999995</v>
      </c>
      <c r="Q37" s="695">
        <v>432.21097039999995</v>
      </c>
      <c r="R37" s="695">
        <v>432.21097039999995</v>
      </c>
      <c r="S37" s="695">
        <v>432.21097039999995</v>
      </c>
      <c r="T37" s="695">
        <v>432.21097039999995</v>
      </c>
      <c r="U37" s="695">
        <v>432.21097039999995</v>
      </c>
      <c r="V37" s="695">
        <v>432.21097039999995</v>
      </c>
      <c r="W37" s="695">
        <v>432.21097039999995</v>
      </c>
      <c r="X37" s="695">
        <v>432.21097039999995</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694">
        <v>3122745.3173320801</v>
      </c>
      <c r="AR37" s="695">
        <v>3122745.3173320801</v>
      </c>
      <c r="AS37" s="695">
        <v>3122745.3173320801</v>
      </c>
      <c r="AT37" s="695">
        <v>3122745.3173320801</v>
      </c>
      <c r="AU37" s="695">
        <v>3122745.3173320801</v>
      </c>
      <c r="AV37" s="695">
        <v>3122745.3173320801</v>
      </c>
      <c r="AW37" s="695">
        <v>3122745.3173320801</v>
      </c>
      <c r="AX37" s="695">
        <v>3122745.3173320801</v>
      </c>
      <c r="AY37" s="695">
        <v>3122745.3173320801</v>
      </c>
      <c r="AZ37" s="695">
        <v>3122745.3173320801</v>
      </c>
      <c r="BA37" s="695">
        <v>3122745.3173320801</v>
      </c>
      <c r="BB37" s="695">
        <v>3122745.3173320801</v>
      </c>
      <c r="BC37" s="695">
        <v>3122745.3173320801</v>
      </c>
      <c r="BD37" s="695">
        <v>0</v>
      </c>
      <c r="BE37" s="695">
        <v>0</v>
      </c>
      <c r="BF37" s="695">
        <v>0</v>
      </c>
      <c r="BG37" s="695">
        <v>0</v>
      </c>
      <c r="BH37" s="695">
        <v>0</v>
      </c>
      <c r="BI37" s="695">
        <v>0</v>
      </c>
      <c r="BJ37" s="695">
        <v>0</v>
      </c>
      <c r="BK37" s="695">
        <v>0</v>
      </c>
      <c r="BL37" s="695">
        <v>0</v>
      </c>
      <c r="BM37" s="695">
        <v>0</v>
      </c>
      <c r="BN37" s="695">
        <v>0</v>
      </c>
      <c r="BO37" s="695">
        <v>0</v>
      </c>
      <c r="BP37" s="695">
        <v>0</v>
      </c>
      <c r="BQ37" s="695">
        <v>0</v>
      </c>
      <c r="BR37" s="695">
        <v>0</v>
      </c>
      <c r="BS37" s="695">
        <v>0</v>
      </c>
      <c r="BT37" s="696">
        <v>0</v>
      </c>
      <c r="BU37" s="16"/>
    </row>
    <row r="38" spans="2:73" s="17" customFormat="1" ht="15.75">
      <c r="B38" s="775" t="s">
        <v>752</v>
      </c>
      <c r="C38" s="776" t="s">
        <v>761</v>
      </c>
      <c r="D38" s="776" t="s">
        <v>17</v>
      </c>
      <c r="E38" s="776" t="s">
        <v>754</v>
      </c>
      <c r="F38" s="776" t="s">
        <v>758</v>
      </c>
      <c r="G38" s="776" t="s">
        <v>755</v>
      </c>
      <c r="H38" s="776">
        <v>2011</v>
      </c>
      <c r="I38" s="643" t="s">
        <v>573</v>
      </c>
      <c r="J38" s="643" t="s">
        <v>591</v>
      </c>
      <c r="K38" s="632"/>
      <c r="L38" s="694">
        <v>0.65786963078430938</v>
      </c>
      <c r="M38" s="695">
        <v>0.65786963078430938</v>
      </c>
      <c r="N38" s="695">
        <v>0.65786963078430938</v>
      </c>
      <c r="O38" s="695">
        <v>0.65786963078430938</v>
      </c>
      <c r="P38" s="695">
        <v>0.65786963078430938</v>
      </c>
      <c r="Q38" s="695">
        <v>0.65786963078430938</v>
      </c>
      <c r="R38" s="695">
        <v>0.65786963078430938</v>
      </c>
      <c r="S38" s="695">
        <v>0.65786963078430938</v>
      </c>
      <c r="T38" s="695">
        <v>0.65786963078430938</v>
      </c>
      <c r="U38" s="695">
        <v>0.65786963078430938</v>
      </c>
      <c r="V38" s="695">
        <v>0.65786963078430938</v>
      </c>
      <c r="W38" s="695">
        <v>0.65786963078430938</v>
      </c>
      <c r="X38" s="695">
        <v>0.65786963078430938</v>
      </c>
      <c r="Y38" s="695">
        <v>0.65786963078430938</v>
      </c>
      <c r="Z38" s="695">
        <v>0.65786963078430938</v>
      </c>
      <c r="AA38" s="695">
        <v>0.65786963078430938</v>
      </c>
      <c r="AB38" s="695">
        <v>0.65786963078430938</v>
      </c>
      <c r="AC38" s="695">
        <v>0.65786963078430938</v>
      </c>
      <c r="AD38" s="695">
        <v>0.65786963078430938</v>
      </c>
      <c r="AE38" s="695">
        <v>0.65786963078430938</v>
      </c>
      <c r="AF38" s="695">
        <v>0.65786963078430938</v>
      </c>
      <c r="AG38" s="695">
        <v>0.65786963078430938</v>
      </c>
      <c r="AH38" s="695">
        <v>0.65786963078430938</v>
      </c>
      <c r="AI38" s="695">
        <v>0.65786963078430938</v>
      </c>
      <c r="AJ38" s="695">
        <v>0.65786963078430938</v>
      </c>
      <c r="AK38" s="695">
        <v>0.65786963078430938</v>
      </c>
      <c r="AL38" s="695">
        <v>0</v>
      </c>
      <c r="AM38" s="695">
        <v>0</v>
      </c>
      <c r="AN38" s="695">
        <v>0</v>
      </c>
      <c r="AO38" s="696">
        <v>0</v>
      </c>
      <c r="AP38" s="632"/>
      <c r="AQ38" s="694">
        <v>3378.8184237082132</v>
      </c>
      <c r="AR38" s="695">
        <v>3378.8184237082132</v>
      </c>
      <c r="AS38" s="695">
        <v>3378.8184237082132</v>
      </c>
      <c r="AT38" s="695">
        <v>3378.8184237082132</v>
      </c>
      <c r="AU38" s="695">
        <v>3378.8184237082132</v>
      </c>
      <c r="AV38" s="695">
        <v>3378.8184237082132</v>
      </c>
      <c r="AW38" s="695">
        <v>3378.8184237082132</v>
      </c>
      <c r="AX38" s="695">
        <v>3378.8184237082132</v>
      </c>
      <c r="AY38" s="695">
        <v>3378.8184237082132</v>
      </c>
      <c r="AZ38" s="695">
        <v>3378.8184237082132</v>
      </c>
      <c r="BA38" s="695">
        <v>3378.8184237082132</v>
      </c>
      <c r="BB38" s="695">
        <v>3378.8184237082132</v>
      </c>
      <c r="BC38" s="695">
        <v>3378.8184237082132</v>
      </c>
      <c r="BD38" s="695">
        <v>3378.8184237082132</v>
      </c>
      <c r="BE38" s="695">
        <v>3378.8184237082132</v>
      </c>
      <c r="BF38" s="695">
        <v>3378.8184237082132</v>
      </c>
      <c r="BG38" s="695">
        <v>3378.8184237082132</v>
      </c>
      <c r="BH38" s="695">
        <v>3378.8184237082132</v>
      </c>
      <c r="BI38" s="695">
        <v>3378.8184237082132</v>
      </c>
      <c r="BJ38" s="695">
        <v>3378.8184237082132</v>
      </c>
      <c r="BK38" s="695">
        <v>3378.8184237082132</v>
      </c>
      <c r="BL38" s="695">
        <v>3378.8184237082132</v>
      </c>
      <c r="BM38" s="695">
        <v>3378.8184237082132</v>
      </c>
      <c r="BN38" s="695">
        <v>3378.8184237082132</v>
      </c>
      <c r="BO38" s="695">
        <v>3378.8184237082132</v>
      </c>
      <c r="BP38" s="695">
        <v>3378.8184237082132</v>
      </c>
      <c r="BQ38" s="695">
        <v>0</v>
      </c>
      <c r="BR38" s="695">
        <v>0</v>
      </c>
      <c r="BS38" s="695">
        <v>0</v>
      </c>
      <c r="BT38" s="696">
        <v>0</v>
      </c>
      <c r="BU38" s="16"/>
    </row>
    <row r="39" spans="2:73" s="17" customFormat="1" ht="15.75">
      <c r="B39" s="777" t="s">
        <v>752</v>
      </c>
      <c r="C39" s="777" t="s">
        <v>756</v>
      </c>
      <c r="D39" s="777" t="s">
        <v>21</v>
      </c>
      <c r="E39" s="778" t="s">
        <v>754</v>
      </c>
      <c r="F39" s="777" t="s">
        <v>762</v>
      </c>
      <c r="G39" s="778" t="s">
        <v>755</v>
      </c>
      <c r="H39" s="778">
        <v>2012</v>
      </c>
      <c r="I39" s="643" t="s">
        <v>574</v>
      </c>
      <c r="J39" s="643" t="s">
        <v>591</v>
      </c>
      <c r="K39" s="632"/>
      <c r="L39" s="694">
        <v>0</v>
      </c>
      <c r="M39" s="695">
        <v>246.34013906338089</v>
      </c>
      <c r="N39" s="695">
        <v>246.22840220508417</v>
      </c>
      <c r="O39" s="695">
        <v>246.22840220508417</v>
      </c>
      <c r="P39" s="695">
        <v>196.84932202514182</v>
      </c>
      <c r="Q39" s="695">
        <v>196.84932202514182</v>
      </c>
      <c r="R39" s="695">
        <v>40.428779379040087</v>
      </c>
      <c r="S39" s="695">
        <v>40.428779379040087</v>
      </c>
      <c r="T39" s="695">
        <v>36.711074771626485</v>
      </c>
      <c r="U39" s="695">
        <v>36.711074771626485</v>
      </c>
      <c r="V39" s="695">
        <v>36.711074771626485</v>
      </c>
      <c r="W39" s="695">
        <v>35.765780950436145</v>
      </c>
      <c r="X39" s="695">
        <v>35.765780950436145</v>
      </c>
      <c r="Y39" s="695">
        <v>0</v>
      </c>
      <c r="Z39" s="695">
        <v>0</v>
      </c>
      <c r="AA39" s="695">
        <v>0</v>
      </c>
      <c r="AB39" s="695">
        <v>0</v>
      </c>
      <c r="AC39" s="695">
        <v>0</v>
      </c>
      <c r="AD39" s="695">
        <v>0</v>
      </c>
      <c r="AE39" s="695">
        <v>0</v>
      </c>
      <c r="AF39" s="695">
        <v>0</v>
      </c>
      <c r="AG39" s="695">
        <v>0</v>
      </c>
      <c r="AH39" s="695">
        <v>0</v>
      </c>
      <c r="AI39" s="695">
        <v>0</v>
      </c>
      <c r="AJ39" s="695">
        <v>0</v>
      </c>
      <c r="AK39" s="695">
        <v>0</v>
      </c>
      <c r="AL39" s="695">
        <v>0</v>
      </c>
      <c r="AM39" s="695">
        <v>0</v>
      </c>
      <c r="AN39" s="695">
        <v>0</v>
      </c>
      <c r="AO39" s="696">
        <v>0</v>
      </c>
      <c r="AP39" s="632"/>
      <c r="AQ39" s="694">
        <v>0</v>
      </c>
      <c r="AR39" s="695">
        <v>886133.33233360201</v>
      </c>
      <c r="AS39" s="695">
        <v>885883.36699243612</v>
      </c>
      <c r="AT39" s="695">
        <v>885737.19074696722</v>
      </c>
      <c r="AU39" s="695">
        <v>692098.29269356932</v>
      </c>
      <c r="AV39" s="695">
        <v>692098.29269356932</v>
      </c>
      <c r="AW39" s="695">
        <v>140460.76373865534</v>
      </c>
      <c r="AX39" s="695">
        <v>140460.76373865534</v>
      </c>
      <c r="AY39" s="695">
        <v>136748.18869330673</v>
      </c>
      <c r="AZ39" s="695">
        <v>136748.18869330673</v>
      </c>
      <c r="BA39" s="695">
        <v>136748.18869330673</v>
      </c>
      <c r="BB39" s="695">
        <v>127498.69451278428</v>
      </c>
      <c r="BC39" s="695">
        <v>127498.69451278428</v>
      </c>
      <c r="BD39" s="695">
        <v>0</v>
      </c>
      <c r="BE39" s="695">
        <v>0</v>
      </c>
      <c r="BF39" s="695">
        <v>0</v>
      </c>
      <c r="BG39" s="695">
        <v>0</v>
      </c>
      <c r="BH39" s="695">
        <v>0</v>
      </c>
      <c r="BI39" s="695">
        <v>0</v>
      </c>
      <c r="BJ39" s="695">
        <v>0</v>
      </c>
      <c r="BK39" s="695">
        <v>0</v>
      </c>
      <c r="BL39" s="695">
        <v>0</v>
      </c>
      <c r="BM39" s="695">
        <v>0</v>
      </c>
      <c r="BN39" s="695">
        <v>0</v>
      </c>
      <c r="BO39" s="695">
        <v>0</v>
      </c>
      <c r="BP39" s="695">
        <v>0</v>
      </c>
      <c r="BQ39" s="695">
        <v>0</v>
      </c>
      <c r="BR39" s="695">
        <v>0</v>
      </c>
      <c r="BS39" s="695">
        <v>0</v>
      </c>
      <c r="BT39" s="696">
        <v>0</v>
      </c>
      <c r="BU39" s="16"/>
    </row>
    <row r="40" spans="2:73" s="17" customFormat="1" ht="15.75">
      <c r="B40" s="777" t="s">
        <v>752</v>
      </c>
      <c r="C40" s="777" t="s">
        <v>756</v>
      </c>
      <c r="D40" s="777" t="s">
        <v>22</v>
      </c>
      <c r="E40" s="778" t="s">
        <v>754</v>
      </c>
      <c r="F40" s="777" t="s">
        <v>762</v>
      </c>
      <c r="G40" s="778" t="s">
        <v>755</v>
      </c>
      <c r="H40" s="778">
        <v>2012</v>
      </c>
      <c r="I40" s="643" t="s">
        <v>574</v>
      </c>
      <c r="J40" s="643" t="s">
        <v>591</v>
      </c>
      <c r="K40" s="632"/>
      <c r="L40" s="694">
        <v>0</v>
      </c>
      <c r="M40" s="695">
        <v>294.23574479229995</v>
      </c>
      <c r="N40" s="695">
        <v>292.24193477116387</v>
      </c>
      <c r="O40" s="695">
        <v>292.24193477116387</v>
      </c>
      <c r="P40" s="695">
        <v>290.54135406967612</v>
      </c>
      <c r="Q40" s="695">
        <v>290.54135406967612</v>
      </c>
      <c r="R40" s="695">
        <v>263.25446981006297</v>
      </c>
      <c r="S40" s="695">
        <v>262.47138461090094</v>
      </c>
      <c r="T40" s="695">
        <v>262.47138461090094</v>
      </c>
      <c r="U40" s="695">
        <v>257.75177330253041</v>
      </c>
      <c r="V40" s="695">
        <v>247.191965130753</v>
      </c>
      <c r="W40" s="695">
        <v>225.76338861235268</v>
      </c>
      <c r="X40" s="695">
        <v>225.76338861235268</v>
      </c>
      <c r="Y40" s="695">
        <v>67.999919218704122</v>
      </c>
      <c r="Z40" s="695">
        <v>67.999919218704122</v>
      </c>
      <c r="AA40" s="695">
        <v>67.999919218704122</v>
      </c>
      <c r="AB40" s="695">
        <v>12.904070316947523</v>
      </c>
      <c r="AC40" s="695">
        <v>12.904070316947523</v>
      </c>
      <c r="AD40" s="695">
        <v>12.904070316947523</v>
      </c>
      <c r="AE40" s="695">
        <v>12.904070316947523</v>
      </c>
      <c r="AF40" s="695">
        <v>12.904070316947523</v>
      </c>
      <c r="AG40" s="695">
        <v>0</v>
      </c>
      <c r="AH40" s="695">
        <v>0</v>
      </c>
      <c r="AI40" s="695">
        <v>0</v>
      </c>
      <c r="AJ40" s="695">
        <v>0</v>
      </c>
      <c r="AK40" s="695">
        <v>0</v>
      </c>
      <c r="AL40" s="695">
        <v>0</v>
      </c>
      <c r="AM40" s="695">
        <v>0</v>
      </c>
      <c r="AN40" s="695">
        <v>0</v>
      </c>
      <c r="AO40" s="696">
        <v>0</v>
      </c>
      <c r="AP40" s="632"/>
      <c r="AQ40" s="694">
        <v>0</v>
      </c>
      <c r="AR40" s="695">
        <v>1431943.4882602654</v>
      </c>
      <c r="AS40" s="695">
        <v>1419829.6992896409</v>
      </c>
      <c r="AT40" s="695">
        <v>1419829.6992896409</v>
      </c>
      <c r="AU40" s="695">
        <v>1414204.469979381</v>
      </c>
      <c r="AV40" s="695">
        <v>1414204.469979381</v>
      </c>
      <c r="AW40" s="695">
        <v>1323944.1365599968</v>
      </c>
      <c r="AX40" s="695">
        <v>1319985.2452982899</v>
      </c>
      <c r="AY40" s="695">
        <v>1319985.2452982899</v>
      </c>
      <c r="AZ40" s="695">
        <v>1299288.1994775939</v>
      </c>
      <c r="BA40" s="695">
        <v>1245903.034822101</v>
      </c>
      <c r="BB40" s="695">
        <v>1136531.8249758224</v>
      </c>
      <c r="BC40" s="695">
        <v>1136531.8249758224</v>
      </c>
      <c r="BD40" s="695">
        <v>193956.67453283371</v>
      </c>
      <c r="BE40" s="695">
        <v>193956.67453283371</v>
      </c>
      <c r="BF40" s="695">
        <v>193956.67453283371</v>
      </c>
      <c r="BG40" s="695">
        <v>39567.249207631321</v>
      </c>
      <c r="BH40" s="695">
        <v>39567.249207631321</v>
      </c>
      <c r="BI40" s="695">
        <v>39567.249207631321</v>
      </c>
      <c r="BJ40" s="695">
        <v>39567.249207631321</v>
      </c>
      <c r="BK40" s="695">
        <v>39567.249207631321</v>
      </c>
      <c r="BL40" s="695">
        <v>0</v>
      </c>
      <c r="BM40" s="695">
        <v>0</v>
      </c>
      <c r="BN40" s="695">
        <v>0</v>
      </c>
      <c r="BO40" s="695">
        <v>0</v>
      </c>
      <c r="BP40" s="695">
        <v>0</v>
      </c>
      <c r="BQ40" s="695">
        <v>0</v>
      </c>
      <c r="BR40" s="695">
        <v>0</v>
      </c>
      <c r="BS40" s="695">
        <v>0</v>
      </c>
      <c r="BT40" s="696">
        <v>0</v>
      </c>
      <c r="BU40" s="16"/>
    </row>
    <row r="41" spans="2:73" s="17" customFormat="1" ht="15.75">
      <c r="B41" s="777" t="s">
        <v>752</v>
      </c>
      <c r="C41" s="777" t="s">
        <v>753</v>
      </c>
      <c r="D41" s="777" t="s">
        <v>2</v>
      </c>
      <c r="E41" s="778" t="s">
        <v>754</v>
      </c>
      <c r="F41" s="777" t="s">
        <v>29</v>
      </c>
      <c r="G41" s="778" t="s">
        <v>755</v>
      </c>
      <c r="H41" s="778">
        <v>2012</v>
      </c>
      <c r="I41" s="643" t="s">
        <v>574</v>
      </c>
      <c r="J41" s="643" t="s">
        <v>591</v>
      </c>
      <c r="K41" s="632"/>
      <c r="L41" s="694">
        <v>0</v>
      </c>
      <c r="M41" s="695">
        <v>2.9684071454505352</v>
      </c>
      <c r="N41" s="695">
        <v>2.9684071454505352</v>
      </c>
      <c r="O41" s="695">
        <v>2.9684071454505352</v>
      </c>
      <c r="P41" s="695">
        <v>2.8696369928500891</v>
      </c>
      <c r="Q41" s="695">
        <v>0</v>
      </c>
      <c r="R41" s="695">
        <v>0</v>
      </c>
      <c r="S41" s="695">
        <v>0</v>
      </c>
      <c r="T41" s="695">
        <v>0</v>
      </c>
      <c r="U41" s="695">
        <v>0</v>
      </c>
      <c r="V41" s="695">
        <v>0</v>
      </c>
      <c r="W41" s="695">
        <v>0</v>
      </c>
      <c r="X41" s="695">
        <v>0</v>
      </c>
      <c r="Y41" s="695">
        <v>0</v>
      </c>
      <c r="Z41" s="695">
        <v>0</v>
      </c>
      <c r="AA41" s="695">
        <v>0</v>
      </c>
      <c r="AB41" s="695">
        <v>0</v>
      </c>
      <c r="AC41" s="695">
        <v>0</v>
      </c>
      <c r="AD41" s="695">
        <v>0</v>
      </c>
      <c r="AE41" s="695">
        <v>0</v>
      </c>
      <c r="AF41" s="695">
        <v>0</v>
      </c>
      <c r="AG41" s="695">
        <v>0</v>
      </c>
      <c r="AH41" s="695">
        <v>0</v>
      </c>
      <c r="AI41" s="695">
        <v>0</v>
      </c>
      <c r="AJ41" s="695">
        <v>0</v>
      </c>
      <c r="AK41" s="695">
        <v>0</v>
      </c>
      <c r="AL41" s="695">
        <v>0</v>
      </c>
      <c r="AM41" s="695">
        <v>0</v>
      </c>
      <c r="AN41" s="695">
        <v>0</v>
      </c>
      <c r="AO41" s="696">
        <v>0</v>
      </c>
      <c r="AP41" s="632"/>
      <c r="AQ41" s="694">
        <v>0</v>
      </c>
      <c r="AR41" s="695">
        <v>5205.0656750035323</v>
      </c>
      <c r="AS41" s="695">
        <v>5205.0656750035323</v>
      </c>
      <c r="AT41" s="695">
        <v>5205.0656750035323</v>
      </c>
      <c r="AU41" s="695">
        <v>5116.7400294448853</v>
      </c>
      <c r="AV41" s="695">
        <v>0</v>
      </c>
      <c r="AW41" s="695">
        <v>0</v>
      </c>
      <c r="AX41" s="695">
        <v>0</v>
      </c>
      <c r="AY41" s="695">
        <v>0</v>
      </c>
      <c r="AZ41" s="695">
        <v>0</v>
      </c>
      <c r="BA41" s="695">
        <v>0</v>
      </c>
      <c r="BB41" s="695">
        <v>0</v>
      </c>
      <c r="BC41" s="695">
        <v>0</v>
      </c>
      <c r="BD41" s="695">
        <v>0</v>
      </c>
      <c r="BE41" s="695">
        <v>0</v>
      </c>
      <c r="BF41" s="695">
        <v>0</v>
      </c>
      <c r="BG41" s="695">
        <v>0</v>
      </c>
      <c r="BH41" s="695">
        <v>0</v>
      </c>
      <c r="BI41" s="695">
        <v>0</v>
      </c>
      <c r="BJ41" s="695">
        <v>0</v>
      </c>
      <c r="BK41" s="695">
        <v>0</v>
      </c>
      <c r="BL41" s="695">
        <v>0</v>
      </c>
      <c r="BM41" s="695">
        <v>0</v>
      </c>
      <c r="BN41" s="695">
        <v>0</v>
      </c>
      <c r="BO41" s="695">
        <v>0</v>
      </c>
      <c r="BP41" s="695">
        <v>0</v>
      </c>
      <c r="BQ41" s="695">
        <v>0</v>
      </c>
      <c r="BR41" s="695">
        <v>0</v>
      </c>
      <c r="BS41" s="695">
        <v>0</v>
      </c>
      <c r="BT41" s="696">
        <v>0</v>
      </c>
      <c r="BU41" s="16"/>
    </row>
    <row r="42" spans="2:73" s="17" customFormat="1" ht="15.75">
      <c r="B42" s="777" t="s">
        <v>752</v>
      </c>
      <c r="C42" s="777" t="s">
        <v>753</v>
      </c>
      <c r="D42" s="777" t="s">
        <v>1</v>
      </c>
      <c r="E42" s="778" t="s">
        <v>754</v>
      </c>
      <c r="F42" s="777" t="s">
        <v>29</v>
      </c>
      <c r="G42" s="778" t="s">
        <v>755</v>
      </c>
      <c r="H42" s="778">
        <v>2012</v>
      </c>
      <c r="I42" s="643" t="s">
        <v>574</v>
      </c>
      <c r="J42" s="643" t="s">
        <v>591</v>
      </c>
      <c r="K42" s="632"/>
      <c r="L42" s="694">
        <v>0</v>
      </c>
      <c r="M42" s="695">
        <v>23.843678473851099</v>
      </c>
      <c r="N42" s="695">
        <v>23.843678473851099</v>
      </c>
      <c r="O42" s="695">
        <v>23.843678473851099</v>
      </c>
      <c r="P42" s="695">
        <v>21.895411967797671</v>
      </c>
      <c r="Q42" s="695">
        <v>12.4803388884516</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694">
        <v>0</v>
      </c>
      <c r="AR42" s="695">
        <v>160469.63859888</v>
      </c>
      <c r="AS42" s="695">
        <v>160469.63859888</v>
      </c>
      <c r="AT42" s="695">
        <v>160469.63859888</v>
      </c>
      <c r="AU42" s="695">
        <v>158727.39266388022</v>
      </c>
      <c r="AV42" s="695">
        <v>94922.156593140957</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5.75">
      <c r="B43" s="777" t="s">
        <v>752</v>
      </c>
      <c r="C43" s="777" t="s">
        <v>753</v>
      </c>
      <c r="D43" s="777" t="s">
        <v>5</v>
      </c>
      <c r="E43" s="778" t="s">
        <v>754</v>
      </c>
      <c r="F43" s="777" t="s">
        <v>29</v>
      </c>
      <c r="G43" s="778" t="s">
        <v>755</v>
      </c>
      <c r="H43" s="778">
        <v>2012</v>
      </c>
      <c r="I43" s="643" t="s">
        <v>574</v>
      </c>
      <c r="J43" s="643" t="s">
        <v>591</v>
      </c>
      <c r="K43" s="632"/>
      <c r="L43" s="694">
        <v>0</v>
      </c>
      <c r="M43" s="695">
        <v>9.5613330592791304</v>
      </c>
      <c r="N43" s="695">
        <v>9.5613330592791304</v>
      </c>
      <c r="O43" s="695">
        <v>9.5613330592791304</v>
      </c>
      <c r="P43" s="695">
        <v>9.5613330592791304</v>
      </c>
      <c r="Q43" s="695">
        <v>8.751672793403042</v>
      </c>
      <c r="R43" s="695">
        <v>7.4059775666836893</v>
      </c>
      <c r="S43" s="695">
        <v>5.5443584950461045</v>
      </c>
      <c r="T43" s="695">
        <v>5.5238879643255983</v>
      </c>
      <c r="U43" s="695">
        <v>5.5238879643255983</v>
      </c>
      <c r="V43" s="695">
        <v>3.5624162746899199</v>
      </c>
      <c r="W43" s="695">
        <v>1.3937569221773225</v>
      </c>
      <c r="X43" s="695">
        <v>1.3936345477725016</v>
      </c>
      <c r="Y43" s="695">
        <v>1.3936345477725016</v>
      </c>
      <c r="Z43" s="695">
        <v>1.369718749540132</v>
      </c>
      <c r="AA43" s="695">
        <v>1.369718749540132</v>
      </c>
      <c r="AB43" s="695">
        <v>1.3356872038816123</v>
      </c>
      <c r="AC43" s="695">
        <v>0.37476806571170374</v>
      </c>
      <c r="AD43" s="695">
        <v>0.37476806571170374</v>
      </c>
      <c r="AE43" s="695">
        <v>0.37476806571170374</v>
      </c>
      <c r="AF43" s="695">
        <v>0.37476806571170374</v>
      </c>
      <c r="AG43" s="695">
        <v>0</v>
      </c>
      <c r="AH43" s="695">
        <v>0</v>
      </c>
      <c r="AI43" s="695">
        <v>0</v>
      </c>
      <c r="AJ43" s="695">
        <v>0</v>
      </c>
      <c r="AK43" s="695">
        <v>0</v>
      </c>
      <c r="AL43" s="695">
        <v>0</v>
      </c>
      <c r="AM43" s="695">
        <v>0</v>
      </c>
      <c r="AN43" s="695">
        <v>0</v>
      </c>
      <c r="AO43" s="696">
        <v>0</v>
      </c>
      <c r="AP43" s="632"/>
      <c r="AQ43" s="694">
        <v>0</v>
      </c>
      <c r="AR43" s="695">
        <v>173021.20549496633</v>
      </c>
      <c r="AS43" s="695">
        <v>173021.20549496633</v>
      </c>
      <c r="AT43" s="695">
        <v>173021.20549496633</v>
      </c>
      <c r="AU43" s="695">
        <v>173021.20549496633</v>
      </c>
      <c r="AV43" s="695">
        <v>155535.05690021624</v>
      </c>
      <c r="AW43" s="695">
        <v>126472.21697908115</v>
      </c>
      <c r="AX43" s="695">
        <v>86267.023411564107</v>
      </c>
      <c r="AY43" s="695">
        <v>86087.701562452479</v>
      </c>
      <c r="AZ43" s="695">
        <v>86087.701562452479</v>
      </c>
      <c r="BA43" s="695">
        <v>43726.001384103722</v>
      </c>
      <c r="BB43" s="695">
        <v>32450.396421005025</v>
      </c>
      <c r="BC43" s="695">
        <v>31441.89133333974</v>
      </c>
      <c r="BD43" s="695">
        <v>31441.89133333974</v>
      </c>
      <c r="BE43" s="695">
        <v>29246.779227945935</v>
      </c>
      <c r="BF43" s="695">
        <v>29246.779227945935</v>
      </c>
      <c r="BG43" s="695">
        <v>28846.697692281894</v>
      </c>
      <c r="BH43" s="695">
        <v>8093.8269565581359</v>
      </c>
      <c r="BI43" s="695">
        <v>8093.8269565581359</v>
      </c>
      <c r="BJ43" s="695">
        <v>8093.8269565581359</v>
      </c>
      <c r="BK43" s="695">
        <v>8093.8269565581359</v>
      </c>
      <c r="BL43" s="695">
        <v>0</v>
      </c>
      <c r="BM43" s="695">
        <v>0</v>
      </c>
      <c r="BN43" s="695">
        <v>0</v>
      </c>
      <c r="BO43" s="695">
        <v>0</v>
      </c>
      <c r="BP43" s="695">
        <v>0</v>
      </c>
      <c r="BQ43" s="695">
        <v>0</v>
      </c>
      <c r="BR43" s="695">
        <v>0</v>
      </c>
      <c r="BS43" s="695">
        <v>0</v>
      </c>
      <c r="BT43" s="696">
        <v>0</v>
      </c>
      <c r="BU43" s="16"/>
    </row>
    <row r="44" spans="2:73" s="17" customFormat="1" ht="15.75">
      <c r="B44" s="777" t="s">
        <v>752</v>
      </c>
      <c r="C44" s="777" t="s">
        <v>753</v>
      </c>
      <c r="D44" s="777" t="s">
        <v>4</v>
      </c>
      <c r="E44" s="778" t="s">
        <v>754</v>
      </c>
      <c r="F44" s="777" t="s">
        <v>29</v>
      </c>
      <c r="G44" s="778" t="s">
        <v>755</v>
      </c>
      <c r="H44" s="778">
        <v>2012</v>
      </c>
      <c r="I44" s="643" t="s">
        <v>574</v>
      </c>
      <c r="J44" s="643" t="s">
        <v>591</v>
      </c>
      <c r="K44" s="632"/>
      <c r="L44" s="694">
        <v>0</v>
      </c>
      <c r="M44" s="695">
        <v>1.4885842663298177</v>
      </c>
      <c r="N44" s="695">
        <v>1.4885842663298177</v>
      </c>
      <c r="O44" s="695">
        <v>1.4885842663298177</v>
      </c>
      <c r="P44" s="695">
        <v>1.4885842663298177</v>
      </c>
      <c r="Q44" s="695">
        <v>1.4823006311658</v>
      </c>
      <c r="R44" s="695">
        <v>1.4823006311658</v>
      </c>
      <c r="S44" s="695">
        <v>1.2643256889851742</v>
      </c>
      <c r="T44" s="695">
        <v>1.2616860679185828</v>
      </c>
      <c r="U44" s="695">
        <v>1.2616860679185828</v>
      </c>
      <c r="V44" s="695">
        <v>1.2616860679185828</v>
      </c>
      <c r="W44" s="695">
        <v>2.3208322087038415E-2</v>
      </c>
      <c r="X44" s="695">
        <v>2.3192338855763044E-2</v>
      </c>
      <c r="Y44" s="695">
        <v>2.3192338855763044E-2</v>
      </c>
      <c r="Z44" s="695">
        <v>2.2357203480521032E-2</v>
      </c>
      <c r="AA44" s="695">
        <v>2.2357203480521032E-2</v>
      </c>
      <c r="AB44" s="695">
        <v>2.0883396385073315E-2</v>
      </c>
      <c r="AC44" s="695">
        <v>0</v>
      </c>
      <c r="AD44" s="695">
        <v>0</v>
      </c>
      <c r="AE44" s="695">
        <v>0</v>
      </c>
      <c r="AF44" s="695">
        <v>0</v>
      </c>
      <c r="AG44" s="695">
        <v>0</v>
      </c>
      <c r="AH44" s="695">
        <v>0</v>
      </c>
      <c r="AI44" s="695">
        <v>0</v>
      </c>
      <c r="AJ44" s="695">
        <v>0</v>
      </c>
      <c r="AK44" s="695">
        <v>0</v>
      </c>
      <c r="AL44" s="695">
        <v>0</v>
      </c>
      <c r="AM44" s="695">
        <v>0</v>
      </c>
      <c r="AN44" s="695">
        <v>0</v>
      </c>
      <c r="AO44" s="696">
        <v>0</v>
      </c>
      <c r="AP44" s="632"/>
      <c r="AQ44" s="694">
        <v>0</v>
      </c>
      <c r="AR44" s="695">
        <v>9032.9890440363724</v>
      </c>
      <c r="AS44" s="695">
        <v>9032.9890440363724</v>
      </c>
      <c r="AT44" s="695">
        <v>9032.9890440363724</v>
      </c>
      <c r="AU44" s="695">
        <v>9032.9890440363724</v>
      </c>
      <c r="AV44" s="695">
        <v>8897.282028607724</v>
      </c>
      <c r="AW44" s="695">
        <v>8897.282028607724</v>
      </c>
      <c r="AX44" s="695">
        <v>4189.6998616871042</v>
      </c>
      <c r="AY44" s="695">
        <v>4166.5767811437618</v>
      </c>
      <c r="AZ44" s="695">
        <v>4166.5767811437618</v>
      </c>
      <c r="BA44" s="695">
        <v>4166.5767811437618</v>
      </c>
      <c r="BB44" s="695">
        <v>676.71593662246096</v>
      </c>
      <c r="BC44" s="695">
        <v>544.99582666836648</v>
      </c>
      <c r="BD44" s="695">
        <v>544.99582666836648</v>
      </c>
      <c r="BE44" s="695">
        <v>468.34290653479911</v>
      </c>
      <c r="BF44" s="695">
        <v>468.34290653479911</v>
      </c>
      <c r="BG44" s="695">
        <v>451.01654081706505</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5.75">
      <c r="B45" s="777" t="s">
        <v>752</v>
      </c>
      <c r="C45" s="777" t="s">
        <v>753</v>
      </c>
      <c r="D45" s="777" t="s">
        <v>3</v>
      </c>
      <c r="E45" s="778" t="s">
        <v>754</v>
      </c>
      <c r="F45" s="777" t="s">
        <v>29</v>
      </c>
      <c r="G45" s="778" t="s">
        <v>755</v>
      </c>
      <c r="H45" s="778">
        <v>2012</v>
      </c>
      <c r="I45" s="643" t="s">
        <v>574</v>
      </c>
      <c r="J45" s="643" t="s">
        <v>591</v>
      </c>
      <c r="K45" s="632"/>
      <c r="L45" s="694">
        <v>0</v>
      </c>
      <c r="M45" s="695">
        <v>208.03691786154005</v>
      </c>
      <c r="N45" s="695">
        <v>208.03691786154005</v>
      </c>
      <c r="O45" s="695">
        <v>208.03691786154005</v>
      </c>
      <c r="P45" s="695">
        <v>208.03691786154005</v>
      </c>
      <c r="Q45" s="695">
        <v>208.03691786154005</v>
      </c>
      <c r="R45" s="695">
        <v>208.03691786154005</v>
      </c>
      <c r="S45" s="695">
        <v>208.03691786154005</v>
      </c>
      <c r="T45" s="695">
        <v>208.03691786154005</v>
      </c>
      <c r="U45" s="695">
        <v>208.03691786154005</v>
      </c>
      <c r="V45" s="695">
        <v>208.03691786154005</v>
      </c>
      <c r="W45" s="695">
        <v>208.03691786154005</v>
      </c>
      <c r="X45" s="695">
        <v>208.03691786154005</v>
      </c>
      <c r="Y45" s="695">
        <v>208.03691786154005</v>
      </c>
      <c r="Z45" s="695">
        <v>208.03691786154005</v>
      </c>
      <c r="AA45" s="695">
        <v>208.03691786154005</v>
      </c>
      <c r="AB45" s="695">
        <v>208.03691786154005</v>
      </c>
      <c r="AC45" s="695">
        <v>208.03691786154005</v>
      </c>
      <c r="AD45" s="695">
        <v>208.03691786154005</v>
      </c>
      <c r="AE45" s="695">
        <v>159.25733399272315</v>
      </c>
      <c r="AF45" s="695">
        <v>0</v>
      </c>
      <c r="AG45" s="695">
        <v>0</v>
      </c>
      <c r="AH45" s="695">
        <v>0</v>
      </c>
      <c r="AI45" s="695">
        <v>0</v>
      </c>
      <c r="AJ45" s="695">
        <v>0</v>
      </c>
      <c r="AK45" s="695">
        <v>0</v>
      </c>
      <c r="AL45" s="695">
        <v>0</v>
      </c>
      <c r="AM45" s="695">
        <v>0</v>
      </c>
      <c r="AN45" s="695">
        <v>0</v>
      </c>
      <c r="AO45" s="696">
        <v>0</v>
      </c>
      <c r="AP45" s="632"/>
      <c r="AQ45" s="694">
        <v>0</v>
      </c>
      <c r="AR45" s="695">
        <v>351058.19430004642</v>
      </c>
      <c r="AS45" s="695">
        <v>351058.19430004642</v>
      </c>
      <c r="AT45" s="695">
        <v>351058.19430004642</v>
      </c>
      <c r="AU45" s="695">
        <v>351058.19430004642</v>
      </c>
      <c r="AV45" s="695">
        <v>351058.19430004642</v>
      </c>
      <c r="AW45" s="695">
        <v>351058.19430004642</v>
      </c>
      <c r="AX45" s="695">
        <v>351058.19430004642</v>
      </c>
      <c r="AY45" s="695">
        <v>351058.19430004642</v>
      </c>
      <c r="AZ45" s="695">
        <v>351058.19430004642</v>
      </c>
      <c r="BA45" s="695">
        <v>351058.19430004642</v>
      </c>
      <c r="BB45" s="695">
        <v>351058.19430004642</v>
      </c>
      <c r="BC45" s="695">
        <v>351058.19430004642</v>
      </c>
      <c r="BD45" s="695">
        <v>351058.19430004642</v>
      </c>
      <c r="BE45" s="695">
        <v>351058.19430004642</v>
      </c>
      <c r="BF45" s="695">
        <v>351058.19430004642</v>
      </c>
      <c r="BG45" s="695">
        <v>351058.19430004642</v>
      </c>
      <c r="BH45" s="695">
        <v>351058.19430004642</v>
      </c>
      <c r="BI45" s="695">
        <v>351058.19430004642</v>
      </c>
      <c r="BJ45" s="695">
        <v>307436.83580398763</v>
      </c>
      <c r="BK45" s="695">
        <v>0</v>
      </c>
      <c r="BL45" s="695">
        <v>0</v>
      </c>
      <c r="BM45" s="695">
        <v>0</v>
      </c>
      <c r="BN45" s="695">
        <v>0</v>
      </c>
      <c r="BO45" s="695">
        <v>0</v>
      </c>
      <c r="BP45" s="695">
        <v>0</v>
      </c>
      <c r="BQ45" s="695">
        <v>0</v>
      </c>
      <c r="BR45" s="695">
        <v>0</v>
      </c>
      <c r="BS45" s="695">
        <v>0</v>
      </c>
      <c r="BT45" s="696">
        <v>0</v>
      </c>
      <c r="BU45" s="16"/>
    </row>
    <row r="46" spans="2:73" s="17" customFormat="1" ht="15.75">
      <c r="B46" s="777" t="s">
        <v>752</v>
      </c>
      <c r="C46" s="777" t="s">
        <v>763</v>
      </c>
      <c r="D46" s="777" t="s">
        <v>14</v>
      </c>
      <c r="E46" s="778" t="s">
        <v>754</v>
      </c>
      <c r="F46" s="777" t="s">
        <v>29</v>
      </c>
      <c r="G46" s="778" t="s">
        <v>755</v>
      </c>
      <c r="H46" s="778">
        <v>2012</v>
      </c>
      <c r="I46" s="643" t="s">
        <v>574</v>
      </c>
      <c r="J46" s="643" t="s">
        <v>591</v>
      </c>
      <c r="K46" s="632"/>
      <c r="L46" s="694">
        <v>0</v>
      </c>
      <c r="M46" s="695">
        <v>2.4492036057636151</v>
      </c>
      <c r="N46" s="695">
        <v>2.4492036057636151</v>
      </c>
      <c r="O46" s="695">
        <v>2.4492036057636151</v>
      </c>
      <c r="P46" s="695">
        <v>2.4492036057636151</v>
      </c>
      <c r="Q46" s="695">
        <v>2.4492036057636151</v>
      </c>
      <c r="R46" s="695">
        <v>2.4492036057636151</v>
      </c>
      <c r="S46" s="695">
        <v>2.4492036057636151</v>
      </c>
      <c r="T46" s="695">
        <v>2.4492036057636151</v>
      </c>
      <c r="U46" s="695">
        <v>1.626478309277446</v>
      </c>
      <c r="V46" s="695">
        <v>1.626478309277446</v>
      </c>
      <c r="W46" s="695">
        <v>1.5833438560366637</v>
      </c>
      <c r="X46" s="695">
        <v>1.5833438560366637</v>
      </c>
      <c r="Y46" s="695">
        <v>1.5833438560366637</v>
      </c>
      <c r="Z46" s="695">
        <v>1.5833438560366637</v>
      </c>
      <c r="AA46" s="695">
        <v>0.20397912710905072</v>
      </c>
      <c r="AB46" s="695">
        <v>0.17172221839427948</v>
      </c>
      <c r="AC46" s="695">
        <v>0.17172221839427948</v>
      </c>
      <c r="AD46" s="695">
        <v>0.17172221839427948</v>
      </c>
      <c r="AE46" s="695">
        <v>0.17172221839427948</v>
      </c>
      <c r="AF46" s="695">
        <v>0.17172221839427948</v>
      </c>
      <c r="AG46" s="695">
        <v>0.17172221839427948</v>
      </c>
      <c r="AH46" s="695">
        <v>0</v>
      </c>
      <c r="AI46" s="695">
        <v>0</v>
      </c>
      <c r="AJ46" s="695">
        <v>0</v>
      </c>
      <c r="AK46" s="695">
        <v>0</v>
      </c>
      <c r="AL46" s="695">
        <v>0</v>
      </c>
      <c r="AM46" s="695">
        <v>0</v>
      </c>
      <c r="AN46" s="695">
        <v>0</v>
      </c>
      <c r="AO46" s="696">
        <v>0</v>
      </c>
      <c r="AP46" s="632"/>
      <c r="AQ46" s="694">
        <v>0</v>
      </c>
      <c r="AR46" s="695">
        <v>28760.740005493164</v>
      </c>
      <c r="AS46" s="695">
        <v>28760.739990234375</v>
      </c>
      <c r="AT46" s="695">
        <v>28760.739990234375</v>
      </c>
      <c r="AU46" s="695">
        <v>28760.740005493164</v>
      </c>
      <c r="AV46" s="695">
        <v>28760.740005493164</v>
      </c>
      <c r="AW46" s="695">
        <v>28760.740005493164</v>
      </c>
      <c r="AX46" s="695">
        <v>28760.740005493164</v>
      </c>
      <c r="AY46" s="695">
        <v>28760.740005493164</v>
      </c>
      <c r="AZ46" s="695">
        <v>12922.740005493162</v>
      </c>
      <c r="BA46" s="695">
        <v>12922.740005493162</v>
      </c>
      <c r="BB46" s="695">
        <v>12332</v>
      </c>
      <c r="BC46" s="695">
        <v>12332</v>
      </c>
      <c r="BD46" s="695">
        <v>12332</v>
      </c>
      <c r="BE46" s="695">
        <v>12332</v>
      </c>
      <c r="BF46" s="695">
        <v>1532</v>
      </c>
      <c r="BG46" s="695">
        <v>1266</v>
      </c>
      <c r="BH46" s="695">
        <v>1266</v>
      </c>
      <c r="BI46" s="695">
        <v>1266</v>
      </c>
      <c r="BJ46" s="695">
        <v>1266</v>
      </c>
      <c r="BK46" s="695">
        <v>1266</v>
      </c>
      <c r="BL46" s="695">
        <v>1266</v>
      </c>
      <c r="BM46" s="695">
        <v>0</v>
      </c>
      <c r="BN46" s="695">
        <v>0</v>
      </c>
      <c r="BO46" s="695">
        <v>0</v>
      </c>
      <c r="BP46" s="695">
        <v>0</v>
      </c>
      <c r="BQ46" s="695">
        <v>0</v>
      </c>
      <c r="BR46" s="695">
        <v>0</v>
      </c>
      <c r="BS46" s="695">
        <v>0</v>
      </c>
      <c r="BT46" s="696">
        <v>0</v>
      </c>
      <c r="BU46" s="16"/>
    </row>
    <row r="47" spans="2:73" s="17" customFormat="1" ht="15.75">
      <c r="B47" s="777" t="s">
        <v>752</v>
      </c>
      <c r="C47" s="777" t="s">
        <v>760</v>
      </c>
      <c r="D47" s="777" t="s">
        <v>9</v>
      </c>
      <c r="E47" s="778" t="s">
        <v>754</v>
      </c>
      <c r="F47" s="777" t="s">
        <v>760</v>
      </c>
      <c r="G47" s="778" t="s">
        <v>759</v>
      </c>
      <c r="H47" s="778">
        <v>2012</v>
      </c>
      <c r="I47" s="643" t="s">
        <v>574</v>
      </c>
      <c r="J47" s="643" t="s">
        <v>591</v>
      </c>
      <c r="K47" s="632"/>
      <c r="L47" s="694">
        <v>0</v>
      </c>
      <c r="M47" s="695">
        <v>1797.5294431</v>
      </c>
      <c r="N47" s="695">
        <v>0</v>
      </c>
      <c r="O47" s="695">
        <v>0</v>
      </c>
      <c r="P47" s="695">
        <v>0</v>
      </c>
      <c r="Q47" s="695">
        <v>0</v>
      </c>
      <c r="R47" s="695">
        <v>0</v>
      </c>
      <c r="S47" s="695">
        <v>0</v>
      </c>
      <c r="T47" s="695">
        <v>0</v>
      </c>
      <c r="U47" s="695">
        <v>0</v>
      </c>
      <c r="V47" s="695">
        <v>0</v>
      </c>
      <c r="W47" s="695">
        <v>0</v>
      </c>
      <c r="X47" s="695">
        <v>0</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v>0</v>
      </c>
      <c r="AR47" s="695">
        <v>43319.67</v>
      </c>
      <c r="AS47" s="695">
        <v>0</v>
      </c>
      <c r="AT47" s="695">
        <v>0</v>
      </c>
      <c r="AU47" s="695">
        <v>0</v>
      </c>
      <c r="AV47" s="695">
        <v>0</v>
      </c>
      <c r="AW47" s="695">
        <v>0</v>
      </c>
      <c r="AX47" s="695">
        <v>0</v>
      </c>
      <c r="AY47" s="695">
        <v>0</v>
      </c>
      <c r="AZ47" s="695">
        <v>0</v>
      </c>
      <c r="BA47" s="695">
        <v>0</v>
      </c>
      <c r="BB47" s="695">
        <v>0</v>
      </c>
      <c r="BC47" s="695">
        <v>0</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75">
      <c r="B48" s="777" t="s">
        <v>752</v>
      </c>
      <c r="C48" s="777" t="s">
        <v>761</v>
      </c>
      <c r="D48" s="777" t="s">
        <v>17</v>
      </c>
      <c r="E48" s="778" t="s">
        <v>754</v>
      </c>
      <c r="F48" s="777" t="s">
        <v>762</v>
      </c>
      <c r="G48" s="778" t="s">
        <v>755</v>
      </c>
      <c r="H48" s="778">
        <v>2012</v>
      </c>
      <c r="I48" s="643" t="s">
        <v>574</v>
      </c>
      <c r="J48" s="643" t="s">
        <v>591</v>
      </c>
      <c r="K48" s="632"/>
      <c r="L48" s="694">
        <v>0</v>
      </c>
      <c r="M48" s="695">
        <v>161.31002889993789</v>
      </c>
      <c r="N48" s="695">
        <v>161.31002889993789</v>
      </c>
      <c r="O48" s="695">
        <v>161.31002889993789</v>
      </c>
      <c r="P48" s="695">
        <v>161.31002889993789</v>
      </c>
      <c r="Q48" s="695">
        <v>161.31002889993789</v>
      </c>
      <c r="R48" s="695">
        <v>161.31002889993789</v>
      </c>
      <c r="S48" s="695">
        <v>161.31002889993789</v>
      </c>
      <c r="T48" s="695">
        <v>161.31002889993789</v>
      </c>
      <c r="U48" s="695">
        <v>161.31002889993789</v>
      </c>
      <c r="V48" s="695">
        <v>161.31002889993789</v>
      </c>
      <c r="W48" s="695">
        <v>161.31002889993789</v>
      </c>
      <c r="X48" s="695">
        <v>161.31002889993789</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v>0</v>
      </c>
      <c r="AR48" s="695">
        <v>825446.15848603402</v>
      </c>
      <c r="AS48" s="695">
        <v>825446.15848603402</v>
      </c>
      <c r="AT48" s="695">
        <v>825446.15848603402</v>
      </c>
      <c r="AU48" s="695">
        <v>825446.15848603402</v>
      </c>
      <c r="AV48" s="695">
        <v>825446.15848603402</v>
      </c>
      <c r="AW48" s="695">
        <v>825446.15848603402</v>
      </c>
      <c r="AX48" s="695">
        <v>825446.15848603402</v>
      </c>
      <c r="AY48" s="695">
        <v>825446.15848603402</v>
      </c>
      <c r="AZ48" s="695">
        <v>825446.15848603402</v>
      </c>
      <c r="BA48" s="695">
        <v>825446.15848603402</v>
      </c>
      <c r="BB48" s="695">
        <v>825446.15848603402</v>
      </c>
      <c r="BC48" s="695">
        <v>825446.15848603402</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75">
      <c r="B49" s="777" t="s">
        <v>752</v>
      </c>
      <c r="C49" s="777" t="s">
        <v>756</v>
      </c>
      <c r="D49" s="777" t="s">
        <v>757</v>
      </c>
      <c r="E49" s="778" t="s">
        <v>754</v>
      </c>
      <c r="F49" s="777" t="s">
        <v>762</v>
      </c>
      <c r="G49" s="778" t="s">
        <v>759</v>
      </c>
      <c r="H49" s="778">
        <v>2012</v>
      </c>
      <c r="I49" s="643" t="s">
        <v>574</v>
      </c>
      <c r="J49" s="643" t="s">
        <v>591</v>
      </c>
      <c r="K49" s="632"/>
      <c r="L49" s="694">
        <v>0</v>
      </c>
      <c r="M49" s="695">
        <v>72.26702250000001</v>
      </c>
      <c r="N49" s="695">
        <v>0</v>
      </c>
      <c r="O49" s="695">
        <v>0</v>
      </c>
      <c r="P49" s="695">
        <v>0</v>
      </c>
      <c r="Q49" s="695">
        <v>0</v>
      </c>
      <c r="R49" s="695">
        <v>0</v>
      </c>
      <c r="S49" s="695">
        <v>0</v>
      </c>
      <c r="T49" s="695">
        <v>0</v>
      </c>
      <c r="U49" s="695">
        <v>0</v>
      </c>
      <c r="V49" s="695">
        <v>0</v>
      </c>
      <c r="W49" s="695">
        <v>0</v>
      </c>
      <c r="X49" s="695">
        <v>0</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v>0</v>
      </c>
      <c r="AR49" s="695">
        <v>1050.424</v>
      </c>
      <c r="AS49" s="695">
        <v>0</v>
      </c>
      <c r="AT49" s="695">
        <v>0</v>
      </c>
      <c r="AU49" s="695">
        <v>0</v>
      </c>
      <c r="AV49" s="695">
        <v>0</v>
      </c>
      <c r="AW49" s="695">
        <v>0</v>
      </c>
      <c r="AX49" s="695">
        <v>0</v>
      </c>
      <c r="AY49" s="695">
        <v>0</v>
      </c>
      <c r="AZ49" s="695">
        <v>0</v>
      </c>
      <c r="BA49" s="695">
        <v>0</v>
      </c>
      <c r="BB49" s="695">
        <v>0</v>
      </c>
      <c r="BC49" s="695">
        <v>0</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75">
      <c r="B50" s="777" t="s">
        <v>752</v>
      </c>
      <c r="C50" s="777" t="s">
        <v>753</v>
      </c>
      <c r="D50" s="777" t="s">
        <v>7</v>
      </c>
      <c r="E50" s="778" t="s">
        <v>754</v>
      </c>
      <c r="F50" s="777" t="s">
        <v>29</v>
      </c>
      <c r="G50" s="778" t="s">
        <v>755</v>
      </c>
      <c r="H50" s="778">
        <v>2012</v>
      </c>
      <c r="I50" s="643" t="s">
        <v>574</v>
      </c>
      <c r="J50" s="643" t="s">
        <v>591</v>
      </c>
      <c r="K50" s="632"/>
      <c r="L50" s="694">
        <v>0</v>
      </c>
      <c r="M50" s="695">
        <v>0.20494147892891862</v>
      </c>
      <c r="N50" s="695">
        <v>0.20494147892891862</v>
      </c>
      <c r="O50" s="695">
        <v>0.20494147892891862</v>
      </c>
      <c r="P50" s="695">
        <v>0.20494147892891862</v>
      </c>
      <c r="Q50" s="695">
        <v>0.20494147892891862</v>
      </c>
      <c r="R50" s="695">
        <v>0.20494147892891862</v>
      </c>
      <c r="S50" s="695">
        <v>0.20494147892891862</v>
      </c>
      <c r="T50" s="695">
        <v>0.20494147892891862</v>
      </c>
      <c r="U50" s="695">
        <v>0.20494147892891862</v>
      </c>
      <c r="V50" s="695">
        <v>0.20494147892891862</v>
      </c>
      <c r="W50" s="695">
        <v>0.20494147892891862</v>
      </c>
      <c r="X50" s="695">
        <v>0.20494147892891862</v>
      </c>
      <c r="Y50" s="695">
        <v>0.18571000000000001</v>
      </c>
      <c r="Z50" s="695">
        <v>0.18571000000000001</v>
      </c>
      <c r="AA50" s="695">
        <v>0.18571000000000001</v>
      </c>
      <c r="AB50" s="695">
        <v>7.399E-2</v>
      </c>
      <c r="AC50" s="695">
        <v>7.399E-2</v>
      </c>
      <c r="AD50" s="695">
        <v>7.399E-2</v>
      </c>
      <c r="AE50" s="695">
        <v>0</v>
      </c>
      <c r="AF50" s="695">
        <v>0</v>
      </c>
      <c r="AG50" s="695">
        <v>0</v>
      </c>
      <c r="AH50" s="695">
        <v>0</v>
      </c>
      <c r="AI50" s="695">
        <v>0</v>
      </c>
      <c r="AJ50" s="695">
        <v>0</v>
      </c>
      <c r="AK50" s="695">
        <v>0</v>
      </c>
      <c r="AL50" s="695">
        <v>0</v>
      </c>
      <c r="AM50" s="695">
        <v>0</v>
      </c>
      <c r="AN50" s="695">
        <v>0</v>
      </c>
      <c r="AO50" s="696">
        <v>0</v>
      </c>
      <c r="AP50" s="632"/>
      <c r="AQ50" s="694">
        <v>0</v>
      </c>
      <c r="AR50" s="695">
        <v>362.39806742413344</v>
      </c>
      <c r="AS50" s="695">
        <v>362.39806742413344</v>
      </c>
      <c r="AT50" s="695">
        <v>362.39806742413344</v>
      </c>
      <c r="AU50" s="695">
        <v>362.39806742413344</v>
      </c>
      <c r="AV50" s="695">
        <v>362.39806742413344</v>
      </c>
      <c r="AW50" s="695">
        <v>362.39806742413344</v>
      </c>
      <c r="AX50" s="695">
        <v>362.39806742413344</v>
      </c>
      <c r="AY50" s="695">
        <v>362.39806742413344</v>
      </c>
      <c r="AZ50" s="695">
        <v>362.39806742413344</v>
      </c>
      <c r="BA50" s="695">
        <v>362.39806742413344</v>
      </c>
      <c r="BB50" s="695">
        <v>362.39806742413344</v>
      </c>
      <c r="BC50" s="695">
        <v>362.39806742413344</v>
      </c>
      <c r="BD50" s="695">
        <v>149.94</v>
      </c>
      <c r="BE50" s="695">
        <v>149.94</v>
      </c>
      <c r="BF50" s="695">
        <v>149.94</v>
      </c>
      <c r="BG50" s="695">
        <v>46.55</v>
      </c>
      <c r="BH50" s="695">
        <v>46.55</v>
      </c>
      <c r="BI50" s="695">
        <v>46.55</v>
      </c>
      <c r="BJ50" s="695">
        <v>0</v>
      </c>
      <c r="BK50" s="695">
        <v>0</v>
      </c>
      <c r="BL50" s="695">
        <v>0</v>
      </c>
      <c r="BM50" s="695">
        <v>0</v>
      </c>
      <c r="BN50" s="695">
        <v>0</v>
      </c>
      <c r="BO50" s="695">
        <v>0</v>
      </c>
      <c r="BP50" s="695">
        <v>0</v>
      </c>
      <c r="BQ50" s="695">
        <v>0</v>
      </c>
      <c r="BR50" s="695">
        <v>0</v>
      </c>
      <c r="BS50" s="695">
        <v>0</v>
      </c>
      <c r="BT50" s="696">
        <v>0</v>
      </c>
      <c r="BU50" s="16"/>
    </row>
    <row r="51" spans="2:73" s="17" customFormat="1" ht="15.75">
      <c r="B51" s="779" t="s">
        <v>764</v>
      </c>
      <c r="C51" s="779" t="s">
        <v>760</v>
      </c>
      <c r="D51" s="779" t="s">
        <v>9</v>
      </c>
      <c r="E51" s="779" t="s">
        <v>754</v>
      </c>
      <c r="F51" s="779" t="s">
        <v>760</v>
      </c>
      <c r="G51" s="779" t="s">
        <v>759</v>
      </c>
      <c r="H51" s="780">
        <v>2012</v>
      </c>
      <c r="I51" s="643" t="s">
        <v>574</v>
      </c>
      <c r="J51" s="643" t="s">
        <v>591</v>
      </c>
      <c r="K51" s="632"/>
      <c r="L51" s="694">
        <v>0</v>
      </c>
      <c r="M51" s="695">
        <v>62.856784799999993</v>
      </c>
      <c r="N51" s="695">
        <v>0</v>
      </c>
      <c r="O51" s="695">
        <v>0</v>
      </c>
      <c r="P51" s="695">
        <v>0</v>
      </c>
      <c r="Q51" s="695">
        <v>0</v>
      </c>
      <c r="R51" s="695">
        <v>0</v>
      </c>
      <c r="S51" s="695">
        <v>0</v>
      </c>
      <c r="T51" s="695">
        <v>0</v>
      </c>
      <c r="U51" s="695">
        <v>0</v>
      </c>
      <c r="V51" s="695">
        <v>0</v>
      </c>
      <c r="W51" s="695">
        <v>0</v>
      </c>
      <c r="X51" s="695">
        <v>0</v>
      </c>
      <c r="Y51" s="695">
        <v>0</v>
      </c>
      <c r="Z51" s="695">
        <v>0</v>
      </c>
      <c r="AA51" s="695">
        <v>0</v>
      </c>
      <c r="AB51" s="695">
        <v>0</v>
      </c>
      <c r="AC51" s="695">
        <v>0</v>
      </c>
      <c r="AD51" s="695">
        <v>0</v>
      </c>
      <c r="AE51" s="695">
        <v>0</v>
      </c>
      <c r="AF51" s="695">
        <v>0</v>
      </c>
      <c r="AG51" s="695">
        <v>0</v>
      </c>
      <c r="AH51" s="695">
        <v>0</v>
      </c>
      <c r="AI51" s="695">
        <v>0</v>
      </c>
      <c r="AJ51" s="695">
        <v>0</v>
      </c>
      <c r="AK51" s="695">
        <v>0</v>
      </c>
      <c r="AL51" s="695">
        <v>0</v>
      </c>
      <c r="AM51" s="695">
        <v>0</v>
      </c>
      <c r="AN51" s="695">
        <v>0</v>
      </c>
      <c r="AO51" s="696">
        <v>0</v>
      </c>
      <c r="AP51" s="632"/>
      <c r="AQ51" s="694">
        <v>0</v>
      </c>
      <c r="AR51" s="695">
        <v>1514.8209999999999</v>
      </c>
      <c r="AS51" s="695">
        <v>0</v>
      </c>
      <c r="AT51" s="695">
        <v>0</v>
      </c>
      <c r="AU51" s="695">
        <v>0</v>
      </c>
      <c r="AV51" s="695">
        <v>0</v>
      </c>
      <c r="AW51" s="695">
        <v>0</v>
      </c>
      <c r="AX51" s="695">
        <v>0</v>
      </c>
      <c r="AY51" s="695">
        <v>0</v>
      </c>
      <c r="AZ51" s="695">
        <v>0</v>
      </c>
      <c r="BA51" s="695">
        <v>0</v>
      </c>
      <c r="BB51" s="695">
        <v>0</v>
      </c>
      <c r="BC51" s="695">
        <v>0</v>
      </c>
      <c r="BD51" s="695">
        <v>0</v>
      </c>
      <c r="BE51" s="695">
        <v>0</v>
      </c>
      <c r="BF51" s="695">
        <v>0</v>
      </c>
      <c r="BG51" s="695">
        <v>0</v>
      </c>
      <c r="BH51" s="695">
        <v>0</v>
      </c>
      <c r="BI51" s="695">
        <v>0</v>
      </c>
      <c r="BJ51" s="695">
        <v>0</v>
      </c>
      <c r="BK51" s="695">
        <v>0</v>
      </c>
      <c r="BL51" s="695">
        <v>0</v>
      </c>
      <c r="BM51" s="695">
        <v>0</v>
      </c>
      <c r="BN51" s="695">
        <v>0</v>
      </c>
      <c r="BO51" s="695">
        <v>0</v>
      </c>
      <c r="BP51" s="695">
        <v>0</v>
      </c>
      <c r="BQ51" s="695">
        <v>0</v>
      </c>
      <c r="BR51" s="695">
        <v>0</v>
      </c>
      <c r="BS51" s="695">
        <v>0</v>
      </c>
      <c r="BT51" s="696">
        <v>0</v>
      </c>
      <c r="BU51" s="16"/>
    </row>
    <row r="52" spans="2:73" s="17" customFormat="1" ht="15.75">
      <c r="B52" s="779" t="s">
        <v>764</v>
      </c>
      <c r="C52" s="779" t="s">
        <v>756</v>
      </c>
      <c r="D52" s="779" t="s">
        <v>9</v>
      </c>
      <c r="E52" s="779" t="s">
        <v>754</v>
      </c>
      <c r="F52" s="779" t="s">
        <v>756</v>
      </c>
      <c r="G52" s="779" t="s">
        <v>759</v>
      </c>
      <c r="H52" s="780">
        <v>2012</v>
      </c>
      <c r="I52" s="643" t="s">
        <v>574</v>
      </c>
      <c r="J52" s="643" t="s">
        <v>591</v>
      </c>
      <c r="K52" s="632"/>
      <c r="L52" s="694">
        <v>0</v>
      </c>
      <c r="M52" s="695">
        <v>152.14109999999999</v>
      </c>
      <c r="N52" s="695">
        <v>0</v>
      </c>
      <c r="O52" s="695">
        <v>0</v>
      </c>
      <c r="P52" s="695">
        <v>0</v>
      </c>
      <c r="Q52" s="695">
        <v>0</v>
      </c>
      <c r="R52" s="695">
        <v>0</v>
      </c>
      <c r="S52" s="695">
        <v>0</v>
      </c>
      <c r="T52" s="695">
        <v>0</v>
      </c>
      <c r="U52" s="695">
        <v>0</v>
      </c>
      <c r="V52" s="695">
        <v>0</v>
      </c>
      <c r="W52" s="695">
        <v>0</v>
      </c>
      <c r="X52" s="695">
        <v>0</v>
      </c>
      <c r="Y52" s="695">
        <v>0</v>
      </c>
      <c r="Z52" s="695">
        <v>0</v>
      </c>
      <c r="AA52" s="695">
        <v>0</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v>0</v>
      </c>
      <c r="AR52" s="695">
        <v>2211.4189999999999</v>
      </c>
      <c r="AS52" s="695">
        <v>0</v>
      </c>
      <c r="AT52" s="695">
        <v>0</v>
      </c>
      <c r="AU52" s="695">
        <v>0</v>
      </c>
      <c r="AV52" s="695">
        <v>0</v>
      </c>
      <c r="AW52" s="695">
        <v>0</v>
      </c>
      <c r="AX52" s="695">
        <v>0</v>
      </c>
      <c r="AY52" s="695">
        <v>0</v>
      </c>
      <c r="AZ52" s="695">
        <v>0</v>
      </c>
      <c r="BA52" s="695">
        <v>0</v>
      </c>
      <c r="BB52" s="695">
        <v>0</v>
      </c>
      <c r="BC52" s="695">
        <v>0</v>
      </c>
      <c r="BD52" s="695">
        <v>0</v>
      </c>
      <c r="BE52" s="695">
        <v>0</v>
      </c>
      <c r="BF52" s="695">
        <v>0</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778" t="s">
        <v>765</v>
      </c>
      <c r="C53" s="778" t="s">
        <v>756</v>
      </c>
      <c r="D53" s="778" t="s">
        <v>22</v>
      </c>
      <c r="E53" s="778" t="s">
        <v>754</v>
      </c>
      <c r="F53" s="778" t="s">
        <v>762</v>
      </c>
      <c r="G53" s="778" t="s">
        <v>755</v>
      </c>
      <c r="H53" s="778">
        <v>2011</v>
      </c>
      <c r="I53" s="643" t="s">
        <v>574</v>
      </c>
      <c r="J53" s="643" t="s">
        <v>584</v>
      </c>
      <c r="K53" s="632"/>
      <c r="L53" s="694">
        <v>13.877678215831628</v>
      </c>
      <c r="M53" s="695">
        <v>13.877678215831628</v>
      </c>
      <c r="N53" s="695">
        <v>13.877678215831628</v>
      </c>
      <c r="O53" s="695">
        <v>13.812700405965318</v>
      </c>
      <c r="P53" s="695">
        <v>13.812700405965318</v>
      </c>
      <c r="Q53" s="695">
        <v>13.812700405965318</v>
      </c>
      <c r="R53" s="695">
        <v>12.629349411748501</v>
      </c>
      <c r="S53" s="695">
        <v>0.10230548787461423</v>
      </c>
      <c r="T53" s="695">
        <v>0.10230548787461423</v>
      </c>
      <c r="U53" s="695">
        <v>0.10230548787461423</v>
      </c>
      <c r="V53" s="695">
        <v>6.6360316459209256E-2</v>
      </c>
      <c r="W53" s="695">
        <v>6.6360316459209256E-2</v>
      </c>
      <c r="X53" s="695">
        <v>0</v>
      </c>
      <c r="Y53" s="695">
        <v>0</v>
      </c>
      <c r="Z53" s="695">
        <v>0</v>
      </c>
      <c r="AA53" s="695">
        <v>0</v>
      </c>
      <c r="AB53" s="695">
        <v>0</v>
      </c>
      <c r="AC53" s="695">
        <v>0</v>
      </c>
      <c r="AD53" s="695">
        <v>0</v>
      </c>
      <c r="AE53" s="695">
        <v>0</v>
      </c>
      <c r="AF53" s="695">
        <v>0</v>
      </c>
      <c r="AG53" s="695">
        <v>0</v>
      </c>
      <c r="AH53" s="695">
        <v>0</v>
      </c>
      <c r="AI53" s="695">
        <v>0</v>
      </c>
      <c r="AJ53" s="695">
        <v>0</v>
      </c>
      <c r="AK53" s="695">
        <v>0</v>
      </c>
      <c r="AL53" s="695">
        <v>0</v>
      </c>
      <c r="AM53" s="695">
        <v>0</v>
      </c>
      <c r="AN53" s="695">
        <v>0</v>
      </c>
      <c r="AO53" s="696">
        <v>0</v>
      </c>
      <c r="AP53" s="632"/>
      <c r="AQ53" s="694">
        <v>118887.24683836786</v>
      </c>
      <c r="AR53" s="695">
        <v>118887.24683836786</v>
      </c>
      <c r="AS53" s="695">
        <v>118887.24683836786</v>
      </c>
      <c r="AT53" s="695">
        <v>118635.74740800269</v>
      </c>
      <c r="AU53" s="695">
        <v>118635.74740800269</v>
      </c>
      <c r="AV53" s="695">
        <v>118635.74740800269</v>
      </c>
      <c r="AW53" s="695">
        <v>109578.97895815258</v>
      </c>
      <c r="AX53" s="695">
        <v>726.68684963334351</v>
      </c>
      <c r="AY53" s="695">
        <v>726.68684963334351</v>
      </c>
      <c r="AZ53" s="695">
        <v>726.68684963334351</v>
      </c>
      <c r="BA53" s="695">
        <v>256.85048207506389</v>
      </c>
      <c r="BB53" s="695">
        <v>256.85048207506389</v>
      </c>
      <c r="BC53" s="695">
        <v>0</v>
      </c>
      <c r="BD53" s="695">
        <v>0</v>
      </c>
      <c r="BE53" s="695">
        <v>0</v>
      </c>
      <c r="BF53" s="695">
        <v>0</v>
      </c>
      <c r="BG53" s="695">
        <v>0</v>
      </c>
      <c r="BH53" s="695">
        <v>0</v>
      </c>
      <c r="BI53" s="695">
        <v>0</v>
      </c>
      <c r="BJ53" s="695">
        <v>0</v>
      </c>
      <c r="BK53" s="695">
        <v>0</v>
      </c>
      <c r="BL53" s="695">
        <v>0</v>
      </c>
      <c r="BM53" s="695">
        <v>0</v>
      </c>
      <c r="BN53" s="695">
        <v>0</v>
      </c>
      <c r="BO53" s="695">
        <v>0</v>
      </c>
      <c r="BP53" s="695">
        <v>0</v>
      </c>
      <c r="BQ53" s="695">
        <v>0</v>
      </c>
      <c r="BR53" s="695">
        <v>0</v>
      </c>
      <c r="BS53" s="695">
        <v>0</v>
      </c>
      <c r="BT53" s="696">
        <v>0</v>
      </c>
    </row>
    <row r="54" spans="2:73">
      <c r="B54" s="778" t="s">
        <v>765</v>
      </c>
      <c r="C54" s="778" t="s">
        <v>756</v>
      </c>
      <c r="D54" s="778" t="s">
        <v>21</v>
      </c>
      <c r="E54" s="778" t="s">
        <v>754</v>
      </c>
      <c r="F54" s="778" t="s">
        <v>762</v>
      </c>
      <c r="G54" s="778" t="s">
        <v>755</v>
      </c>
      <c r="H54" s="778">
        <v>2011</v>
      </c>
      <c r="I54" s="643" t="s">
        <v>574</v>
      </c>
      <c r="J54" s="643" t="s">
        <v>584</v>
      </c>
      <c r="K54" s="632"/>
      <c r="L54" s="694">
        <v>10.837179726689152</v>
      </c>
      <c r="M54" s="695">
        <v>10.837179726689152</v>
      </c>
      <c r="N54" s="695">
        <v>10.837179726689152</v>
      </c>
      <c r="O54" s="695">
        <v>10.037583433863055</v>
      </c>
      <c r="P54" s="695">
        <v>10.037583433863055</v>
      </c>
      <c r="Q54" s="695">
        <v>9.9958854262868844</v>
      </c>
      <c r="R54" s="695">
        <v>1.320150433519574</v>
      </c>
      <c r="S54" s="695">
        <v>1.320150433519574</v>
      </c>
      <c r="T54" s="695">
        <v>1.320150433519574</v>
      </c>
      <c r="U54" s="695">
        <v>1.320150433519574</v>
      </c>
      <c r="V54" s="695">
        <v>1.2579340072766212</v>
      </c>
      <c r="W54" s="695">
        <v>1.2579340072766212</v>
      </c>
      <c r="X54" s="695">
        <v>0</v>
      </c>
      <c r="Y54" s="695">
        <v>0</v>
      </c>
      <c r="Z54" s="695">
        <v>0</v>
      </c>
      <c r="AA54" s="695">
        <v>0</v>
      </c>
      <c r="AB54" s="695">
        <v>0</v>
      </c>
      <c r="AC54" s="695">
        <v>0</v>
      </c>
      <c r="AD54" s="695">
        <v>0</v>
      </c>
      <c r="AE54" s="695">
        <v>0</v>
      </c>
      <c r="AF54" s="695">
        <v>0</v>
      </c>
      <c r="AG54" s="695">
        <v>0</v>
      </c>
      <c r="AH54" s="695">
        <v>0</v>
      </c>
      <c r="AI54" s="695">
        <v>0</v>
      </c>
      <c r="AJ54" s="695">
        <v>0</v>
      </c>
      <c r="AK54" s="695">
        <v>0</v>
      </c>
      <c r="AL54" s="695">
        <v>0</v>
      </c>
      <c r="AM54" s="695">
        <v>0</v>
      </c>
      <c r="AN54" s="695">
        <v>0</v>
      </c>
      <c r="AO54" s="696">
        <v>0</v>
      </c>
      <c r="AP54" s="632"/>
      <c r="AQ54" s="694">
        <v>25699.848038283773</v>
      </c>
      <c r="AR54" s="695">
        <v>25699.848038283773</v>
      </c>
      <c r="AS54" s="695">
        <v>25699.848038283773</v>
      </c>
      <c r="AT54" s="695">
        <v>23686.984970442008</v>
      </c>
      <c r="AU54" s="695">
        <v>23686.984970442008</v>
      </c>
      <c r="AV54" s="695">
        <v>23570.517552290756</v>
      </c>
      <c r="AW54" s="695">
        <v>3336.0231833526741</v>
      </c>
      <c r="AX54" s="695">
        <v>3336.0231833526741</v>
      </c>
      <c r="AY54" s="695">
        <v>3336.0231833526741</v>
      </c>
      <c r="AZ54" s="695">
        <v>3336.0231833526741</v>
      </c>
      <c r="BA54" s="695">
        <v>2926.9145526060611</v>
      </c>
      <c r="BB54" s="695">
        <v>2926.9145526060611</v>
      </c>
      <c r="BC54" s="695">
        <v>0</v>
      </c>
      <c r="BD54" s="695">
        <v>0</v>
      </c>
      <c r="BE54" s="695">
        <v>0</v>
      </c>
      <c r="BF54" s="695">
        <v>0</v>
      </c>
      <c r="BG54" s="695">
        <v>0</v>
      </c>
      <c r="BH54" s="695">
        <v>0</v>
      </c>
      <c r="BI54" s="695">
        <v>0</v>
      </c>
      <c r="BJ54" s="695">
        <v>0</v>
      </c>
      <c r="BK54" s="695">
        <v>0</v>
      </c>
      <c r="BL54" s="695">
        <v>0</v>
      </c>
      <c r="BM54" s="695">
        <v>0</v>
      </c>
      <c r="BN54" s="695">
        <v>0</v>
      </c>
      <c r="BO54" s="695">
        <v>0</v>
      </c>
      <c r="BP54" s="695">
        <v>0</v>
      </c>
      <c r="BQ54" s="695">
        <v>0</v>
      </c>
      <c r="BR54" s="695">
        <v>0</v>
      </c>
      <c r="BS54" s="695">
        <v>0</v>
      </c>
      <c r="BT54" s="696">
        <v>0</v>
      </c>
    </row>
    <row r="55" spans="2:73">
      <c r="B55" s="778" t="s">
        <v>765</v>
      </c>
      <c r="C55" s="778" t="s">
        <v>753</v>
      </c>
      <c r="D55" s="778" t="s">
        <v>3</v>
      </c>
      <c r="E55" s="778" t="s">
        <v>754</v>
      </c>
      <c r="F55" s="778" t="s">
        <v>29</v>
      </c>
      <c r="G55" s="778" t="s">
        <v>755</v>
      </c>
      <c r="H55" s="778">
        <v>2011</v>
      </c>
      <c r="I55" s="643" t="s">
        <v>574</v>
      </c>
      <c r="J55" s="643" t="s">
        <v>584</v>
      </c>
      <c r="K55" s="632"/>
      <c r="L55" s="694">
        <v>-46.401164268402482</v>
      </c>
      <c r="M55" s="695">
        <v>-46.401164268402482</v>
      </c>
      <c r="N55" s="695">
        <v>-46.401164268402482</v>
      </c>
      <c r="O55" s="695">
        <v>-46.401164268402482</v>
      </c>
      <c r="P55" s="695">
        <v>-46.401164268402482</v>
      </c>
      <c r="Q55" s="695">
        <v>-46.401164268402482</v>
      </c>
      <c r="R55" s="695">
        <v>-46.401164268402482</v>
      </c>
      <c r="S55" s="695">
        <v>-46.401164268402482</v>
      </c>
      <c r="T55" s="695">
        <v>-46.401164268402482</v>
      </c>
      <c r="U55" s="695">
        <v>-46.401164268402482</v>
      </c>
      <c r="V55" s="695">
        <v>-46.401164268402482</v>
      </c>
      <c r="W55" s="695">
        <v>-46.401164268402482</v>
      </c>
      <c r="X55" s="695">
        <v>-46.401164268402482</v>
      </c>
      <c r="Y55" s="695">
        <v>-46.401164268402482</v>
      </c>
      <c r="Z55" s="695">
        <v>-46.401164268402482</v>
      </c>
      <c r="AA55" s="695">
        <v>-46.401164268402482</v>
      </c>
      <c r="AB55" s="695">
        <v>-46.401164268402482</v>
      </c>
      <c r="AC55" s="695">
        <v>-46.401164268402482</v>
      </c>
      <c r="AD55" s="695">
        <v>-38.554070941405946</v>
      </c>
      <c r="AE55" s="695">
        <v>0</v>
      </c>
      <c r="AF55" s="695">
        <v>0</v>
      </c>
      <c r="AG55" s="695">
        <v>0</v>
      </c>
      <c r="AH55" s="695">
        <v>0</v>
      </c>
      <c r="AI55" s="695">
        <v>0</v>
      </c>
      <c r="AJ55" s="695">
        <v>0</v>
      </c>
      <c r="AK55" s="695">
        <v>0</v>
      </c>
      <c r="AL55" s="695">
        <v>0</v>
      </c>
      <c r="AM55" s="695">
        <v>0</v>
      </c>
      <c r="AN55" s="695">
        <v>0</v>
      </c>
      <c r="AO55" s="696">
        <v>0</v>
      </c>
      <c r="AP55" s="632"/>
      <c r="AQ55" s="694">
        <v>-86282.849420085215</v>
      </c>
      <c r="AR55" s="695">
        <v>-86282.849420085215</v>
      </c>
      <c r="AS55" s="695">
        <v>-86282.849420085215</v>
      </c>
      <c r="AT55" s="695">
        <v>-86282.849420085215</v>
      </c>
      <c r="AU55" s="695">
        <v>-86282.849420085215</v>
      </c>
      <c r="AV55" s="695">
        <v>-86282.849420085215</v>
      </c>
      <c r="AW55" s="695">
        <v>-86282.849420085215</v>
      </c>
      <c r="AX55" s="695">
        <v>-86282.849420085215</v>
      </c>
      <c r="AY55" s="695">
        <v>-86282.849420085215</v>
      </c>
      <c r="AZ55" s="695">
        <v>-86282.849420085215</v>
      </c>
      <c r="BA55" s="695">
        <v>-86282.849420085215</v>
      </c>
      <c r="BB55" s="695">
        <v>-86282.849420085215</v>
      </c>
      <c r="BC55" s="695">
        <v>-86282.849420085215</v>
      </c>
      <c r="BD55" s="695">
        <v>-86282.849420085215</v>
      </c>
      <c r="BE55" s="695">
        <v>-86282.849420085215</v>
      </c>
      <c r="BF55" s="695">
        <v>-86282.849420085215</v>
      </c>
      <c r="BG55" s="695">
        <v>-86282.849420085215</v>
      </c>
      <c r="BH55" s="695">
        <v>-86282.849420085215</v>
      </c>
      <c r="BI55" s="695">
        <v>-79277.583173727078</v>
      </c>
      <c r="BJ55" s="695">
        <v>0</v>
      </c>
      <c r="BK55" s="695">
        <v>0</v>
      </c>
      <c r="BL55" s="695">
        <v>0</v>
      </c>
      <c r="BM55" s="695">
        <v>0</v>
      </c>
      <c r="BN55" s="695">
        <v>0</v>
      </c>
      <c r="BO55" s="695">
        <v>0</v>
      </c>
      <c r="BP55" s="695">
        <v>0</v>
      </c>
      <c r="BQ55" s="695">
        <v>0</v>
      </c>
      <c r="BR55" s="695">
        <v>0</v>
      </c>
      <c r="BS55" s="695">
        <v>0</v>
      </c>
      <c r="BT55" s="696">
        <v>0</v>
      </c>
    </row>
    <row r="56" spans="2:73">
      <c r="B56" s="778" t="s">
        <v>765</v>
      </c>
      <c r="C56" s="778" t="s">
        <v>753</v>
      </c>
      <c r="D56" s="778" t="s">
        <v>5</v>
      </c>
      <c r="E56" s="778" t="s">
        <v>754</v>
      </c>
      <c r="F56" s="778" t="s">
        <v>29</v>
      </c>
      <c r="G56" s="778" t="s">
        <v>755</v>
      </c>
      <c r="H56" s="778">
        <v>2011</v>
      </c>
      <c r="I56" s="643" t="s">
        <v>574</v>
      </c>
      <c r="J56" s="643" t="s">
        <v>584</v>
      </c>
      <c r="K56" s="632"/>
      <c r="L56" s="694">
        <v>0.6968485784181383</v>
      </c>
      <c r="M56" s="695">
        <v>0.6968485784181383</v>
      </c>
      <c r="N56" s="695">
        <v>0.6968485784181383</v>
      </c>
      <c r="O56" s="695">
        <v>0.6968485784181383</v>
      </c>
      <c r="P56" s="695">
        <v>0.6968485784181383</v>
      </c>
      <c r="Q56" s="695">
        <v>0.63722624816263262</v>
      </c>
      <c r="R56" s="695">
        <v>0.3641454728924558</v>
      </c>
      <c r="S56" s="695">
        <v>0.36398453280487403</v>
      </c>
      <c r="T56" s="695">
        <v>0.36398453280487403</v>
      </c>
      <c r="U56" s="695">
        <v>0.11429469633040391</v>
      </c>
      <c r="V56" s="695">
        <v>4.7488029687494451E-2</v>
      </c>
      <c r="W56" s="695">
        <v>4.7475317565019423E-2</v>
      </c>
      <c r="X56" s="695">
        <v>4.7475317565019423E-2</v>
      </c>
      <c r="Y56" s="695">
        <v>4.5292416759400454E-2</v>
      </c>
      <c r="Z56" s="695">
        <v>4.5292416759400454E-2</v>
      </c>
      <c r="AA56" s="695">
        <v>4.5192464563552665E-2</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v>14105.649248274474</v>
      </c>
      <c r="AR56" s="695">
        <v>14105.649248274474</v>
      </c>
      <c r="AS56" s="695">
        <v>14105.649248274474</v>
      </c>
      <c r="AT56" s="695">
        <v>14105.649248274474</v>
      </c>
      <c r="AU56" s="695">
        <v>14105.649248274474</v>
      </c>
      <c r="AV56" s="695">
        <v>12817.991979722543</v>
      </c>
      <c r="AW56" s="695">
        <v>6920.2948640354389</v>
      </c>
      <c r="AX56" s="695">
        <v>6918.8850288682224</v>
      </c>
      <c r="AY56" s="695">
        <v>6918.8850288682224</v>
      </c>
      <c r="AZ56" s="695">
        <v>1526.3595867717136</v>
      </c>
      <c r="BA56" s="695">
        <v>1282.3120502808067</v>
      </c>
      <c r="BB56" s="695">
        <v>1177.5496188730269</v>
      </c>
      <c r="BC56" s="695">
        <v>1177.5496188730269</v>
      </c>
      <c r="BD56" s="695">
        <v>977.19201689248428</v>
      </c>
      <c r="BE56" s="695">
        <v>977.19201689248428</v>
      </c>
      <c r="BF56" s="695">
        <v>976.0169592442353</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778" t="s">
        <v>765</v>
      </c>
      <c r="C57" s="778" t="s">
        <v>753</v>
      </c>
      <c r="D57" s="778" t="s">
        <v>4</v>
      </c>
      <c r="E57" s="778" t="s">
        <v>754</v>
      </c>
      <c r="F57" s="778" t="s">
        <v>29</v>
      </c>
      <c r="G57" s="778" t="s">
        <v>755</v>
      </c>
      <c r="H57" s="778">
        <v>2011</v>
      </c>
      <c r="I57" s="643" t="s">
        <v>574</v>
      </c>
      <c r="J57" s="643" t="s">
        <v>584</v>
      </c>
      <c r="K57" s="632"/>
      <c r="L57" s="694">
        <v>0.10400645331379674</v>
      </c>
      <c r="M57" s="695">
        <v>0.10400645331379674</v>
      </c>
      <c r="N57" s="695">
        <v>0.10400645331379674</v>
      </c>
      <c r="O57" s="695">
        <v>0.10400645331379674</v>
      </c>
      <c r="P57" s="695">
        <v>0.10400645331379674</v>
      </c>
      <c r="Q57" s="695">
        <v>9.6888684575028333E-2</v>
      </c>
      <c r="R57" s="695">
        <v>6.7768772358537746E-2</v>
      </c>
      <c r="S57" s="695">
        <v>6.761362235336521E-2</v>
      </c>
      <c r="T57" s="695">
        <v>6.761362235336521E-2</v>
      </c>
      <c r="U57" s="695">
        <v>3.7805419540257935E-2</v>
      </c>
      <c r="V57" s="695">
        <v>4.9973634182620399E-3</v>
      </c>
      <c r="W57" s="695">
        <v>4.9920921452976403E-3</v>
      </c>
      <c r="X57" s="695">
        <v>4.9920921452976403E-3</v>
      </c>
      <c r="Y57" s="695">
        <v>4.8624764128200439E-3</v>
      </c>
      <c r="Z57" s="695">
        <v>4.8624764128200439E-3</v>
      </c>
      <c r="AA57" s="695">
        <v>4.7735445404455314E-3</v>
      </c>
      <c r="AB57" s="695">
        <v>0</v>
      </c>
      <c r="AC57" s="695">
        <v>0</v>
      </c>
      <c r="AD57" s="695">
        <v>0</v>
      </c>
      <c r="AE57" s="695">
        <v>0</v>
      </c>
      <c r="AF57" s="695">
        <v>0</v>
      </c>
      <c r="AG57" s="695">
        <v>0</v>
      </c>
      <c r="AH57" s="695">
        <v>0</v>
      </c>
      <c r="AI57" s="695">
        <v>0</v>
      </c>
      <c r="AJ57" s="695">
        <v>0</v>
      </c>
      <c r="AK57" s="695">
        <v>0</v>
      </c>
      <c r="AL57" s="695">
        <v>0</v>
      </c>
      <c r="AM57" s="695">
        <v>0</v>
      </c>
      <c r="AN57" s="695">
        <v>0</v>
      </c>
      <c r="AO57" s="696">
        <v>0</v>
      </c>
      <c r="AP57" s="632"/>
      <c r="AQ57" s="694">
        <v>1780.8514679804593</v>
      </c>
      <c r="AR57" s="695">
        <v>1780.8514679804593</v>
      </c>
      <c r="AS57" s="695">
        <v>1780.8514679804593</v>
      </c>
      <c r="AT57" s="695">
        <v>1780.8514679804593</v>
      </c>
      <c r="AU57" s="695">
        <v>1780.8514679804593</v>
      </c>
      <c r="AV57" s="695">
        <v>1627.129756449393</v>
      </c>
      <c r="AW57" s="695">
        <v>998.23003943949277</v>
      </c>
      <c r="AX57" s="695">
        <v>996.87092539418131</v>
      </c>
      <c r="AY57" s="695">
        <v>996.87092539418131</v>
      </c>
      <c r="AZ57" s="695">
        <v>353.10626791967195</v>
      </c>
      <c r="BA57" s="695">
        <v>159.47734821199307</v>
      </c>
      <c r="BB57" s="695">
        <v>116.0360288375756</v>
      </c>
      <c r="BC57" s="695">
        <v>116.0360288375756</v>
      </c>
      <c r="BD57" s="695">
        <v>104.13924577197997</v>
      </c>
      <c r="BE57" s="695">
        <v>104.13924577197997</v>
      </c>
      <c r="BF57" s="695">
        <v>103.09374521123287</v>
      </c>
      <c r="BG57" s="695">
        <v>0</v>
      </c>
      <c r="BH57" s="695">
        <v>0</v>
      </c>
      <c r="BI57" s="695">
        <v>0</v>
      </c>
      <c r="BJ57" s="695">
        <v>0</v>
      </c>
      <c r="BK57" s="695">
        <v>0</v>
      </c>
      <c r="BL57" s="695">
        <v>0</v>
      </c>
      <c r="BM57" s="695">
        <v>0</v>
      </c>
      <c r="BN57" s="695">
        <v>0</v>
      </c>
      <c r="BO57" s="695">
        <v>0</v>
      </c>
      <c r="BP57" s="695">
        <v>0</v>
      </c>
      <c r="BQ57" s="695">
        <v>0</v>
      </c>
      <c r="BR57" s="695">
        <v>0</v>
      </c>
      <c r="BS57" s="695">
        <v>0</v>
      </c>
      <c r="BT57" s="696">
        <v>0</v>
      </c>
    </row>
    <row r="58" spans="2:73">
      <c r="B58" s="781" t="s">
        <v>208</v>
      </c>
      <c r="C58" s="781" t="s">
        <v>756</v>
      </c>
      <c r="D58" s="781" t="s">
        <v>766</v>
      </c>
      <c r="E58" s="781" t="s">
        <v>754</v>
      </c>
      <c r="F58" s="781" t="s">
        <v>758</v>
      </c>
      <c r="G58" s="781" t="s">
        <v>759</v>
      </c>
      <c r="H58" s="781">
        <v>2013</v>
      </c>
      <c r="I58" s="643" t="s">
        <v>575</v>
      </c>
      <c r="J58" s="643" t="s">
        <v>591</v>
      </c>
      <c r="K58" s="632"/>
      <c r="L58" s="694">
        <v>0</v>
      </c>
      <c r="M58" s="695">
        <v>0</v>
      </c>
      <c r="N58" s="695">
        <v>195.19589999999999</v>
      </c>
      <c r="O58" s="695">
        <v>0</v>
      </c>
      <c r="P58" s="695">
        <v>0</v>
      </c>
      <c r="Q58" s="695">
        <v>0</v>
      </c>
      <c r="R58" s="695">
        <v>0</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6">
        <v>0</v>
      </c>
      <c r="AP58" s="632"/>
      <c r="AQ58" s="694">
        <v>0</v>
      </c>
      <c r="AR58" s="695">
        <v>0</v>
      </c>
      <c r="AS58" s="695">
        <v>3056.3829999999998</v>
      </c>
      <c r="AT58" s="695">
        <v>0</v>
      </c>
      <c r="AU58" s="695">
        <v>0</v>
      </c>
      <c r="AV58" s="695">
        <v>0</v>
      </c>
      <c r="AW58" s="695">
        <v>0</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6"/>
    </row>
    <row r="59" spans="2:73">
      <c r="B59" s="781" t="s">
        <v>208</v>
      </c>
      <c r="C59" s="781" t="s">
        <v>756</v>
      </c>
      <c r="D59" s="781" t="s">
        <v>22</v>
      </c>
      <c r="E59" s="781" t="s">
        <v>754</v>
      </c>
      <c r="F59" s="781" t="s">
        <v>758</v>
      </c>
      <c r="G59" s="781" t="s">
        <v>755</v>
      </c>
      <c r="H59" s="781">
        <v>2012</v>
      </c>
      <c r="I59" s="643" t="s">
        <v>575</v>
      </c>
      <c r="J59" s="643" t="s">
        <v>584</v>
      </c>
      <c r="K59" s="632"/>
      <c r="L59" s="694">
        <v>0</v>
      </c>
      <c r="M59" s="695">
        <v>47.781324353999999</v>
      </c>
      <c r="N59" s="695">
        <v>47.781324353999999</v>
      </c>
      <c r="O59" s="695">
        <v>47.781324353999999</v>
      </c>
      <c r="P59" s="695">
        <v>47.781324353999999</v>
      </c>
      <c r="Q59" s="695">
        <v>47.781324353999999</v>
      </c>
      <c r="R59" s="695">
        <v>37.584176667999998</v>
      </c>
      <c r="S59" s="695">
        <v>37.352187374000003</v>
      </c>
      <c r="T59" s="695">
        <v>37.352187374000003</v>
      </c>
      <c r="U59" s="695">
        <v>32.758877605000002</v>
      </c>
      <c r="V59" s="695">
        <v>31.372598114999999</v>
      </c>
      <c r="W59" s="695">
        <v>28.321961706</v>
      </c>
      <c r="X59" s="695">
        <v>28.321961706</v>
      </c>
      <c r="Y59" s="695">
        <v>0.13485978800000001</v>
      </c>
      <c r="Z59" s="695">
        <v>0.13485978800000001</v>
      </c>
      <c r="AA59" s="695">
        <v>0.13485978800000001</v>
      </c>
      <c r="AB59" s="695">
        <v>9.6432243000000001E-2</v>
      </c>
      <c r="AC59" s="695">
        <v>0</v>
      </c>
      <c r="AD59" s="695">
        <v>0</v>
      </c>
      <c r="AE59" s="695">
        <v>0</v>
      </c>
      <c r="AF59" s="695">
        <v>0</v>
      </c>
      <c r="AG59" s="695">
        <v>0</v>
      </c>
      <c r="AH59" s="695">
        <v>0</v>
      </c>
      <c r="AI59" s="695">
        <v>0</v>
      </c>
      <c r="AJ59" s="695">
        <v>0</v>
      </c>
      <c r="AK59" s="695">
        <v>0</v>
      </c>
      <c r="AL59" s="695">
        <v>0</v>
      </c>
      <c r="AM59" s="695">
        <v>0</v>
      </c>
      <c r="AN59" s="695">
        <v>0</v>
      </c>
      <c r="AO59" s="696">
        <v>0</v>
      </c>
      <c r="AP59" s="632"/>
      <c r="AQ59" s="694">
        <v>0</v>
      </c>
      <c r="AR59" s="694">
        <v>234503.90247018001</v>
      </c>
      <c r="AS59" s="695">
        <v>234503.90247018001</v>
      </c>
      <c r="AT59" s="695">
        <v>234503.90247018001</v>
      </c>
      <c r="AU59" s="695">
        <v>234503.90247018001</v>
      </c>
      <c r="AV59" s="695">
        <v>234503.90247018001</v>
      </c>
      <c r="AW59" s="695">
        <v>203183.639417181</v>
      </c>
      <c r="AX59" s="695">
        <v>202119.16259916101</v>
      </c>
      <c r="AY59" s="695">
        <v>202119.16259916101</v>
      </c>
      <c r="AZ59" s="695">
        <v>188010.93599871101</v>
      </c>
      <c r="BA59" s="695">
        <v>181650.02876900401</v>
      </c>
      <c r="BB59" s="695">
        <v>167652.26328582299</v>
      </c>
      <c r="BC59" s="695">
        <v>167652.26328582299</v>
      </c>
      <c r="BD59" s="695">
        <v>1064.043729217</v>
      </c>
      <c r="BE59" s="695">
        <v>1064.043729217</v>
      </c>
      <c r="BF59" s="695">
        <v>1064.043729217</v>
      </c>
      <c r="BG59" s="695">
        <v>760.85039913900005</v>
      </c>
      <c r="BH59" s="695">
        <v>0</v>
      </c>
      <c r="BI59" s="695">
        <v>0</v>
      </c>
      <c r="BJ59" s="695">
        <v>0</v>
      </c>
      <c r="BK59" s="695">
        <v>0</v>
      </c>
      <c r="BL59" s="695">
        <v>0</v>
      </c>
      <c r="BM59" s="695">
        <v>0</v>
      </c>
      <c r="BN59" s="695">
        <v>0</v>
      </c>
      <c r="BO59" s="695">
        <v>0</v>
      </c>
      <c r="BP59" s="695">
        <v>0</v>
      </c>
      <c r="BQ59" s="695">
        <v>0</v>
      </c>
      <c r="BR59" s="695">
        <v>0</v>
      </c>
      <c r="BS59" s="695">
        <v>0</v>
      </c>
      <c r="BT59" s="695">
        <v>0</v>
      </c>
    </row>
    <row r="60" spans="2:73" ht="15.75">
      <c r="B60" s="781" t="s">
        <v>208</v>
      </c>
      <c r="C60" s="781" t="s">
        <v>756</v>
      </c>
      <c r="D60" s="781" t="s">
        <v>22</v>
      </c>
      <c r="E60" s="781" t="s">
        <v>754</v>
      </c>
      <c r="F60" s="781" t="s">
        <v>758</v>
      </c>
      <c r="G60" s="781" t="s">
        <v>755</v>
      </c>
      <c r="H60" s="781">
        <v>2013</v>
      </c>
      <c r="I60" s="643" t="s">
        <v>575</v>
      </c>
      <c r="J60" s="643" t="s">
        <v>591</v>
      </c>
      <c r="K60" s="632"/>
      <c r="L60" s="694">
        <v>0</v>
      </c>
      <c r="M60" s="695">
        <v>0</v>
      </c>
      <c r="N60" s="695">
        <v>243.66200890100001</v>
      </c>
      <c r="O60" s="695">
        <v>233.82470308399999</v>
      </c>
      <c r="P60" s="695">
        <v>223.49435806</v>
      </c>
      <c r="Q60" s="695">
        <v>223.14907649599999</v>
      </c>
      <c r="R60" s="695">
        <v>202.81865455100001</v>
      </c>
      <c r="S60" s="695">
        <v>200.22631647200001</v>
      </c>
      <c r="T60" s="695">
        <v>200.22631647200001</v>
      </c>
      <c r="U60" s="695">
        <v>200.19447551799999</v>
      </c>
      <c r="V60" s="695">
        <v>199.14754092199999</v>
      </c>
      <c r="W60" s="695">
        <v>190.21185779000001</v>
      </c>
      <c r="X60" s="695">
        <v>178.02395783399999</v>
      </c>
      <c r="Y60" s="695">
        <v>177.75994974</v>
      </c>
      <c r="Z60" s="695">
        <v>117.920799987</v>
      </c>
      <c r="AA60" s="695">
        <v>62.701721341999999</v>
      </c>
      <c r="AB60" s="695">
        <v>62.701721341999999</v>
      </c>
      <c r="AC60" s="695">
        <v>55.239194814000001</v>
      </c>
      <c r="AD60" s="695">
        <v>12.002683375</v>
      </c>
      <c r="AE60" s="695">
        <v>8.9787899400000004</v>
      </c>
      <c r="AF60" s="695">
        <v>8.9787899400000004</v>
      </c>
      <c r="AG60" s="695">
        <v>8.9787899400000004</v>
      </c>
      <c r="AH60" s="695">
        <v>0</v>
      </c>
      <c r="AI60" s="695">
        <v>0</v>
      </c>
      <c r="AJ60" s="695">
        <v>0</v>
      </c>
      <c r="AK60" s="695">
        <v>0</v>
      </c>
      <c r="AL60" s="695">
        <v>0</v>
      </c>
      <c r="AM60" s="695">
        <v>0</v>
      </c>
      <c r="AN60" s="695">
        <v>0</v>
      </c>
      <c r="AO60" s="696">
        <v>0</v>
      </c>
      <c r="AP60" s="632"/>
      <c r="AQ60" s="694">
        <v>0</v>
      </c>
      <c r="AR60" s="695">
        <v>0</v>
      </c>
      <c r="AS60" s="695">
        <v>1155942.7047252001</v>
      </c>
      <c r="AT60" s="695">
        <v>1125306.3648971801</v>
      </c>
      <c r="AU60" s="695">
        <v>1093173.10188893</v>
      </c>
      <c r="AV60" s="695">
        <v>1092091.42039289</v>
      </c>
      <c r="AW60" s="695">
        <v>1028583.11937843</v>
      </c>
      <c r="AX60" s="695">
        <v>1016710.82698205</v>
      </c>
      <c r="AY60" s="695">
        <v>1016710.82698205</v>
      </c>
      <c r="AZ60" s="695">
        <v>1016268.85835733</v>
      </c>
      <c r="BA60" s="695">
        <v>1012818.68915938</v>
      </c>
      <c r="BB60" s="695">
        <v>957235.58719274797</v>
      </c>
      <c r="BC60" s="695">
        <v>872059.41869593901</v>
      </c>
      <c r="BD60" s="695">
        <v>868394.85216743394</v>
      </c>
      <c r="BE60" s="695">
        <v>533343.46681759402</v>
      </c>
      <c r="BF60" s="695">
        <v>361437.98286178702</v>
      </c>
      <c r="BG60" s="695">
        <v>361437.98286178702</v>
      </c>
      <c r="BH60" s="695">
        <v>304151.64689577097</v>
      </c>
      <c r="BI60" s="695">
        <v>36016.476193855</v>
      </c>
      <c r="BJ60" s="695">
        <v>28128.321797031</v>
      </c>
      <c r="BK60" s="695">
        <v>28128.321797031</v>
      </c>
      <c r="BL60" s="695">
        <v>28128.321797031</v>
      </c>
      <c r="BM60" s="695">
        <v>0</v>
      </c>
      <c r="BN60" s="695">
        <v>0</v>
      </c>
      <c r="BO60" s="695">
        <v>0</v>
      </c>
      <c r="BP60" s="695">
        <v>0</v>
      </c>
      <c r="BQ60" s="695">
        <v>0</v>
      </c>
      <c r="BR60" s="695">
        <v>0</v>
      </c>
      <c r="BS60" s="695">
        <v>0</v>
      </c>
      <c r="BT60" s="696">
        <v>0</v>
      </c>
      <c r="BU60" s="163"/>
    </row>
    <row r="61" spans="2:73">
      <c r="B61" s="781" t="s">
        <v>208</v>
      </c>
      <c r="C61" s="781" t="s">
        <v>756</v>
      </c>
      <c r="D61" s="781" t="s">
        <v>767</v>
      </c>
      <c r="E61" s="781" t="s">
        <v>754</v>
      </c>
      <c r="F61" s="781" t="s">
        <v>758</v>
      </c>
      <c r="G61" s="781" t="s">
        <v>755</v>
      </c>
      <c r="H61" s="781">
        <v>2012</v>
      </c>
      <c r="I61" s="643" t="s">
        <v>575</v>
      </c>
      <c r="J61" s="643" t="s">
        <v>584</v>
      </c>
      <c r="K61" s="632"/>
      <c r="L61" s="694">
        <v>0</v>
      </c>
      <c r="M61" s="695">
        <v>6.6610065790000004</v>
      </c>
      <c r="N61" s="695">
        <v>6.6610065790000004</v>
      </c>
      <c r="O61" s="695">
        <v>6.6610065790000004</v>
      </c>
      <c r="P61" s="695">
        <v>4.8761964960000004</v>
      </c>
      <c r="Q61" s="695">
        <v>4.8761964960000004</v>
      </c>
      <c r="R61" s="695">
        <v>0.76762327799999996</v>
      </c>
      <c r="S61" s="695">
        <v>0.76762327799999996</v>
      </c>
      <c r="T61" s="695">
        <v>0.76762327799999996</v>
      </c>
      <c r="U61" s="695">
        <v>0.76762327799999996</v>
      </c>
      <c r="V61" s="695">
        <v>0.76762327799999996</v>
      </c>
      <c r="W61" s="695">
        <v>0.74751064300000003</v>
      </c>
      <c r="X61" s="695">
        <v>0.74751064300000003</v>
      </c>
      <c r="Y61" s="695">
        <v>0</v>
      </c>
      <c r="Z61" s="695">
        <v>0</v>
      </c>
      <c r="AA61" s="695">
        <v>0</v>
      </c>
      <c r="AB61" s="695">
        <v>0</v>
      </c>
      <c r="AC61" s="695">
        <v>0</v>
      </c>
      <c r="AD61" s="695">
        <v>0</v>
      </c>
      <c r="AE61" s="695">
        <v>0</v>
      </c>
      <c r="AF61" s="695">
        <v>0</v>
      </c>
      <c r="AG61" s="695">
        <v>0</v>
      </c>
      <c r="AH61" s="695">
        <v>0</v>
      </c>
      <c r="AI61" s="695">
        <v>0</v>
      </c>
      <c r="AJ61" s="695">
        <v>0</v>
      </c>
      <c r="AK61" s="695">
        <v>0</v>
      </c>
      <c r="AL61" s="695">
        <v>0</v>
      </c>
      <c r="AM61" s="695">
        <v>0</v>
      </c>
      <c r="AN61" s="695">
        <v>0</v>
      </c>
      <c r="AO61" s="696">
        <v>0</v>
      </c>
      <c r="AP61" s="632"/>
      <c r="AQ61" s="694">
        <v>0</v>
      </c>
      <c r="AR61" s="695">
        <v>24296.490111444</v>
      </c>
      <c r="AS61" s="695">
        <v>24296.490111444</v>
      </c>
      <c r="AT61" s="695">
        <v>24296.490111444</v>
      </c>
      <c r="AU61" s="695">
        <v>17377.537406201998</v>
      </c>
      <c r="AV61" s="695">
        <v>17377.537406201998</v>
      </c>
      <c r="AW61" s="695">
        <v>2815.9263527640001</v>
      </c>
      <c r="AX61" s="695">
        <v>2815.9263527640001</v>
      </c>
      <c r="AY61" s="695">
        <v>2815.9263527640001</v>
      </c>
      <c r="AZ61" s="695">
        <v>2815.9263527640001</v>
      </c>
      <c r="BA61" s="695">
        <v>2815.9263527640001</v>
      </c>
      <c r="BB61" s="695">
        <v>2619.1286042420002</v>
      </c>
      <c r="BC61" s="695">
        <v>2619.1286042420002</v>
      </c>
      <c r="BD61" s="695">
        <v>0</v>
      </c>
      <c r="BE61" s="695">
        <v>0</v>
      </c>
      <c r="BF61" s="695">
        <v>0</v>
      </c>
      <c r="BG61" s="695">
        <v>0</v>
      </c>
      <c r="BH61" s="695">
        <v>0</v>
      </c>
      <c r="BI61" s="695">
        <v>0</v>
      </c>
      <c r="BJ61" s="695">
        <v>0</v>
      </c>
      <c r="BK61" s="695">
        <v>0</v>
      </c>
      <c r="BL61" s="695">
        <v>0</v>
      </c>
      <c r="BM61" s="695">
        <v>0</v>
      </c>
      <c r="BN61" s="695">
        <v>0</v>
      </c>
      <c r="BO61" s="695">
        <v>0</v>
      </c>
      <c r="BP61" s="695">
        <v>0</v>
      </c>
      <c r="BQ61" s="695">
        <v>0</v>
      </c>
      <c r="BR61" s="695">
        <v>0</v>
      </c>
      <c r="BS61" s="695">
        <v>0</v>
      </c>
      <c r="BT61" s="696">
        <v>0</v>
      </c>
    </row>
    <row r="62" spans="2:73">
      <c r="B62" s="781" t="s">
        <v>208</v>
      </c>
      <c r="C62" s="781" t="s">
        <v>756</v>
      </c>
      <c r="D62" s="781" t="s">
        <v>767</v>
      </c>
      <c r="E62" s="781" t="s">
        <v>754</v>
      </c>
      <c r="F62" s="781" t="s">
        <v>758</v>
      </c>
      <c r="G62" s="781" t="s">
        <v>755</v>
      </c>
      <c r="H62" s="781">
        <v>2013</v>
      </c>
      <c r="I62" s="643" t="s">
        <v>575</v>
      </c>
      <c r="J62" s="643" t="s">
        <v>591</v>
      </c>
      <c r="K62" s="632"/>
      <c r="L62" s="694">
        <v>0</v>
      </c>
      <c r="M62" s="695">
        <v>0</v>
      </c>
      <c r="N62" s="695">
        <v>133.97914111399999</v>
      </c>
      <c r="O62" s="695">
        <v>133.97914111399999</v>
      </c>
      <c r="P62" s="695">
        <v>130.868787666</v>
      </c>
      <c r="Q62" s="695">
        <v>117.264589589</v>
      </c>
      <c r="R62" s="695">
        <v>41.431938275</v>
      </c>
      <c r="S62" s="695">
        <v>41.431938275</v>
      </c>
      <c r="T62" s="695">
        <v>41.431938275</v>
      </c>
      <c r="U62" s="695">
        <v>41.431938275</v>
      </c>
      <c r="V62" s="695">
        <v>41.431938275</v>
      </c>
      <c r="W62" s="695">
        <v>41.431938275</v>
      </c>
      <c r="X62" s="695">
        <v>40.497830329000003</v>
      </c>
      <c r="Y62" s="695">
        <v>33.221183908</v>
      </c>
      <c r="Z62" s="695">
        <v>0</v>
      </c>
      <c r="AA62" s="695">
        <v>0</v>
      </c>
      <c r="AB62" s="695">
        <v>0</v>
      </c>
      <c r="AC62" s="695">
        <v>0</v>
      </c>
      <c r="AD62" s="695">
        <v>0</v>
      </c>
      <c r="AE62" s="695">
        <v>0</v>
      </c>
      <c r="AF62" s="695">
        <v>0</v>
      </c>
      <c r="AG62" s="695">
        <v>0</v>
      </c>
      <c r="AH62" s="695">
        <v>0</v>
      </c>
      <c r="AI62" s="695">
        <v>0</v>
      </c>
      <c r="AJ62" s="695">
        <v>0</v>
      </c>
      <c r="AK62" s="695">
        <v>0</v>
      </c>
      <c r="AL62" s="695">
        <v>0</v>
      </c>
      <c r="AM62" s="695">
        <v>0</v>
      </c>
      <c r="AN62" s="695">
        <v>0</v>
      </c>
      <c r="AO62" s="696">
        <v>0</v>
      </c>
      <c r="AP62" s="632"/>
      <c r="AQ62" s="694">
        <v>0</v>
      </c>
      <c r="AR62" s="695">
        <v>0</v>
      </c>
      <c r="AS62" s="695">
        <v>459984.41185935301</v>
      </c>
      <c r="AT62" s="695">
        <v>459984.41185935301</v>
      </c>
      <c r="AU62" s="695">
        <v>448341.09572478902</v>
      </c>
      <c r="AV62" s="695">
        <v>396991.04425008898</v>
      </c>
      <c r="AW62" s="695">
        <v>147009.44855420201</v>
      </c>
      <c r="AX62" s="695">
        <v>147009.44855420201</v>
      </c>
      <c r="AY62" s="695">
        <v>147009.44855420201</v>
      </c>
      <c r="AZ62" s="695">
        <v>147009.44855420201</v>
      </c>
      <c r="BA62" s="695">
        <v>147009.44855420201</v>
      </c>
      <c r="BB62" s="695">
        <v>147009.44855420201</v>
      </c>
      <c r="BC62" s="695">
        <v>138535.33813534499</v>
      </c>
      <c r="BD62" s="695">
        <v>110295.450005766</v>
      </c>
      <c r="BE62" s="695">
        <v>0</v>
      </c>
      <c r="BF62" s="695">
        <v>0</v>
      </c>
      <c r="BG62" s="695">
        <v>0</v>
      </c>
      <c r="BH62" s="695">
        <v>0</v>
      </c>
      <c r="BI62" s="695">
        <v>0</v>
      </c>
      <c r="BJ62" s="695">
        <v>0</v>
      </c>
      <c r="BK62" s="695">
        <v>0</v>
      </c>
      <c r="BL62" s="695">
        <v>0</v>
      </c>
      <c r="BM62" s="695">
        <v>0</v>
      </c>
      <c r="BN62" s="695">
        <v>0</v>
      </c>
      <c r="BO62" s="695">
        <v>0</v>
      </c>
      <c r="BP62" s="695">
        <v>0</v>
      </c>
      <c r="BQ62" s="695">
        <v>0</v>
      </c>
      <c r="BR62" s="695">
        <v>0</v>
      </c>
      <c r="BS62" s="695">
        <v>0</v>
      </c>
      <c r="BT62" s="696">
        <v>0</v>
      </c>
    </row>
    <row r="63" spans="2:73">
      <c r="B63" s="781" t="s">
        <v>208</v>
      </c>
      <c r="C63" s="781" t="s">
        <v>753</v>
      </c>
      <c r="D63" s="781" t="s">
        <v>768</v>
      </c>
      <c r="E63" s="781" t="s">
        <v>754</v>
      </c>
      <c r="F63" s="781" t="s">
        <v>29</v>
      </c>
      <c r="G63" s="781" t="s">
        <v>755</v>
      </c>
      <c r="H63" s="781">
        <v>2013</v>
      </c>
      <c r="I63" s="643" t="s">
        <v>575</v>
      </c>
      <c r="J63" s="643" t="s">
        <v>591</v>
      </c>
      <c r="K63" s="632"/>
      <c r="L63" s="694">
        <v>0</v>
      </c>
      <c r="M63" s="695">
        <v>0</v>
      </c>
      <c r="N63" s="695">
        <v>3.337368036</v>
      </c>
      <c r="O63" s="695">
        <v>3.337368036</v>
      </c>
      <c r="P63" s="695">
        <v>3.21690685</v>
      </c>
      <c r="Q63" s="695">
        <v>2.7576874400000002</v>
      </c>
      <c r="R63" s="695">
        <v>2.7576874400000002</v>
      </c>
      <c r="S63" s="695">
        <v>2.7576874400000002</v>
      </c>
      <c r="T63" s="695">
        <v>2.7576874400000002</v>
      </c>
      <c r="U63" s="695">
        <v>2.7538286740000002</v>
      </c>
      <c r="V63" s="695">
        <v>2.0597043610000001</v>
      </c>
      <c r="W63" s="695">
        <v>2.0597043610000001</v>
      </c>
      <c r="X63" s="695">
        <v>1.654490268</v>
      </c>
      <c r="Y63" s="695">
        <v>1.654443967</v>
      </c>
      <c r="Z63" s="695">
        <v>1.654443967</v>
      </c>
      <c r="AA63" s="695">
        <v>1.65197751</v>
      </c>
      <c r="AB63" s="695">
        <v>1.65197751</v>
      </c>
      <c r="AC63" s="695">
        <v>1.6499570100000001</v>
      </c>
      <c r="AD63" s="695">
        <v>1.5989712140000001</v>
      </c>
      <c r="AE63" s="695">
        <v>0.93856062600000001</v>
      </c>
      <c r="AF63" s="695">
        <v>0.93856062600000001</v>
      </c>
      <c r="AG63" s="695">
        <v>0.93856062600000001</v>
      </c>
      <c r="AH63" s="695">
        <v>0</v>
      </c>
      <c r="AI63" s="695">
        <v>0</v>
      </c>
      <c r="AJ63" s="695">
        <v>0</v>
      </c>
      <c r="AK63" s="695">
        <v>0</v>
      </c>
      <c r="AL63" s="695">
        <v>0</v>
      </c>
      <c r="AM63" s="695">
        <v>0</v>
      </c>
      <c r="AN63" s="695">
        <v>0</v>
      </c>
      <c r="AO63" s="696">
        <v>0</v>
      </c>
      <c r="AP63" s="632"/>
      <c r="AQ63" s="694">
        <v>0</v>
      </c>
      <c r="AR63" s="695">
        <v>0</v>
      </c>
      <c r="AS63" s="695">
        <v>49794.256631468001</v>
      </c>
      <c r="AT63" s="695">
        <v>49794.256631468001</v>
      </c>
      <c r="AU63" s="695">
        <v>47875.391251547997</v>
      </c>
      <c r="AV63" s="695">
        <v>40560.336003883</v>
      </c>
      <c r="AW63" s="695">
        <v>40560.336003883</v>
      </c>
      <c r="AX63" s="695">
        <v>40560.336003883</v>
      </c>
      <c r="AY63" s="695">
        <v>40560.336003883</v>
      </c>
      <c r="AZ63" s="695">
        <v>40526.533220862002</v>
      </c>
      <c r="BA63" s="695">
        <v>29469.601433248001</v>
      </c>
      <c r="BB63" s="695">
        <v>29469.601433248001</v>
      </c>
      <c r="BC63" s="695">
        <v>26795.120917413999</v>
      </c>
      <c r="BD63" s="695">
        <v>26413.546610015001</v>
      </c>
      <c r="BE63" s="695">
        <v>26413.546610015001</v>
      </c>
      <c r="BF63" s="695">
        <v>26304.964522842001</v>
      </c>
      <c r="BG63" s="695">
        <v>26304.964522842001</v>
      </c>
      <c r="BH63" s="695">
        <v>26282.701475361999</v>
      </c>
      <c r="BI63" s="695">
        <v>25470.532162872001</v>
      </c>
      <c r="BJ63" s="695">
        <v>14950.637248524999</v>
      </c>
      <c r="BK63" s="695">
        <v>14950.637248524999</v>
      </c>
      <c r="BL63" s="695">
        <v>14950.637248524999</v>
      </c>
      <c r="BM63" s="695">
        <v>0</v>
      </c>
      <c r="BN63" s="695">
        <v>0</v>
      </c>
      <c r="BO63" s="695">
        <v>0</v>
      </c>
      <c r="BP63" s="695">
        <v>0</v>
      </c>
      <c r="BQ63" s="695">
        <v>0</v>
      </c>
      <c r="BR63" s="695">
        <v>0</v>
      </c>
      <c r="BS63" s="695">
        <v>0</v>
      </c>
      <c r="BT63" s="696">
        <v>0</v>
      </c>
    </row>
    <row r="64" spans="2:73">
      <c r="B64" s="781" t="s">
        <v>208</v>
      </c>
      <c r="C64" s="781" t="s">
        <v>753</v>
      </c>
      <c r="D64" s="781" t="s">
        <v>2</v>
      </c>
      <c r="E64" s="781" t="s">
        <v>754</v>
      </c>
      <c r="F64" s="781" t="s">
        <v>29</v>
      </c>
      <c r="G64" s="781" t="s">
        <v>755</v>
      </c>
      <c r="H64" s="781">
        <v>2013</v>
      </c>
      <c r="I64" s="643" t="s">
        <v>575</v>
      </c>
      <c r="J64" s="643" t="s">
        <v>591</v>
      </c>
      <c r="K64" s="632"/>
      <c r="L64" s="694">
        <v>0</v>
      </c>
      <c r="M64" s="695">
        <v>0</v>
      </c>
      <c r="N64" s="695">
        <v>16.575527919999999</v>
      </c>
      <c r="O64" s="695">
        <v>16.575527919999999</v>
      </c>
      <c r="P64" s="695">
        <v>16.575527919999999</v>
      </c>
      <c r="Q64" s="695">
        <v>16.575527919999999</v>
      </c>
      <c r="R64" s="695">
        <v>0</v>
      </c>
      <c r="S64" s="695">
        <v>0</v>
      </c>
      <c r="T64" s="695">
        <v>0</v>
      </c>
      <c r="U64" s="695">
        <v>0</v>
      </c>
      <c r="V64" s="695">
        <v>0</v>
      </c>
      <c r="W64" s="695">
        <v>0</v>
      </c>
      <c r="X64" s="695">
        <v>0</v>
      </c>
      <c r="Y64" s="695">
        <v>0</v>
      </c>
      <c r="Z64" s="695">
        <v>0</v>
      </c>
      <c r="AA64" s="695">
        <v>0</v>
      </c>
      <c r="AB64" s="695">
        <v>0</v>
      </c>
      <c r="AC64" s="695">
        <v>0</v>
      </c>
      <c r="AD64" s="695">
        <v>0</v>
      </c>
      <c r="AE64" s="695">
        <v>0</v>
      </c>
      <c r="AF64" s="695">
        <v>0</v>
      </c>
      <c r="AG64" s="695">
        <v>0</v>
      </c>
      <c r="AH64" s="695">
        <v>0</v>
      </c>
      <c r="AI64" s="695">
        <v>0</v>
      </c>
      <c r="AJ64" s="695">
        <v>0</v>
      </c>
      <c r="AK64" s="695">
        <v>0</v>
      </c>
      <c r="AL64" s="695">
        <v>0</v>
      </c>
      <c r="AM64" s="695">
        <v>0</v>
      </c>
      <c r="AN64" s="695">
        <v>0</v>
      </c>
      <c r="AO64" s="696">
        <v>0</v>
      </c>
      <c r="AP64" s="632"/>
      <c r="AQ64" s="694">
        <v>0</v>
      </c>
      <c r="AR64" s="695">
        <v>0</v>
      </c>
      <c r="AS64" s="695">
        <v>29555.19024</v>
      </c>
      <c r="AT64" s="695">
        <v>29555.19024</v>
      </c>
      <c r="AU64" s="695">
        <v>29555.19024</v>
      </c>
      <c r="AV64" s="695">
        <v>29555.19024</v>
      </c>
      <c r="AW64" s="695">
        <v>0</v>
      </c>
      <c r="AX64" s="695">
        <v>0</v>
      </c>
      <c r="AY64" s="695">
        <v>0</v>
      </c>
      <c r="AZ64" s="695">
        <v>0</v>
      </c>
      <c r="BA64" s="695">
        <v>0</v>
      </c>
      <c r="BB64" s="695">
        <v>0</v>
      </c>
      <c r="BC64" s="695">
        <v>0</v>
      </c>
      <c r="BD64" s="695">
        <v>0</v>
      </c>
      <c r="BE64" s="695">
        <v>0</v>
      </c>
      <c r="BF64" s="695">
        <v>0</v>
      </c>
      <c r="BG64" s="695">
        <v>0</v>
      </c>
      <c r="BH64" s="695">
        <v>0</v>
      </c>
      <c r="BI64" s="695">
        <v>0</v>
      </c>
      <c r="BJ64" s="695">
        <v>0</v>
      </c>
      <c r="BK64" s="695">
        <v>0</v>
      </c>
      <c r="BL64" s="695">
        <v>0</v>
      </c>
      <c r="BM64" s="695">
        <v>0</v>
      </c>
      <c r="BN64" s="695">
        <v>0</v>
      </c>
      <c r="BO64" s="695">
        <v>0</v>
      </c>
      <c r="BP64" s="695">
        <v>0</v>
      </c>
      <c r="BQ64" s="695">
        <v>0</v>
      </c>
      <c r="BR64" s="695">
        <v>0</v>
      </c>
      <c r="BS64" s="695">
        <v>0</v>
      </c>
      <c r="BT64" s="696">
        <v>0</v>
      </c>
    </row>
    <row r="65" spans="2:73">
      <c r="B65" s="781" t="s">
        <v>208</v>
      </c>
      <c r="C65" s="781" t="s">
        <v>753</v>
      </c>
      <c r="D65" s="781" t="s">
        <v>1</v>
      </c>
      <c r="E65" s="781" t="s">
        <v>754</v>
      </c>
      <c r="F65" s="781" t="s">
        <v>29</v>
      </c>
      <c r="G65" s="781" t="s">
        <v>755</v>
      </c>
      <c r="H65" s="781">
        <v>2013</v>
      </c>
      <c r="I65" s="643" t="s">
        <v>575</v>
      </c>
      <c r="J65" s="643" t="s">
        <v>591</v>
      </c>
      <c r="K65" s="632"/>
      <c r="L65" s="694">
        <v>0</v>
      </c>
      <c r="M65" s="695">
        <v>0</v>
      </c>
      <c r="N65" s="695">
        <v>16.124241242</v>
      </c>
      <c r="O65" s="695">
        <v>16.124241242</v>
      </c>
      <c r="P65" s="695">
        <v>16.124241242</v>
      </c>
      <c r="Q65" s="695">
        <v>15.495537064000001</v>
      </c>
      <c r="R65" s="695">
        <v>8.7388212020000005</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2"/>
      <c r="AQ65" s="694">
        <v>0</v>
      </c>
      <c r="AR65" s="695">
        <v>0</v>
      </c>
      <c r="AS65" s="695">
        <v>98076.393307905993</v>
      </c>
      <c r="AT65" s="695">
        <v>98076.393307905993</v>
      </c>
      <c r="AU65" s="695">
        <v>98076.393307905993</v>
      </c>
      <c r="AV65" s="695">
        <v>97461.126197905993</v>
      </c>
      <c r="AW65" s="695">
        <v>59460.383262092997</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c r="B66" s="781" t="s">
        <v>208</v>
      </c>
      <c r="C66" s="781" t="s">
        <v>753</v>
      </c>
      <c r="D66" s="781" t="s">
        <v>769</v>
      </c>
      <c r="E66" s="781" t="s">
        <v>754</v>
      </c>
      <c r="F66" s="781" t="s">
        <v>29</v>
      </c>
      <c r="G66" s="781" t="s">
        <v>755</v>
      </c>
      <c r="H66" s="781">
        <v>2013</v>
      </c>
      <c r="I66" s="643" t="s">
        <v>575</v>
      </c>
      <c r="J66" s="643" t="s">
        <v>591</v>
      </c>
      <c r="K66" s="632"/>
      <c r="L66" s="694">
        <v>0</v>
      </c>
      <c r="M66" s="695">
        <v>0</v>
      </c>
      <c r="N66" s="695">
        <v>7.6469659329999997</v>
      </c>
      <c r="O66" s="695">
        <v>7.6469659329999997</v>
      </c>
      <c r="P66" s="695">
        <v>7.2271510980000002</v>
      </c>
      <c r="Q66" s="695">
        <v>5.7944296250000003</v>
      </c>
      <c r="R66" s="695">
        <v>5.7944296250000003</v>
      </c>
      <c r="S66" s="695">
        <v>5.7944296250000003</v>
      </c>
      <c r="T66" s="695">
        <v>5.7944296250000003</v>
      </c>
      <c r="U66" s="695">
        <v>5.7834684950000002</v>
      </c>
      <c r="V66" s="695">
        <v>4.9708345449999998</v>
      </c>
      <c r="W66" s="695">
        <v>4.9708345449999998</v>
      </c>
      <c r="X66" s="695">
        <v>3.6069809629999998</v>
      </c>
      <c r="Y66" s="695">
        <v>2.3298484899999998</v>
      </c>
      <c r="Z66" s="695">
        <v>2.3298484899999998</v>
      </c>
      <c r="AA66" s="695">
        <v>2.2839521249999999</v>
      </c>
      <c r="AB66" s="695">
        <v>2.2839521249999999</v>
      </c>
      <c r="AC66" s="695">
        <v>2.2604060399999999</v>
      </c>
      <c r="AD66" s="695">
        <v>1.9511102119999999</v>
      </c>
      <c r="AE66" s="695">
        <v>1.145257631</v>
      </c>
      <c r="AF66" s="695">
        <v>1.145257631</v>
      </c>
      <c r="AG66" s="695">
        <v>1.145257631</v>
      </c>
      <c r="AH66" s="695">
        <v>0</v>
      </c>
      <c r="AI66" s="695">
        <v>0</v>
      </c>
      <c r="AJ66" s="695">
        <v>0</v>
      </c>
      <c r="AK66" s="695">
        <v>0</v>
      </c>
      <c r="AL66" s="695">
        <v>0</v>
      </c>
      <c r="AM66" s="695">
        <v>0</v>
      </c>
      <c r="AN66" s="695">
        <v>0</v>
      </c>
      <c r="AO66" s="696">
        <v>0</v>
      </c>
      <c r="AP66" s="632"/>
      <c r="AQ66" s="694">
        <v>0</v>
      </c>
      <c r="AR66" s="695">
        <v>0</v>
      </c>
      <c r="AS66" s="695">
        <v>110989.20702666001</v>
      </c>
      <c r="AT66" s="695">
        <v>110989.20702666001</v>
      </c>
      <c r="AU66" s="695">
        <v>104301.84006360501</v>
      </c>
      <c r="AV66" s="695">
        <v>81479.554077349996</v>
      </c>
      <c r="AW66" s="695">
        <v>81479.554077349996</v>
      </c>
      <c r="AX66" s="695">
        <v>81479.554077349996</v>
      </c>
      <c r="AY66" s="695">
        <v>81479.554077349996</v>
      </c>
      <c r="AZ66" s="695">
        <v>81383.534577753002</v>
      </c>
      <c r="BA66" s="695">
        <v>68438.824265980002</v>
      </c>
      <c r="BB66" s="695">
        <v>68438.824265980002</v>
      </c>
      <c r="BC66" s="695">
        <v>59552.817494116003</v>
      </c>
      <c r="BD66" s="695">
        <v>38286.706098743998</v>
      </c>
      <c r="BE66" s="695">
        <v>38286.706098743998</v>
      </c>
      <c r="BF66" s="695">
        <v>36266.187001815997</v>
      </c>
      <c r="BG66" s="695">
        <v>36266.187001815997</v>
      </c>
      <c r="BH66" s="695">
        <v>36006.742468103002</v>
      </c>
      <c r="BI66" s="695">
        <v>31079.868697828999</v>
      </c>
      <c r="BJ66" s="695">
        <v>18243.181031734999</v>
      </c>
      <c r="BK66" s="695">
        <v>18243.181031734999</v>
      </c>
      <c r="BL66" s="695">
        <v>18243.181031734999</v>
      </c>
      <c r="BM66" s="695">
        <v>0</v>
      </c>
      <c r="BN66" s="695">
        <v>0</v>
      </c>
      <c r="BO66" s="695">
        <v>0</v>
      </c>
      <c r="BP66" s="695">
        <v>0</v>
      </c>
      <c r="BQ66" s="695">
        <v>0</v>
      </c>
      <c r="BR66" s="695">
        <v>0</v>
      </c>
      <c r="BS66" s="695">
        <v>0</v>
      </c>
      <c r="BT66" s="696">
        <v>0</v>
      </c>
    </row>
    <row r="67" spans="2:73">
      <c r="B67" s="781" t="s">
        <v>208</v>
      </c>
      <c r="C67" s="781" t="s">
        <v>753</v>
      </c>
      <c r="D67" s="781" t="s">
        <v>14</v>
      </c>
      <c r="E67" s="781" t="s">
        <v>754</v>
      </c>
      <c r="F67" s="781" t="s">
        <v>29</v>
      </c>
      <c r="G67" s="781" t="s">
        <v>755</v>
      </c>
      <c r="H67" s="781">
        <v>2013</v>
      </c>
      <c r="I67" s="643" t="s">
        <v>575</v>
      </c>
      <c r="J67" s="643" t="s">
        <v>591</v>
      </c>
      <c r="K67" s="632"/>
      <c r="L67" s="694">
        <v>0</v>
      </c>
      <c r="M67" s="695">
        <v>0</v>
      </c>
      <c r="N67" s="695">
        <v>27.697023025</v>
      </c>
      <c r="O67" s="695">
        <v>27.480361555999998</v>
      </c>
      <c r="P67" s="695">
        <v>27.460665035000002</v>
      </c>
      <c r="Q67" s="695">
        <v>26.104793555000001</v>
      </c>
      <c r="R67" s="695">
        <v>25.505643804999998</v>
      </c>
      <c r="S67" s="695">
        <v>24.906494073000001</v>
      </c>
      <c r="T67" s="695">
        <v>24.644112285999999</v>
      </c>
      <c r="U67" s="695">
        <v>24.644112285999999</v>
      </c>
      <c r="V67" s="695">
        <v>17.999815983000001</v>
      </c>
      <c r="W67" s="695">
        <v>14.545021025</v>
      </c>
      <c r="X67" s="695">
        <v>13.466064401000001</v>
      </c>
      <c r="Y67" s="695">
        <v>13.466064401000001</v>
      </c>
      <c r="Z67" s="695">
        <v>10.967649527000001</v>
      </c>
      <c r="AA67" s="695">
        <v>10.967649527000001</v>
      </c>
      <c r="AB67" s="695">
        <v>2.282741122</v>
      </c>
      <c r="AC67" s="695">
        <v>1.7128179969999999</v>
      </c>
      <c r="AD67" s="695">
        <v>1.7128179969999999</v>
      </c>
      <c r="AE67" s="695">
        <v>1.7128179969999999</v>
      </c>
      <c r="AF67" s="695">
        <v>1.7128179969999999</v>
      </c>
      <c r="AG67" s="695">
        <v>1.7128179969999999</v>
      </c>
      <c r="AH67" s="695">
        <v>1.7128179969999999</v>
      </c>
      <c r="AI67" s="695">
        <v>0</v>
      </c>
      <c r="AJ67" s="695">
        <v>0</v>
      </c>
      <c r="AK67" s="695">
        <v>0</v>
      </c>
      <c r="AL67" s="695">
        <v>0</v>
      </c>
      <c r="AM67" s="695">
        <v>0</v>
      </c>
      <c r="AN67" s="695">
        <v>0</v>
      </c>
      <c r="AO67" s="696">
        <v>0</v>
      </c>
      <c r="AP67" s="632"/>
      <c r="AQ67" s="694">
        <v>0</v>
      </c>
      <c r="AR67" s="695">
        <v>0</v>
      </c>
      <c r="AS67" s="695">
        <v>295752.04404449498</v>
      </c>
      <c r="AT67" s="695">
        <v>291581.16881561303</v>
      </c>
      <c r="AU67" s="695">
        <v>291201.99858856201</v>
      </c>
      <c r="AV67" s="695">
        <v>265100.58535957302</v>
      </c>
      <c r="AW67" s="695">
        <v>252585.95100974999</v>
      </c>
      <c r="AX67" s="695">
        <v>241051.92638588001</v>
      </c>
      <c r="AY67" s="695">
        <v>236000.905038834</v>
      </c>
      <c r="AZ67" s="695">
        <v>234304.06715583801</v>
      </c>
      <c r="BA67" s="695">
        <v>106397.016014099</v>
      </c>
      <c r="BB67" s="695">
        <v>103170.449874878</v>
      </c>
      <c r="BC67" s="695">
        <v>93633.808959960996</v>
      </c>
      <c r="BD67" s="695">
        <v>93633.808959960996</v>
      </c>
      <c r="BE67" s="695">
        <v>85327.441162108997</v>
      </c>
      <c r="BF67" s="695">
        <v>85327.441162108997</v>
      </c>
      <c r="BG67" s="695">
        <v>17327.286315918001</v>
      </c>
      <c r="BH67" s="695">
        <v>12627.531738281001</v>
      </c>
      <c r="BI67" s="695">
        <v>12627.531738281001</v>
      </c>
      <c r="BJ67" s="695">
        <v>12627.531738281001</v>
      </c>
      <c r="BK67" s="695">
        <v>12627.531738281001</v>
      </c>
      <c r="BL67" s="695">
        <v>12627.531738281001</v>
      </c>
      <c r="BM67" s="695">
        <v>12627.531738281001</v>
      </c>
      <c r="BN67" s="695">
        <v>0</v>
      </c>
      <c r="BO67" s="695">
        <v>0</v>
      </c>
      <c r="BP67" s="695">
        <v>0</v>
      </c>
      <c r="BQ67" s="695">
        <v>0</v>
      </c>
      <c r="BR67" s="695">
        <v>0</v>
      </c>
      <c r="BS67" s="695">
        <v>0</v>
      </c>
      <c r="BT67" s="696">
        <v>0</v>
      </c>
    </row>
    <row r="68" spans="2:73">
      <c r="B68" s="781" t="s">
        <v>208</v>
      </c>
      <c r="C68" s="781" t="s">
        <v>753</v>
      </c>
      <c r="D68" s="781" t="s">
        <v>770</v>
      </c>
      <c r="E68" s="781" t="s">
        <v>754</v>
      </c>
      <c r="F68" s="781" t="s">
        <v>29</v>
      </c>
      <c r="G68" s="781" t="s">
        <v>755</v>
      </c>
      <c r="H68" s="781">
        <v>2012</v>
      </c>
      <c r="I68" s="643" t="s">
        <v>575</v>
      </c>
      <c r="J68" s="643" t="s">
        <v>584</v>
      </c>
      <c r="K68" s="632"/>
      <c r="L68" s="694">
        <v>0</v>
      </c>
      <c r="M68" s="695">
        <v>1.0639851330000001</v>
      </c>
      <c r="N68" s="695">
        <v>1.0639851330000001</v>
      </c>
      <c r="O68" s="695">
        <v>1.0639851330000001</v>
      </c>
      <c r="P68" s="695">
        <v>1.0639851330000001</v>
      </c>
      <c r="Q68" s="695">
        <v>1.0639851330000001</v>
      </c>
      <c r="R68" s="695">
        <v>1.0639851330000001</v>
      </c>
      <c r="S68" s="695">
        <v>1.0639851330000001</v>
      </c>
      <c r="T68" s="695">
        <v>1.0639851330000001</v>
      </c>
      <c r="U68" s="695">
        <v>1.0639851330000001</v>
      </c>
      <c r="V68" s="695">
        <v>1.0639851330000001</v>
      </c>
      <c r="W68" s="695">
        <v>1.0639851330000001</v>
      </c>
      <c r="X68" s="695">
        <v>1.0639851330000001</v>
      </c>
      <c r="Y68" s="695">
        <v>1.0639851330000001</v>
      </c>
      <c r="Z68" s="695">
        <v>1.0639851330000001</v>
      </c>
      <c r="AA68" s="695">
        <v>1.0639851330000001</v>
      </c>
      <c r="AB68" s="695">
        <v>1.0639851330000001</v>
      </c>
      <c r="AC68" s="695">
        <v>1.0639851330000001</v>
      </c>
      <c r="AD68" s="695">
        <v>1.0639851330000001</v>
      </c>
      <c r="AE68" s="695">
        <v>1.0639851330000001</v>
      </c>
      <c r="AF68" s="695">
        <v>0.75189418600000002</v>
      </c>
      <c r="AG68" s="695">
        <v>0</v>
      </c>
      <c r="AH68" s="695">
        <v>0</v>
      </c>
      <c r="AI68" s="695">
        <v>0</v>
      </c>
      <c r="AJ68" s="695">
        <v>0</v>
      </c>
      <c r="AK68" s="695">
        <v>0</v>
      </c>
      <c r="AL68" s="695">
        <v>0</v>
      </c>
      <c r="AM68" s="695">
        <v>0</v>
      </c>
      <c r="AN68" s="695">
        <v>0</v>
      </c>
      <c r="AO68" s="696">
        <v>0</v>
      </c>
      <c r="AP68" s="632"/>
      <c r="AQ68" s="694">
        <v>0</v>
      </c>
      <c r="AR68" s="695">
        <v>1967.2442264589999</v>
      </c>
      <c r="AS68" s="695">
        <v>1967.2442264589999</v>
      </c>
      <c r="AT68" s="695">
        <v>1967.2442264589999</v>
      </c>
      <c r="AU68" s="695">
        <v>1967.2442264589999</v>
      </c>
      <c r="AV68" s="695">
        <v>1967.2442264589999</v>
      </c>
      <c r="AW68" s="695">
        <v>1967.2442264589999</v>
      </c>
      <c r="AX68" s="695">
        <v>1967.2442264589999</v>
      </c>
      <c r="AY68" s="695">
        <v>1967.2442264589999</v>
      </c>
      <c r="AZ68" s="695">
        <v>1967.2442264589999</v>
      </c>
      <c r="BA68" s="695">
        <v>1967.2442264589999</v>
      </c>
      <c r="BB68" s="695">
        <v>1967.2442264589999</v>
      </c>
      <c r="BC68" s="695">
        <v>1967.2442264589999</v>
      </c>
      <c r="BD68" s="695">
        <v>1967.2442264589999</v>
      </c>
      <c r="BE68" s="695">
        <v>1967.2442264589999</v>
      </c>
      <c r="BF68" s="695">
        <v>1967.2442264589999</v>
      </c>
      <c r="BG68" s="695">
        <v>1967.2442264589999</v>
      </c>
      <c r="BH68" s="695">
        <v>1967.2442264589999</v>
      </c>
      <c r="BI68" s="695">
        <v>1967.2442264589999</v>
      </c>
      <c r="BJ68" s="695">
        <v>1655.380123636</v>
      </c>
      <c r="BK68" s="695">
        <v>0</v>
      </c>
      <c r="BL68" s="695">
        <v>0</v>
      </c>
      <c r="BM68" s="695">
        <v>0</v>
      </c>
      <c r="BN68" s="695">
        <v>0</v>
      </c>
      <c r="BO68" s="695">
        <v>0</v>
      </c>
      <c r="BP68" s="695">
        <v>0</v>
      </c>
      <c r="BQ68" s="695">
        <v>0</v>
      </c>
      <c r="BR68" s="695">
        <v>0</v>
      </c>
      <c r="BS68" s="695">
        <v>0</v>
      </c>
      <c r="BT68" s="696">
        <v>0</v>
      </c>
    </row>
    <row r="69" spans="2:73">
      <c r="B69" s="781" t="s">
        <v>208</v>
      </c>
      <c r="C69" s="781" t="s">
        <v>753</v>
      </c>
      <c r="D69" s="781" t="s">
        <v>770</v>
      </c>
      <c r="E69" s="781" t="s">
        <v>754</v>
      </c>
      <c r="F69" s="781" t="s">
        <v>29</v>
      </c>
      <c r="G69" s="781" t="s">
        <v>755</v>
      </c>
      <c r="H69" s="781">
        <v>2013</v>
      </c>
      <c r="I69" s="643" t="s">
        <v>575</v>
      </c>
      <c r="J69" s="643" t="s">
        <v>591</v>
      </c>
      <c r="K69" s="632"/>
      <c r="L69" s="694">
        <v>0</v>
      </c>
      <c r="M69" s="695">
        <v>0</v>
      </c>
      <c r="N69" s="695">
        <v>170.413382063</v>
      </c>
      <c r="O69" s="695">
        <v>170.413382063</v>
      </c>
      <c r="P69" s="695">
        <v>170.413382063</v>
      </c>
      <c r="Q69" s="695">
        <v>170.413382063</v>
      </c>
      <c r="R69" s="695">
        <v>170.413382063</v>
      </c>
      <c r="S69" s="695">
        <v>170.413382063</v>
      </c>
      <c r="T69" s="695">
        <v>170.413382063</v>
      </c>
      <c r="U69" s="695">
        <v>170.413382063</v>
      </c>
      <c r="V69" s="695">
        <v>170.413382063</v>
      </c>
      <c r="W69" s="695">
        <v>170.413382063</v>
      </c>
      <c r="X69" s="695">
        <v>170.413382063</v>
      </c>
      <c r="Y69" s="695">
        <v>170.413382063</v>
      </c>
      <c r="Z69" s="695">
        <v>170.413382063</v>
      </c>
      <c r="AA69" s="695">
        <v>170.413382063</v>
      </c>
      <c r="AB69" s="695">
        <v>170.413382063</v>
      </c>
      <c r="AC69" s="695">
        <v>170.413382063</v>
      </c>
      <c r="AD69" s="695">
        <v>170.413382063</v>
      </c>
      <c r="AE69" s="695">
        <v>170.413382063</v>
      </c>
      <c r="AF69" s="695">
        <v>122.002757871</v>
      </c>
      <c r="AG69" s="695">
        <v>0</v>
      </c>
      <c r="AH69" s="695">
        <v>0</v>
      </c>
      <c r="AI69" s="695">
        <v>0</v>
      </c>
      <c r="AJ69" s="695">
        <v>0</v>
      </c>
      <c r="AK69" s="695">
        <v>0</v>
      </c>
      <c r="AL69" s="695">
        <v>0</v>
      </c>
      <c r="AM69" s="695">
        <v>0</v>
      </c>
      <c r="AN69" s="695">
        <v>0</v>
      </c>
      <c r="AO69" s="696">
        <v>0</v>
      </c>
      <c r="AP69" s="632"/>
      <c r="AQ69" s="697">
        <v>0</v>
      </c>
      <c r="AR69" s="698">
        <v>0</v>
      </c>
      <c r="AS69" s="698">
        <v>280187.692003462</v>
      </c>
      <c r="AT69" s="698">
        <v>280187.692003462</v>
      </c>
      <c r="AU69" s="698">
        <v>280187.692003462</v>
      </c>
      <c r="AV69" s="698">
        <v>280187.692003462</v>
      </c>
      <c r="AW69" s="698">
        <v>280187.692003462</v>
      </c>
      <c r="AX69" s="698">
        <v>280187.692003462</v>
      </c>
      <c r="AY69" s="698">
        <v>280187.692003462</v>
      </c>
      <c r="AZ69" s="698">
        <v>280187.692003462</v>
      </c>
      <c r="BA69" s="698">
        <v>280187.692003462</v>
      </c>
      <c r="BB69" s="698">
        <v>280187.692003462</v>
      </c>
      <c r="BC69" s="698">
        <v>280187.692003462</v>
      </c>
      <c r="BD69" s="698">
        <v>280187.692003462</v>
      </c>
      <c r="BE69" s="698">
        <v>280187.692003462</v>
      </c>
      <c r="BF69" s="698">
        <v>280187.692003462</v>
      </c>
      <c r="BG69" s="698">
        <v>280187.692003462</v>
      </c>
      <c r="BH69" s="698">
        <v>280187.692003462</v>
      </c>
      <c r="BI69" s="698">
        <v>280187.692003462</v>
      </c>
      <c r="BJ69" s="698">
        <v>280187.692003462</v>
      </c>
      <c r="BK69" s="698">
        <v>236896.27732915999</v>
      </c>
      <c r="BL69" s="698">
        <v>0</v>
      </c>
      <c r="BM69" s="698">
        <v>0</v>
      </c>
      <c r="BN69" s="698">
        <v>0</v>
      </c>
      <c r="BO69" s="698">
        <v>0</v>
      </c>
      <c r="BP69" s="698">
        <v>0</v>
      </c>
      <c r="BQ69" s="698">
        <v>0</v>
      </c>
      <c r="BR69" s="698">
        <v>0</v>
      </c>
      <c r="BS69" s="698">
        <v>0</v>
      </c>
      <c r="BT69" s="698">
        <v>0</v>
      </c>
    </row>
    <row r="70" spans="2:73">
      <c r="B70" s="781" t="s">
        <v>208</v>
      </c>
      <c r="C70" s="781" t="s">
        <v>760</v>
      </c>
      <c r="D70" s="781" t="s">
        <v>766</v>
      </c>
      <c r="E70" s="781" t="s">
        <v>754</v>
      </c>
      <c r="F70" s="781" t="s">
        <v>760</v>
      </c>
      <c r="G70" s="781" t="s">
        <v>759</v>
      </c>
      <c r="H70" s="781">
        <v>2013</v>
      </c>
      <c r="I70" s="643" t="s">
        <v>575</v>
      </c>
      <c r="J70" s="643" t="s">
        <v>591</v>
      </c>
      <c r="K70" s="632"/>
      <c r="L70" s="694">
        <v>0</v>
      </c>
      <c r="M70" s="695">
        <v>0</v>
      </c>
      <c r="N70" s="695">
        <v>1733.3140000000001</v>
      </c>
      <c r="O70" s="695">
        <v>0</v>
      </c>
      <c r="P70" s="695">
        <v>0</v>
      </c>
      <c r="Q70" s="695">
        <v>0</v>
      </c>
      <c r="R70" s="695">
        <v>0</v>
      </c>
      <c r="S70" s="695">
        <v>0</v>
      </c>
      <c r="T70" s="695">
        <v>0</v>
      </c>
      <c r="U70" s="695">
        <v>0</v>
      </c>
      <c r="V70" s="695">
        <v>0</v>
      </c>
      <c r="W70" s="695">
        <v>0</v>
      </c>
      <c r="X70" s="695">
        <v>0</v>
      </c>
      <c r="Y70" s="695">
        <v>0</v>
      </c>
      <c r="Z70" s="695">
        <v>0</v>
      </c>
      <c r="AA70" s="695">
        <v>0</v>
      </c>
      <c r="AB70" s="695">
        <v>0</v>
      </c>
      <c r="AC70" s="695">
        <v>0</v>
      </c>
      <c r="AD70" s="695">
        <v>0</v>
      </c>
      <c r="AE70" s="695">
        <v>0</v>
      </c>
      <c r="AF70" s="695">
        <v>0</v>
      </c>
      <c r="AG70" s="695">
        <v>0</v>
      </c>
      <c r="AH70" s="695">
        <v>0</v>
      </c>
      <c r="AI70" s="695">
        <v>0</v>
      </c>
      <c r="AJ70" s="695">
        <v>0</v>
      </c>
      <c r="AK70" s="695">
        <v>0</v>
      </c>
      <c r="AL70" s="695">
        <v>0</v>
      </c>
      <c r="AM70" s="695">
        <v>0</v>
      </c>
      <c r="AN70" s="695">
        <v>0</v>
      </c>
      <c r="AO70" s="696">
        <v>0</v>
      </c>
      <c r="AP70" s="632"/>
      <c r="AQ70" s="691">
        <v>0</v>
      </c>
      <c r="AR70" s="692">
        <v>0</v>
      </c>
      <c r="AS70" s="692">
        <v>39468.61</v>
      </c>
      <c r="AT70" s="692">
        <v>0</v>
      </c>
      <c r="AU70" s="692">
        <v>0</v>
      </c>
      <c r="AV70" s="692">
        <v>0</v>
      </c>
      <c r="AW70" s="692">
        <v>0</v>
      </c>
      <c r="AX70" s="692">
        <v>0</v>
      </c>
      <c r="AY70" s="692">
        <v>0</v>
      </c>
      <c r="AZ70" s="692">
        <v>0</v>
      </c>
      <c r="BA70" s="692">
        <v>0</v>
      </c>
      <c r="BB70" s="692">
        <v>0</v>
      </c>
      <c r="BC70" s="692">
        <v>0</v>
      </c>
      <c r="BD70" s="692">
        <v>0</v>
      </c>
      <c r="BE70" s="692">
        <v>0</v>
      </c>
      <c r="BF70" s="692">
        <v>0</v>
      </c>
      <c r="BG70" s="692">
        <v>0</v>
      </c>
      <c r="BH70" s="692">
        <v>0</v>
      </c>
      <c r="BI70" s="692">
        <v>0</v>
      </c>
      <c r="BJ70" s="692">
        <v>0</v>
      </c>
      <c r="BK70" s="692">
        <v>0</v>
      </c>
      <c r="BL70" s="692">
        <v>0</v>
      </c>
      <c r="BM70" s="692">
        <v>0</v>
      </c>
      <c r="BN70" s="692">
        <v>0</v>
      </c>
      <c r="BO70" s="692">
        <v>0</v>
      </c>
      <c r="BP70" s="692">
        <v>0</v>
      </c>
      <c r="BQ70" s="692">
        <v>0</v>
      </c>
      <c r="BR70" s="692">
        <v>0</v>
      </c>
      <c r="BS70" s="692">
        <v>0</v>
      </c>
      <c r="BT70" s="693"/>
    </row>
    <row r="71" spans="2:73">
      <c r="B71" s="781" t="s">
        <v>771</v>
      </c>
      <c r="C71" s="781" t="s">
        <v>760</v>
      </c>
      <c r="D71" s="781" t="s">
        <v>766</v>
      </c>
      <c r="E71" s="781" t="s">
        <v>754</v>
      </c>
      <c r="F71" s="781" t="s">
        <v>760</v>
      </c>
      <c r="G71" s="781" t="s">
        <v>759</v>
      </c>
      <c r="H71" s="781">
        <v>2013</v>
      </c>
      <c r="I71" s="643" t="s">
        <v>575</v>
      </c>
      <c r="J71" s="643" t="s">
        <v>591</v>
      </c>
      <c r="K71" s="632"/>
      <c r="L71" s="694">
        <v>0</v>
      </c>
      <c r="M71" s="695">
        <v>0</v>
      </c>
      <c r="N71" s="695">
        <v>61.60284</v>
      </c>
      <c r="O71" s="695">
        <v>0</v>
      </c>
      <c r="P71" s="695">
        <v>0</v>
      </c>
      <c r="Q71" s="695">
        <v>0</v>
      </c>
      <c r="R71" s="695">
        <v>0</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4">
        <v>0</v>
      </c>
      <c r="AR71" s="695">
        <v>0</v>
      </c>
      <c r="AS71" s="695">
        <v>2384.2979999999998</v>
      </c>
      <c r="AT71" s="695">
        <v>0</v>
      </c>
      <c r="AU71" s="695">
        <v>0</v>
      </c>
      <c r="AV71" s="695">
        <v>0</v>
      </c>
      <c r="AW71" s="695">
        <v>0</v>
      </c>
      <c r="AX71" s="695">
        <v>0</v>
      </c>
      <c r="AY71" s="695">
        <v>0</v>
      </c>
      <c r="AZ71" s="695">
        <v>0</v>
      </c>
      <c r="BA71" s="695">
        <v>0</v>
      </c>
      <c r="BB71" s="695">
        <v>0</v>
      </c>
      <c r="BC71" s="695">
        <v>0</v>
      </c>
      <c r="BD71" s="695">
        <v>0</v>
      </c>
      <c r="BE71" s="695">
        <v>0</v>
      </c>
      <c r="BF71" s="695">
        <v>0</v>
      </c>
      <c r="BG71" s="695">
        <v>0</v>
      </c>
      <c r="BH71" s="695">
        <v>0</v>
      </c>
      <c r="BI71" s="695">
        <v>0</v>
      </c>
      <c r="BJ71" s="695">
        <v>0</v>
      </c>
      <c r="BK71" s="695">
        <v>0</v>
      </c>
      <c r="BL71" s="695">
        <v>0</v>
      </c>
      <c r="BM71" s="695">
        <v>0</v>
      </c>
      <c r="BN71" s="695">
        <v>0</v>
      </c>
      <c r="BO71" s="695">
        <v>0</v>
      </c>
      <c r="BP71" s="695">
        <v>0</v>
      </c>
      <c r="BQ71" s="695">
        <v>0</v>
      </c>
      <c r="BR71" s="695">
        <v>0</v>
      </c>
      <c r="BS71" s="695">
        <v>0</v>
      </c>
      <c r="BT71" s="696"/>
    </row>
    <row r="72" spans="2:73">
      <c r="B72" s="781" t="s">
        <v>208</v>
      </c>
      <c r="C72" s="781" t="s">
        <v>753</v>
      </c>
      <c r="D72" s="781" t="s">
        <v>1</v>
      </c>
      <c r="E72" s="781" t="s">
        <v>754</v>
      </c>
      <c r="F72" s="781" t="s">
        <v>29</v>
      </c>
      <c r="G72" s="781" t="s">
        <v>755</v>
      </c>
      <c r="H72" s="781">
        <v>2013</v>
      </c>
      <c r="I72" s="643" t="s">
        <v>575</v>
      </c>
      <c r="J72" s="643" t="s">
        <v>591</v>
      </c>
      <c r="K72" s="632"/>
      <c r="L72" s="694">
        <v>0</v>
      </c>
      <c r="M72" s="695">
        <v>0</v>
      </c>
      <c r="N72" s="695">
        <v>5.6455752018107633E-3</v>
      </c>
      <c r="O72" s="695">
        <v>5.6455752018107633E-3</v>
      </c>
      <c r="P72" s="695">
        <v>5.6455752018107633E-3</v>
      </c>
      <c r="Q72" s="695">
        <v>5.6455752018107633E-3</v>
      </c>
      <c r="R72" s="695">
        <v>3.1364759251574868E-3</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4">
        <v>0</v>
      </c>
      <c r="AR72" s="695">
        <v>0</v>
      </c>
      <c r="AS72" s="695">
        <v>39.508405724786584</v>
      </c>
      <c r="AT72" s="695">
        <v>39.508405724786584</v>
      </c>
      <c r="AU72" s="695">
        <v>39.508405724786584</v>
      </c>
      <c r="AV72" s="695">
        <v>39.508405724786584</v>
      </c>
      <c r="AW72" s="695">
        <v>21.341100384815597</v>
      </c>
      <c r="AX72" s="695">
        <v>0</v>
      </c>
      <c r="AY72" s="695">
        <v>0</v>
      </c>
      <c r="AZ72" s="695">
        <v>0</v>
      </c>
      <c r="BA72" s="695">
        <v>0</v>
      </c>
      <c r="BB72" s="695">
        <v>0</v>
      </c>
      <c r="BC72" s="695">
        <v>0</v>
      </c>
      <c r="BD72" s="695">
        <v>0</v>
      </c>
      <c r="BE72" s="695">
        <v>0</v>
      </c>
      <c r="BF72" s="695">
        <v>0</v>
      </c>
      <c r="BG72" s="695">
        <v>0</v>
      </c>
      <c r="BH72" s="695">
        <v>0</v>
      </c>
      <c r="BI72" s="695">
        <v>0</v>
      </c>
      <c r="BJ72" s="695">
        <v>0</v>
      </c>
      <c r="BK72" s="695">
        <v>0</v>
      </c>
      <c r="BL72" s="695">
        <v>0</v>
      </c>
      <c r="BM72" s="695">
        <v>0</v>
      </c>
      <c r="BN72" s="695">
        <v>0</v>
      </c>
      <c r="BO72" s="695">
        <v>0</v>
      </c>
      <c r="BP72" s="695">
        <v>0</v>
      </c>
      <c r="BQ72" s="695">
        <v>0</v>
      </c>
      <c r="BR72" s="695">
        <v>0</v>
      </c>
      <c r="BS72" s="695">
        <v>0</v>
      </c>
      <c r="BT72" s="696"/>
    </row>
    <row r="73" spans="2:73">
      <c r="B73" s="781" t="s">
        <v>208</v>
      </c>
      <c r="C73" s="781" t="s">
        <v>753</v>
      </c>
      <c r="D73" s="781" t="s">
        <v>770</v>
      </c>
      <c r="E73" s="781" t="s">
        <v>754</v>
      </c>
      <c r="F73" s="781" t="s">
        <v>29</v>
      </c>
      <c r="G73" s="781" t="s">
        <v>755</v>
      </c>
      <c r="H73" s="781">
        <v>2012</v>
      </c>
      <c r="I73" s="643" t="s">
        <v>575</v>
      </c>
      <c r="J73" s="643" t="s">
        <v>584</v>
      </c>
      <c r="K73" s="632"/>
      <c r="L73" s="694">
        <v>0</v>
      </c>
      <c r="M73" s="695">
        <v>2.6373715479892382E-2</v>
      </c>
      <c r="N73" s="695">
        <v>2.6373715479892382E-2</v>
      </c>
      <c r="O73" s="695">
        <v>2.6373715479892382E-2</v>
      </c>
      <c r="P73" s="695">
        <v>2.6373715479892382E-2</v>
      </c>
      <c r="Q73" s="695">
        <v>2.6373715479892382E-2</v>
      </c>
      <c r="R73" s="695">
        <v>2.6373715479892382E-2</v>
      </c>
      <c r="S73" s="695">
        <v>2.6373715479892382E-2</v>
      </c>
      <c r="T73" s="695">
        <v>2.6373715479892382E-2</v>
      </c>
      <c r="U73" s="695">
        <v>2.6373715479892382E-2</v>
      </c>
      <c r="V73" s="695">
        <v>2.6373715479892382E-2</v>
      </c>
      <c r="W73" s="695">
        <v>2.6373715479892382E-2</v>
      </c>
      <c r="X73" s="695">
        <v>2.6373715479892382E-2</v>
      </c>
      <c r="Y73" s="695">
        <v>2.6373715479892382E-2</v>
      </c>
      <c r="Z73" s="695">
        <v>2.6373715479892382E-2</v>
      </c>
      <c r="AA73" s="695">
        <v>2.6373715479892382E-2</v>
      </c>
      <c r="AB73" s="695">
        <v>2.6373715479892382E-2</v>
      </c>
      <c r="AC73" s="695">
        <v>2.6373715479892382E-2</v>
      </c>
      <c r="AD73" s="695">
        <v>2.6373715479892382E-2</v>
      </c>
      <c r="AE73" s="695">
        <v>2.6373715479892382E-2</v>
      </c>
      <c r="AF73" s="695">
        <v>2.2668621821192256E-2</v>
      </c>
      <c r="AG73" s="695">
        <v>0</v>
      </c>
      <c r="AH73" s="695">
        <v>0</v>
      </c>
      <c r="AI73" s="695">
        <v>0</v>
      </c>
      <c r="AJ73" s="695">
        <v>0</v>
      </c>
      <c r="AK73" s="695">
        <v>0</v>
      </c>
      <c r="AL73" s="695">
        <v>0</v>
      </c>
      <c r="AM73" s="695">
        <v>0</v>
      </c>
      <c r="AN73" s="695">
        <v>0</v>
      </c>
      <c r="AO73" s="696">
        <v>0</v>
      </c>
      <c r="AP73" s="632"/>
      <c r="AQ73" s="694"/>
      <c r="AR73" s="695">
        <v>53.621236404222302</v>
      </c>
      <c r="AS73" s="695">
        <v>53.621236404222259</v>
      </c>
      <c r="AT73" s="695">
        <v>53.621236404222259</v>
      </c>
      <c r="AU73" s="695">
        <v>53.621236404222259</v>
      </c>
      <c r="AV73" s="695">
        <v>53.621236404222259</v>
      </c>
      <c r="AW73" s="695">
        <v>53.621236404222259</v>
      </c>
      <c r="AX73" s="695">
        <v>53.621236404222259</v>
      </c>
      <c r="AY73" s="695">
        <v>53.621236404222259</v>
      </c>
      <c r="AZ73" s="695">
        <v>53.621236404222259</v>
      </c>
      <c r="BA73" s="695">
        <v>53.621236404222259</v>
      </c>
      <c r="BB73" s="695">
        <v>53.621236404222259</v>
      </c>
      <c r="BC73" s="695">
        <v>53.621236404222259</v>
      </c>
      <c r="BD73" s="695">
        <v>53.621236404222259</v>
      </c>
      <c r="BE73" s="695">
        <v>53.621236404222259</v>
      </c>
      <c r="BF73" s="695">
        <v>53.621236404222259</v>
      </c>
      <c r="BG73" s="695">
        <v>53.621236404222259</v>
      </c>
      <c r="BH73" s="695">
        <v>53.621236404222259</v>
      </c>
      <c r="BI73" s="695">
        <v>53.621236404222259</v>
      </c>
      <c r="BJ73" s="695">
        <v>49.907535778518316</v>
      </c>
      <c r="BK73" s="695">
        <v>0</v>
      </c>
      <c r="BL73" s="695">
        <v>0</v>
      </c>
      <c r="BM73" s="695">
        <v>0</v>
      </c>
      <c r="BN73" s="695">
        <v>0</v>
      </c>
      <c r="BO73" s="695">
        <v>0</v>
      </c>
      <c r="BP73" s="695">
        <v>0</v>
      </c>
      <c r="BQ73" s="695">
        <v>0</v>
      </c>
      <c r="BR73" s="695">
        <v>0</v>
      </c>
      <c r="BS73" s="695">
        <v>0</v>
      </c>
      <c r="BT73" s="696">
        <v>0</v>
      </c>
    </row>
    <row r="74" spans="2:73">
      <c r="B74" s="776" t="s">
        <v>208</v>
      </c>
      <c r="C74" s="776" t="s">
        <v>756</v>
      </c>
      <c r="D74" s="776" t="s">
        <v>21</v>
      </c>
      <c r="E74" s="776" t="s">
        <v>754</v>
      </c>
      <c r="F74" s="776" t="s">
        <v>772</v>
      </c>
      <c r="G74" s="776" t="s">
        <v>755</v>
      </c>
      <c r="H74" s="776">
        <v>2014</v>
      </c>
      <c r="I74" s="643" t="s">
        <v>576</v>
      </c>
      <c r="J74" s="643" t="s">
        <v>591</v>
      </c>
      <c r="K74" s="632"/>
      <c r="L74" s="694">
        <v>0</v>
      </c>
      <c r="M74" s="695">
        <v>0</v>
      </c>
      <c r="N74" s="695">
        <v>0</v>
      </c>
      <c r="O74" s="695">
        <v>188.82570709999999</v>
      </c>
      <c r="P74" s="695">
        <v>182.81488089999999</v>
      </c>
      <c r="Q74" s="695">
        <v>167.81651110000001</v>
      </c>
      <c r="R74" s="695">
        <v>115.65383869999999</v>
      </c>
      <c r="S74" s="695">
        <v>115.65383869999999</v>
      </c>
      <c r="T74" s="695">
        <v>115.65383869999999</v>
      </c>
      <c r="U74" s="695">
        <v>115.65383869999999</v>
      </c>
      <c r="V74" s="695">
        <v>115.51121259999999</v>
      </c>
      <c r="W74" s="695">
        <v>115.51121259999999</v>
      </c>
      <c r="X74" s="695">
        <v>115.51121259999999</v>
      </c>
      <c r="Y74" s="695">
        <v>114.9511562</v>
      </c>
      <c r="Z74" s="695">
        <v>36.273283620000001</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v>0</v>
      </c>
      <c r="AR74" s="695">
        <v>0</v>
      </c>
      <c r="AS74" s="695">
        <v>0</v>
      </c>
      <c r="AT74" s="695">
        <v>703764.28049999999</v>
      </c>
      <c r="AU74" s="695">
        <v>682708.73219999997</v>
      </c>
      <c r="AV74" s="695">
        <v>620101.16689999995</v>
      </c>
      <c r="AW74" s="695">
        <v>448199.06310000003</v>
      </c>
      <c r="AX74" s="695">
        <v>448199.06310000003</v>
      </c>
      <c r="AY74" s="695">
        <v>448199.06310000003</v>
      </c>
      <c r="AZ74" s="695">
        <v>448199.06310000003</v>
      </c>
      <c r="BA74" s="695">
        <v>448056.53869999998</v>
      </c>
      <c r="BB74" s="695">
        <v>448056.53869999998</v>
      </c>
      <c r="BC74" s="695">
        <v>448056.53869999998</v>
      </c>
      <c r="BD74" s="695">
        <v>442892.24040000001</v>
      </c>
      <c r="BE74" s="695">
        <v>121850.0865</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776" t="s">
        <v>208</v>
      </c>
      <c r="C75" s="776" t="s">
        <v>756</v>
      </c>
      <c r="D75" s="776" t="s">
        <v>20</v>
      </c>
      <c r="E75" s="776" t="s">
        <v>754</v>
      </c>
      <c r="F75" s="776" t="s">
        <v>772</v>
      </c>
      <c r="G75" s="776" t="s">
        <v>755</v>
      </c>
      <c r="H75" s="776">
        <v>2013</v>
      </c>
      <c r="I75" s="643" t="s">
        <v>576</v>
      </c>
      <c r="J75" s="643" t="s">
        <v>584</v>
      </c>
      <c r="K75" s="632"/>
      <c r="L75" s="694">
        <v>0</v>
      </c>
      <c r="M75" s="695">
        <v>0</v>
      </c>
      <c r="N75" s="695">
        <v>44.092608269999999</v>
      </c>
      <c r="O75" s="695">
        <v>44.092608269999999</v>
      </c>
      <c r="P75" s="695">
        <v>44.092608269999999</v>
      </c>
      <c r="Q75" s="695">
        <v>44.092608269999999</v>
      </c>
      <c r="R75" s="695">
        <v>0</v>
      </c>
      <c r="S75" s="695">
        <v>0</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v>0</v>
      </c>
      <c r="AR75" s="695">
        <v>0</v>
      </c>
      <c r="AS75" s="695">
        <v>242414.51449999999</v>
      </c>
      <c r="AT75" s="695">
        <v>242414.51449999999</v>
      </c>
      <c r="AU75" s="695">
        <v>242414.51449999999</v>
      </c>
      <c r="AV75" s="695">
        <v>242414.51449999999</v>
      </c>
      <c r="AW75" s="695">
        <v>0</v>
      </c>
      <c r="AX75" s="695">
        <v>0</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776" t="s">
        <v>208</v>
      </c>
      <c r="C76" s="776" t="s">
        <v>756</v>
      </c>
      <c r="D76" s="776" t="s">
        <v>17</v>
      </c>
      <c r="E76" s="776" t="s">
        <v>754</v>
      </c>
      <c r="F76" s="776" t="s">
        <v>772</v>
      </c>
      <c r="G76" s="776" t="s">
        <v>755</v>
      </c>
      <c r="H76" s="776">
        <v>2013</v>
      </c>
      <c r="I76" s="643" t="s">
        <v>576</v>
      </c>
      <c r="J76" s="643" t="s">
        <v>584</v>
      </c>
      <c r="K76" s="632"/>
      <c r="L76" s="694">
        <v>0</v>
      </c>
      <c r="M76" s="695">
        <v>0</v>
      </c>
      <c r="N76" s="695">
        <v>3.7790556089999998</v>
      </c>
      <c r="O76" s="695">
        <v>3.7790556089999998</v>
      </c>
      <c r="P76" s="695">
        <v>3.7790556089999998</v>
      </c>
      <c r="Q76" s="695">
        <v>3.7790556089999998</v>
      </c>
      <c r="R76" s="695">
        <v>3.7790556089999998</v>
      </c>
      <c r="S76" s="695">
        <v>3.7790556089999998</v>
      </c>
      <c r="T76" s="695">
        <v>3.7790556089999998</v>
      </c>
      <c r="U76" s="695">
        <v>3.7790556089999998</v>
      </c>
      <c r="V76" s="695">
        <v>3.7790556089999998</v>
      </c>
      <c r="W76" s="695">
        <v>3.7790556089999998</v>
      </c>
      <c r="X76" s="695">
        <v>2.1678306090000001</v>
      </c>
      <c r="Y76" s="695">
        <v>2.1678306090000001</v>
      </c>
      <c r="Z76" s="695">
        <v>2.1678306090000001</v>
      </c>
      <c r="AA76" s="695">
        <v>2.1678306090000001</v>
      </c>
      <c r="AB76" s="695">
        <v>2.1678306090000001</v>
      </c>
      <c r="AC76" s="695">
        <v>0</v>
      </c>
      <c r="AD76" s="695">
        <v>0</v>
      </c>
      <c r="AE76" s="695">
        <v>0</v>
      </c>
      <c r="AF76" s="695">
        <v>0</v>
      </c>
      <c r="AG76" s="695">
        <v>0</v>
      </c>
      <c r="AH76" s="695">
        <v>0</v>
      </c>
      <c r="AI76" s="695">
        <v>0</v>
      </c>
      <c r="AJ76" s="695">
        <v>0</v>
      </c>
      <c r="AK76" s="695">
        <v>0</v>
      </c>
      <c r="AL76" s="695">
        <v>0</v>
      </c>
      <c r="AM76" s="695">
        <v>0</v>
      </c>
      <c r="AN76" s="695">
        <v>0</v>
      </c>
      <c r="AO76" s="696">
        <v>0</v>
      </c>
      <c r="AP76" s="632"/>
      <c r="AQ76" s="694">
        <v>0</v>
      </c>
      <c r="AR76" s="695">
        <v>0</v>
      </c>
      <c r="AS76" s="695">
        <v>16374.663410000001</v>
      </c>
      <c r="AT76" s="695">
        <v>16374.663410000001</v>
      </c>
      <c r="AU76" s="695">
        <v>16374.663410000001</v>
      </c>
      <c r="AV76" s="695">
        <v>16374.663410000001</v>
      </c>
      <c r="AW76" s="695">
        <v>16374.663410000001</v>
      </c>
      <c r="AX76" s="695">
        <v>16374.663410000001</v>
      </c>
      <c r="AY76" s="695">
        <v>16374.663410000001</v>
      </c>
      <c r="AZ76" s="695">
        <v>16374.663410000001</v>
      </c>
      <c r="BA76" s="695">
        <v>16374.663410000001</v>
      </c>
      <c r="BB76" s="695">
        <v>16374.663410000001</v>
      </c>
      <c r="BC76" s="695">
        <v>6347.4034080000001</v>
      </c>
      <c r="BD76" s="695">
        <v>6347.4034080000001</v>
      </c>
      <c r="BE76" s="695">
        <v>6347.4034080000001</v>
      </c>
      <c r="BF76" s="695">
        <v>6347.4034080000001</v>
      </c>
      <c r="BG76" s="695">
        <v>6347.4034080000001</v>
      </c>
      <c r="BH76" s="695">
        <v>0</v>
      </c>
      <c r="BI76" s="695">
        <v>0</v>
      </c>
      <c r="BJ76" s="695">
        <v>0</v>
      </c>
      <c r="BK76" s="695">
        <v>0</v>
      </c>
      <c r="BL76" s="695">
        <v>0</v>
      </c>
      <c r="BM76" s="695">
        <v>0</v>
      </c>
      <c r="BN76" s="695">
        <v>0</v>
      </c>
      <c r="BO76" s="695">
        <v>0</v>
      </c>
      <c r="BP76" s="695">
        <v>0</v>
      </c>
      <c r="BQ76" s="695">
        <v>0</v>
      </c>
      <c r="BR76" s="695">
        <v>0</v>
      </c>
      <c r="BS76" s="695">
        <v>0</v>
      </c>
      <c r="BT76" s="696">
        <v>0</v>
      </c>
    </row>
    <row r="77" spans="2:73">
      <c r="B77" s="776" t="s">
        <v>208</v>
      </c>
      <c r="C77" s="776" t="s">
        <v>756</v>
      </c>
      <c r="D77" s="776" t="s">
        <v>22</v>
      </c>
      <c r="E77" s="776" t="s">
        <v>754</v>
      </c>
      <c r="F77" s="776" t="s">
        <v>772</v>
      </c>
      <c r="G77" s="776" t="s">
        <v>755</v>
      </c>
      <c r="H77" s="776">
        <v>2012</v>
      </c>
      <c r="I77" s="643" t="s">
        <v>576</v>
      </c>
      <c r="J77" s="643" t="s">
        <v>584</v>
      </c>
      <c r="K77" s="632"/>
      <c r="L77" s="694">
        <v>0</v>
      </c>
      <c r="M77" s="695">
        <v>20.88</v>
      </c>
      <c r="N77" s="695">
        <v>20.88</v>
      </c>
      <c r="O77" s="695">
        <v>20.58</v>
      </c>
      <c r="P77" s="695">
        <v>15.71</v>
      </c>
      <c r="Q77" s="695">
        <v>15.71</v>
      </c>
      <c r="R77" s="695">
        <v>14.25</v>
      </c>
      <c r="S77" s="695">
        <v>14.25</v>
      </c>
      <c r="T77" s="695">
        <v>14.25</v>
      </c>
      <c r="U77" s="695">
        <v>12.88</v>
      </c>
      <c r="V77" s="695">
        <v>12.88</v>
      </c>
      <c r="W77" s="695">
        <v>11.98</v>
      </c>
      <c r="X77" s="695">
        <v>11.98</v>
      </c>
      <c r="Y77" s="695">
        <v>8.67</v>
      </c>
      <c r="Z77" s="695">
        <v>0.91</v>
      </c>
      <c r="AA77" s="695">
        <v>0.91</v>
      </c>
      <c r="AB77" s="695">
        <v>0.87</v>
      </c>
      <c r="AC77" s="695">
        <v>0.77</v>
      </c>
      <c r="AD77" s="695">
        <v>0.77</v>
      </c>
      <c r="AE77" s="695">
        <v>0.77</v>
      </c>
      <c r="AF77" s="695">
        <v>0.77</v>
      </c>
      <c r="AG77" s="695">
        <v>0</v>
      </c>
      <c r="AH77" s="695">
        <v>0</v>
      </c>
      <c r="AI77" s="695">
        <v>0</v>
      </c>
      <c r="AJ77" s="695">
        <v>0</v>
      </c>
      <c r="AK77" s="695">
        <v>0</v>
      </c>
      <c r="AL77" s="695">
        <v>0</v>
      </c>
      <c r="AM77" s="695">
        <v>0</v>
      </c>
      <c r="AN77" s="695">
        <v>0</v>
      </c>
      <c r="AO77" s="696">
        <v>0</v>
      </c>
      <c r="AP77" s="632"/>
      <c r="AQ77" s="694">
        <v>0</v>
      </c>
      <c r="AR77" s="695">
        <v>97168</v>
      </c>
      <c r="AS77" s="695">
        <v>97168</v>
      </c>
      <c r="AT77" s="695">
        <v>96219</v>
      </c>
      <c r="AU77" s="695">
        <v>81278</v>
      </c>
      <c r="AV77" s="695">
        <v>81278</v>
      </c>
      <c r="AW77" s="695">
        <v>76394</v>
      </c>
      <c r="AX77" s="695">
        <v>75703</v>
      </c>
      <c r="AY77" s="695">
        <v>75703</v>
      </c>
      <c r="AZ77" s="695">
        <v>71470</v>
      </c>
      <c r="BA77" s="695">
        <v>67336</v>
      </c>
      <c r="BB77" s="695">
        <v>48667</v>
      </c>
      <c r="BC77" s="695">
        <v>48667</v>
      </c>
      <c r="BD77" s="695">
        <v>27316</v>
      </c>
      <c r="BE77" s="695">
        <v>3453</v>
      </c>
      <c r="BF77" s="695">
        <v>3453</v>
      </c>
      <c r="BG77" s="695">
        <v>3142</v>
      </c>
      <c r="BH77" s="695">
        <v>2362</v>
      </c>
      <c r="BI77" s="695">
        <v>2362</v>
      </c>
      <c r="BJ77" s="695">
        <v>2362</v>
      </c>
      <c r="BK77" s="695">
        <v>2362</v>
      </c>
      <c r="BL77" s="695">
        <v>0</v>
      </c>
      <c r="BM77" s="695">
        <v>0</v>
      </c>
      <c r="BN77" s="695">
        <v>0</v>
      </c>
      <c r="BO77" s="695">
        <v>0</v>
      </c>
      <c r="BP77" s="695">
        <v>0</v>
      </c>
      <c r="BQ77" s="695">
        <v>0</v>
      </c>
      <c r="BR77" s="695">
        <v>0</v>
      </c>
      <c r="BS77" s="695">
        <v>0</v>
      </c>
      <c r="BT77" s="696">
        <v>0</v>
      </c>
    </row>
    <row r="78" spans="2:73">
      <c r="B78" s="776" t="s">
        <v>208</v>
      </c>
      <c r="C78" s="776" t="s">
        <v>756</v>
      </c>
      <c r="D78" s="776" t="s">
        <v>22</v>
      </c>
      <c r="E78" s="776" t="s">
        <v>754</v>
      </c>
      <c r="F78" s="776" t="s">
        <v>772</v>
      </c>
      <c r="G78" s="776" t="s">
        <v>755</v>
      </c>
      <c r="H78" s="776">
        <v>2013</v>
      </c>
      <c r="I78" s="643" t="s">
        <v>576</v>
      </c>
      <c r="J78" s="643" t="s">
        <v>584</v>
      </c>
      <c r="K78" s="632"/>
      <c r="L78" s="694">
        <v>0</v>
      </c>
      <c r="M78" s="695">
        <v>0</v>
      </c>
      <c r="N78" s="695">
        <v>46.11906535</v>
      </c>
      <c r="O78" s="695">
        <v>45.577468850000002</v>
      </c>
      <c r="P78" s="695">
        <v>45.577468850000002</v>
      </c>
      <c r="Q78" s="695">
        <v>45.577468850000002</v>
      </c>
      <c r="R78" s="695">
        <v>44.052633460000003</v>
      </c>
      <c r="S78" s="695">
        <v>44.052633460000003</v>
      </c>
      <c r="T78" s="695">
        <v>44.052633460000003</v>
      </c>
      <c r="U78" s="695">
        <v>44.052633460000003</v>
      </c>
      <c r="V78" s="695">
        <v>44.052633460000003</v>
      </c>
      <c r="W78" s="695">
        <v>44.052633460000003</v>
      </c>
      <c r="X78" s="695">
        <v>43.520130289999997</v>
      </c>
      <c r="Y78" s="695">
        <v>43.520130289999997</v>
      </c>
      <c r="Z78" s="695">
        <v>11.386336569999999</v>
      </c>
      <c r="AA78" s="695">
        <v>8.5353789750000004</v>
      </c>
      <c r="AB78" s="695">
        <v>8.5353789750000004</v>
      </c>
      <c r="AC78" s="695">
        <v>8.5353789750000004</v>
      </c>
      <c r="AD78" s="695">
        <v>5.9232814520000003</v>
      </c>
      <c r="AE78" s="695">
        <v>5.2955695739999999</v>
      </c>
      <c r="AF78" s="695">
        <v>5.2955695739999999</v>
      </c>
      <c r="AG78" s="695">
        <v>5.2955695739999999</v>
      </c>
      <c r="AH78" s="695">
        <v>0</v>
      </c>
      <c r="AI78" s="695">
        <v>0</v>
      </c>
      <c r="AJ78" s="695">
        <v>0</v>
      </c>
      <c r="AK78" s="695">
        <v>0</v>
      </c>
      <c r="AL78" s="695">
        <v>0</v>
      </c>
      <c r="AM78" s="695">
        <v>0</v>
      </c>
      <c r="AN78" s="695">
        <v>0</v>
      </c>
      <c r="AO78" s="696">
        <v>0</v>
      </c>
      <c r="AP78" s="632"/>
      <c r="AQ78" s="694">
        <v>0</v>
      </c>
      <c r="AR78" s="695">
        <v>0</v>
      </c>
      <c r="AS78" s="695">
        <v>283775.51549999998</v>
      </c>
      <c r="AT78" s="695">
        <v>281888.87030000001</v>
      </c>
      <c r="AU78" s="695">
        <v>281888.87030000001</v>
      </c>
      <c r="AV78" s="695">
        <v>281888.87030000001</v>
      </c>
      <c r="AW78" s="695">
        <v>276577.1237</v>
      </c>
      <c r="AX78" s="695">
        <v>276577.1237</v>
      </c>
      <c r="AY78" s="695">
        <v>276577.1237</v>
      </c>
      <c r="AZ78" s="695">
        <v>275050.61090000003</v>
      </c>
      <c r="BA78" s="695">
        <v>274206.7121</v>
      </c>
      <c r="BB78" s="695">
        <v>274206.7121</v>
      </c>
      <c r="BC78" s="695">
        <v>253528.7923</v>
      </c>
      <c r="BD78" s="695">
        <v>240871.7678</v>
      </c>
      <c r="BE78" s="695">
        <v>18757.879929999999</v>
      </c>
      <c r="BF78" s="695">
        <v>8826.6018650000005</v>
      </c>
      <c r="BG78" s="695">
        <v>8826.6018650000005</v>
      </c>
      <c r="BH78" s="695">
        <v>8826.6018650000005</v>
      </c>
      <c r="BI78" s="695">
        <v>5455.8873489999996</v>
      </c>
      <c r="BJ78" s="695">
        <v>4645.8725930000001</v>
      </c>
      <c r="BK78" s="695">
        <v>4645.8725930000001</v>
      </c>
      <c r="BL78" s="695">
        <v>4645.8725930000001</v>
      </c>
      <c r="BM78" s="695">
        <v>0</v>
      </c>
      <c r="BN78" s="695">
        <v>0</v>
      </c>
      <c r="BO78" s="695">
        <v>0</v>
      </c>
      <c r="BP78" s="695">
        <v>0</v>
      </c>
      <c r="BQ78" s="695">
        <v>0</v>
      </c>
      <c r="BR78" s="695">
        <v>0</v>
      </c>
      <c r="BS78" s="695">
        <v>0</v>
      </c>
      <c r="BT78" s="696">
        <v>0</v>
      </c>
    </row>
    <row r="79" spans="2:73" ht="15.75">
      <c r="B79" s="776" t="s">
        <v>208</v>
      </c>
      <c r="C79" s="776" t="s">
        <v>756</v>
      </c>
      <c r="D79" s="776" t="s">
        <v>22</v>
      </c>
      <c r="E79" s="776" t="s">
        <v>754</v>
      </c>
      <c r="F79" s="776" t="s">
        <v>772</v>
      </c>
      <c r="G79" s="776" t="s">
        <v>755</v>
      </c>
      <c r="H79" s="776">
        <v>2014</v>
      </c>
      <c r="I79" s="643" t="s">
        <v>576</v>
      </c>
      <c r="J79" s="643" t="s">
        <v>591</v>
      </c>
      <c r="K79" s="632"/>
      <c r="L79" s="694">
        <v>0</v>
      </c>
      <c r="M79" s="695">
        <v>0</v>
      </c>
      <c r="N79" s="695">
        <v>0</v>
      </c>
      <c r="O79" s="695">
        <v>248.10982799999999</v>
      </c>
      <c r="P79" s="695">
        <v>247.7967797</v>
      </c>
      <c r="Q79" s="695">
        <v>247.7967797</v>
      </c>
      <c r="R79" s="695">
        <v>241.34794170000001</v>
      </c>
      <c r="S79" s="695">
        <v>241.34794170000001</v>
      </c>
      <c r="T79" s="695">
        <v>241.34794170000001</v>
      </c>
      <c r="U79" s="695">
        <v>237.22067809999999</v>
      </c>
      <c r="V79" s="695">
        <v>237.22067809999999</v>
      </c>
      <c r="W79" s="695">
        <v>233.0290521</v>
      </c>
      <c r="X79" s="695">
        <v>215.54395940000001</v>
      </c>
      <c r="Y79" s="695">
        <v>193.22613269999999</v>
      </c>
      <c r="Z79" s="695">
        <v>190.06937719999999</v>
      </c>
      <c r="AA79" s="695">
        <v>146.29680690000001</v>
      </c>
      <c r="AB79" s="695">
        <v>126.2906785</v>
      </c>
      <c r="AC79" s="695">
        <v>126.2906785</v>
      </c>
      <c r="AD79" s="695">
        <v>79.826842929999998</v>
      </c>
      <c r="AE79" s="695">
        <v>28.68827787</v>
      </c>
      <c r="AF79" s="695">
        <v>28.68827787</v>
      </c>
      <c r="AG79" s="695">
        <v>28.68827787</v>
      </c>
      <c r="AH79" s="695">
        <v>28.68827787</v>
      </c>
      <c r="AI79" s="695">
        <v>0</v>
      </c>
      <c r="AJ79" s="695">
        <v>0</v>
      </c>
      <c r="AK79" s="695">
        <v>0</v>
      </c>
      <c r="AL79" s="695">
        <v>0</v>
      </c>
      <c r="AM79" s="695">
        <v>0</v>
      </c>
      <c r="AN79" s="695">
        <v>0</v>
      </c>
      <c r="AO79" s="696">
        <v>0</v>
      </c>
      <c r="AP79" s="632"/>
      <c r="AQ79" s="694">
        <v>0</v>
      </c>
      <c r="AR79" s="695">
        <v>0</v>
      </c>
      <c r="AS79" s="695">
        <v>0</v>
      </c>
      <c r="AT79" s="695">
        <v>2142309.8089999999</v>
      </c>
      <c r="AU79" s="695">
        <v>2141210.3650000002</v>
      </c>
      <c r="AV79" s="695">
        <v>2141210.3650000002</v>
      </c>
      <c r="AW79" s="695">
        <v>2118745.912</v>
      </c>
      <c r="AX79" s="695">
        <v>2118745.912</v>
      </c>
      <c r="AY79" s="695">
        <v>2118745.912</v>
      </c>
      <c r="AZ79" s="695">
        <v>2093600.203</v>
      </c>
      <c r="BA79" s="695">
        <v>2093600.203</v>
      </c>
      <c r="BB79" s="695">
        <v>1892602.6259999999</v>
      </c>
      <c r="BC79" s="695">
        <v>1730788.953</v>
      </c>
      <c r="BD79" s="695">
        <v>1447456.156</v>
      </c>
      <c r="BE79" s="695">
        <v>1253409.0830000001</v>
      </c>
      <c r="BF79" s="695">
        <v>962420.94649999996</v>
      </c>
      <c r="BG79" s="695">
        <v>892485.02399999998</v>
      </c>
      <c r="BH79" s="695">
        <v>892485.02399999998</v>
      </c>
      <c r="BI79" s="695">
        <v>416958.3603</v>
      </c>
      <c r="BJ79" s="695">
        <v>98970.400320000001</v>
      </c>
      <c r="BK79" s="695">
        <v>98970.400320000001</v>
      </c>
      <c r="BL79" s="695">
        <v>98970.400320000001</v>
      </c>
      <c r="BM79" s="695">
        <v>98970.400320000001</v>
      </c>
      <c r="BN79" s="695">
        <v>0</v>
      </c>
      <c r="BO79" s="695">
        <v>0</v>
      </c>
      <c r="BP79" s="695">
        <v>0</v>
      </c>
      <c r="BQ79" s="695">
        <v>0</v>
      </c>
      <c r="BR79" s="695">
        <v>0</v>
      </c>
      <c r="BS79" s="695">
        <v>0</v>
      </c>
      <c r="BT79" s="696">
        <v>0</v>
      </c>
      <c r="BU79" s="163"/>
    </row>
    <row r="80" spans="2:73" ht="15.75">
      <c r="B80" s="776" t="s">
        <v>208</v>
      </c>
      <c r="C80" s="776" t="s">
        <v>753</v>
      </c>
      <c r="D80" s="776" t="s">
        <v>2</v>
      </c>
      <c r="E80" s="776" t="s">
        <v>754</v>
      </c>
      <c r="F80" s="776" t="s">
        <v>29</v>
      </c>
      <c r="G80" s="776" t="s">
        <v>755</v>
      </c>
      <c r="H80" s="776">
        <v>2014</v>
      </c>
      <c r="I80" s="643" t="s">
        <v>576</v>
      </c>
      <c r="J80" s="643" t="s">
        <v>591</v>
      </c>
      <c r="K80" s="632"/>
      <c r="L80" s="694">
        <v>0</v>
      </c>
      <c r="M80" s="695">
        <v>0</v>
      </c>
      <c r="N80" s="695">
        <v>0</v>
      </c>
      <c r="O80" s="695">
        <v>12.431645939999999</v>
      </c>
      <c r="P80" s="695">
        <v>12.431645939999999</v>
      </c>
      <c r="Q80" s="695">
        <v>12.431645939999999</v>
      </c>
      <c r="R80" s="695">
        <v>12.431645939999999</v>
      </c>
      <c r="S80" s="695">
        <v>0</v>
      </c>
      <c r="T80" s="695">
        <v>0</v>
      </c>
      <c r="U80" s="695">
        <v>0</v>
      </c>
      <c r="V80" s="695">
        <v>0</v>
      </c>
      <c r="W80" s="695">
        <v>0</v>
      </c>
      <c r="X80" s="695">
        <v>0</v>
      </c>
      <c r="Y80" s="695">
        <v>0</v>
      </c>
      <c r="Z80" s="695">
        <v>0</v>
      </c>
      <c r="AA80" s="695">
        <v>0</v>
      </c>
      <c r="AB80" s="695">
        <v>0</v>
      </c>
      <c r="AC80" s="695">
        <v>0</v>
      </c>
      <c r="AD80" s="695">
        <v>0</v>
      </c>
      <c r="AE80" s="695">
        <v>0</v>
      </c>
      <c r="AF80" s="695">
        <v>0</v>
      </c>
      <c r="AG80" s="695">
        <v>0</v>
      </c>
      <c r="AH80" s="695">
        <v>0</v>
      </c>
      <c r="AI80" s="695">
        <v>0</v>
      </c>
      <c r="AJ80" s="695">
        <v>0</v>
      </c>
      <c r="AK80" s="695">
        <v>0</v>
      </c>
      <c r="AL80" s="695">
        <v>0</v>
      </c>
      <c r="AM80" s="695">
        <v>0</v>
      </c>
      <c r="AN80" s="695">
        <v>0</v>
      </c>
      <c r="AO80" s="696">
        <v>0</v>
      </c>
      <c r="AP80" s="632"/>
      <c r="AQ80" s="694">
        <v>0</v>
      </c>
      <c r="AR80" s="695">
        <v>0</v>
      </c>
      <c r="AS80" s="695">
        <v>0</v>
      </c>
      <c r="AT80" s="695">
        <v>22166.392680000001</v>
      </c>
      <c r="AU80" s="695">
        <v>22166.392680000001</v>
      </c>
      <c r="AV80" s="695">
        <v>22166.392680000001</v>
      </c>
      <c r="AW80" s="695">
        <v>22166.392680000001</v>
      </c>
      <c r="AX80" s="695">
        <v>0</v>
      </c>
      <c r="AY80" s="695">
        <v>0</v>
      </c>
      <c r="AZ80" s="695">
        <v>0</v>
      </c>
      <c r="BA80" s="695">
        <v>0</v>
      </c>
      <c r="BB80" s="695">
        <v>0</v>
      </c>
      <c r="BC80" s="695">
        <v>0</v>
      </c>
      <c r="BD80" s="695">
        <v>0</v>
      </c>
      <c r="BE80" s="695">
        <v>0</v>
      </c>
      <c r="BF80" s="695">
        <v>0</v>
      </c>
      <c r="BG80" s="695">
        <v>0</v>
      </c>
      <c r="BH80" s="695">
        <v>0</v>
      </c>
      <c r="BI80" s="695">
        <v>0</v>
      </c>
      <c r="BJ80" s="695">
        <v>0</v>
      </c>
      <c r="BK80" s="695">
        <v>0</v>
      </c>
      <c r="BL80" s="695">
        <v>0</v>
      </c>
      <c r="BM80" s="695">
        <v>0</v>
      </c>
      <c r="BN80" s="695">
        <v>0</v>
      </c>
      <c r="BO80" s="695">
        <v>0</v>
      </c>
      <c r="BP80" s="695">
        <v>0</v>
      </c>
      <c r="BQ80" s="695">
        <v>0</v>
      </c>
      <c r="BR80" s="695">
        <v>0</v>
      </c>
      <c r="BS80" s="695">
        <v>0</v>
      </c>
      <c r="BT80" s="696">
        <v>0</v>
      </c>
      <c r="BU80" s="163"/>
    </row>
    <row r="81" spans="2:73">
      <c r="B81" s="776" t="s">
        <v>208</v>
      </c>
      <c r="C81" s="776" t="s">
        <v>753</v>
      </c>
      <c r="D81" s="776" t="s">
        <v>1</v>
      </c>
      <c r="E81" s="776" t="s">
        <v>754</v>
      </c>
      <c r="F81" s="776" t="s">
        <v>29</v>
      </c>
      <c r="G81" s="776" t="s">
        <v>755</v>
      </c>
      <c r="H81" s="776">
        <v>2014</v>
      </c>
      <c r="I81" s="643" t="s">
        <v>576</v>
      </c>
      <c r="J81" s="643" t="s">
        <v>591</v>
      </c>
      <c r="K81" s="632"/>
      <c r="L81" s="694">
        <v>0</v>
      </c>
      <c r="M81" s="695">
        <v>0</v>
      </c>
      <c r="N81" s="695">
        <v>0</v>
      </c>
      <c r="O81" s="695">
        <v>0.35026289199999999</v>
      </c>
      <c r="P81" s="695">
        <v>0.35026289199999999</v>
      </c>
      <c r="Q81" s="695">
        <v>0.35026289199999999</v>
      </c>
      <c r="R81" s="695">
        <v>0</v>
      </c>
      <c r="S81" s="695">
        <v>0</v>
      </c>
      <c r="T81" s="695">
        <v>0</v>
      </c>
      <c r="U81" s="695">
        <v>0</v>
      </c>
      <c r="V81" s="695">
        <v>0</v>
      </c>
      <c r="W81" s="695">
        <v>0</v>
      </c>
      <c r="X81" s="695">
        <v>0</v>
      </c>
      <c r="Y81" s="695">
        <v>0</v>
      </c>
      <c r="Z81" s="695">
        <v>0</v>
      </c>
      <c r="AA81" s="695">
        <v>0</v>
      </c>
      <c r="AB81" s="695">
        <v>0</v>
      </c>
      <c r="AC81" s="695">
        <v>0</v>
      </c>
      <c r="AD81" s="695">
        <v>0</v>
      </c>
      <c r="AE81" s="695">
        <v>0</v>
      </c>
      <c r="AF81" s="695">
        <v>0</v>
      </c>
      <c r="AG81" s="695">
        <v>0</v>
      </c>
      <c r="AH81" s="695">
        <v>0</v>
      </c>
      <c r="AI81" s="695">
        <v>0</v>
      </c>
      <c r="AJ81" s="695">
        <v>0</v>
      </c>
      <c r="AK81" s="695">
        <v>0</v>
      </c>
      <c r="AL81" s="695">
        <v>0</v>
      </c>
      <c r="AM81" s="695">
        <v>0</v>
      </c>
      <c r="AN81" s="695">
        <v>0</v>
      </c>
      <c r="AO81" s="696">
        <v>0</v>
      </c>
      <c r="AP81" s="632"/>
      <c r="AQ81" s="694">
        <v>0</v>
      </c>
      <c r="AR81" s="695">
        <v>0</v>
      </c>
      <c r="AS81" s="695">
        <v>0</v>
      </c>
      <c r="AT81" s="695">
        <v>313.22413979999999</v>
      </c>
      <c r="AU81" s="695">
        <v>313.22413979999999</v>
      </c>
      <c r="AV81" s="695">
        <v>313.22413979999999</v>
      </c>
      <c r="AW81" s="695">
        <v>0</v>
      </c>
      <c r="AX81" s="695">
        <v>0</v>
      </c>
      <c r="AY81" s="695">
        <v>0</v>
      </c>
      <c r="AZ81" s="695">
        <v>0</v>
      </c>
      <c r="BA81" s="695">
        <v>0</v>
      </c>
      <c r="BB81" s="695">
        <v>0</v>
      </c>
      <c r="BC81" s="695">
        <v>0</v>
      </c>
      <c r="BD81" s="695">
        <v>0</v>
      </c>
      <c r="BE81" s="695">
        <v>0</v>
      </c>
      <c r="BF81" s="695">
        <v>0</v>
      </c>
      <c r="BG81" s="695">
        <v>0</v>
      </c>
      <c r="BH81" s="695">
        <v>0</v>
      </c>
      <c r="BI81" s="695">
        <v>0</v>
      </c>
      <c r="BJ81" s="695">
        <v>0</v>
      </c>
      <c r="BK81" s="695">
        <v>0</v>
      </c>
      <c r="BL81" s="695">
        <v>0</v>
      </c>
      <c r="BM81" s="695">
        <v>0</v>
      </c>
      <c r="BN81" s="695">
        <v>0</v>
      </c>
      <c r="BO81" s="695">
        <v>0</v>
      </c>
      <c r="BP81" s="695">
        <v>0</v>
      </c>
      <c r="BQ81" s="695">
        <v>0</v>
      </c>
      <c r="BR81" s="695">
        <v>0</v>
      </c>
      <c r="BS81" s="695">
        <v>0</v>
      </c>
      <c r="BT81" s="696">
        <v>0</v>
      </c>
    </row>
    <row r="82" spans="2:73" ht="15.75">
      <c r="B82" s="776" t="s">
        <v>208</v>
      </c>
      <c r="C82" s="776" t="s">
        <v>753</v>
      </c>
      <c r="D82" s="776" t="s">
        <v>1</v>
      </c>
      <c r="E82" s="776" t="s">
        <v>754</v>
      </c>
      <c r="F82" s="776" t="s">
        <v>29</v>
      </c>
      <c r="G82" s="776" t="s">
        <v>755</v>
      </c>
      <c r="H82" s="776">
        <v>2014</v>
      </c>
      <c r="I82" s="643" t="s">
        <v>576</v>
      </c>
      <c r="J82" s="643" t="s">
        <v>591</v>
      </c>
      <c r="K82" s="632"/>
      <c r="L82" s="694">
        <v>0</v>
      </c>
      <c r="M82" s="695">
        <v>0</v>
      </c>
      <c r="N82" s="695">
        <v>0</v>
      </c>
      <c r="O82" s="695">
        <v>4.0707661909999997</v>
      </c>
      <c r="P82" s="695">
        <v>4.0707661909999997</v>
      </c>
      <c r="Q82" s="695">
        <v>4.0707661909999997</v>
      </c>
      <c r="R82" s="695">
        <v>4.0707661909999997</v>
      </c>
      <c r="S82" s="695">
        <v>0</v>
      </c>
      <c r="T82" s="695">
        <v>0</v>
      </c>
      <c r="U82" s="695">
        <v>0</v>
      </c>
      <c r="V82" s="695">
        <v>0</v>
      </c>
      <c r="W82" s="695">
        <v>0</v>
      </c>
      <c r="X82" s="695">
        <v>0</v>
      </c>
      <c r="Y82" s="695">
        <v>0</v>
      </c>
      <c r="Z82" s="695">
        <v>0</v>
      </c>
      <c r="AA82" s="695">
        <v>0</v>
      </c>
      <c r="AB82" s="695">
        <v>0</v>
      </c>
      <c r="AC82" s="695">
        <v>0</v>
      </c>
      <c r="AD82" s="695">
        <v>0</v>
      </c>
      <c r="AE82" s="695">
        <v>0</v>
      </c>
      <c r="AF82" s="695">
        <v>0</v>
      </c>
      <c r="AG82" s="695">
        <v>0</v>
      </c>
      <c r="AH82" s="695">
        <v>0</v>
      </c>
      <c r="AI82" s="695">
        <v>0</v>
      </c>
      <c r="AJ82" s="695">
        <v>0</v>
      </c>
      <c r="AK82" s="695">
        <v>0</v>
      </c>
      <c r="AL82" s="695">
        <v>0</v>
      </c>
      <c r="AM82" s="695">
        <v>0</v>
      </c>
      <c r="AN82" s="695">
        <v>0</v>
      </c>
      <c r="AO82" s="696">
        <v>0</v>
      </c>
      <c r="AP82" s="632"/>
      <c r="AQ82" s="694">
        <v>0</v>
      </c>
      <c r="AR82" s="695">
        <v>0</v>
      </c>
      <c r="AS82" s="695">
        <v>0</v>
      </c>
      <c r="AT82" s="695">
        <v>7258.4275879999996</v>
      </c>
      <c r="AU82" s="695">
        <v>7258.4275879999996</v>
      </c>
      <c r="AV82" s="695">
        <v>7258.4275879999996</v>
      </c>
      <c r="AW82" s="695">
        <v>7258.4275879999996</v>
      </c>
      <c r="AX82" s="695">
        <v>0</v>
      </c>
      <c r="AY82" s="695">
        <v>0</v>
      </c>
      <c r="AZ82" s="695">
        <v>0</v>
      </c>
      <c r="BA82" s="695">
        <v>0</v>
      </c>
      <c r="BB82" s="695">
        <v>0</v>
      </c>
      <c r="BC82" s="695">
        <v>0</v>
      </c>
      <c r="BD82" s="695">
        <v>0</v>
      </c>
      <c r="BE82" s="695">
        <v>0</v>
      </c>
      <c r="BF82" s="695">
        <v>0</v>
      </c>
      <c r="BG82" s="695">
        <v>0</v>
      </c>
      <c r="BH82" s="695">
        <v>0</v>
      </c>
      <c r="BI82" s="695">
        <v>0</v>
      </c>
      <c r="BJ82" s="695">
        <v>0</v>
      </c>
      <c r="BK82" s="695">
        <v>0</v>
      </c>
      <c r="BL82" s="695">
        <v>0</v>
      </c>
      <c r="BM82" s="695">
        <v>0</v>
      </c>
      <c r="BN82" s="695">
        <v>0</v>
      </c>
      <c r="BO82" s="695">
        <v>0</v>
      </c>
      <c r="BP82" s="695">
        <v>0</v>
      </c>
      <c r="BQ82" s="695">
        <v>0</v>
      </c>
      <c r="BR82" s="695">
        <v>0</v>
      </c>
      <c r="BS82" s="695">
        <v>0</v>
      </c>
      <c r="BT82" s="696">
        <v>0</v>
      </c>
      <c r="BU82" s="163"/>
    </row>
    <row r="83" spans="2:73" ht="15.75">
      <c r="B83" s="776" t="s">
        <v>208</v>
      </c>
      <c r="C83" s="776" t="s">
        <v>753</v>
      </c>
      <c r="D83" s="776" t="s">
        <v>1</v>
      </c>
      <c r="E83" s="776" t="s">
        <v>754</v>
      </c>
      <c r="F83" s="776" t="s">
        <v>29</v>
      </c>
      <c r="G83" s="776" t="s">
        <v>755</v>
      </c>
      <c r="H83" s="776">
        <v>2014</v>
      </c>
      <c r="I83" s="643" t="s">
        <v>576</v>
      </c>
      <c r="J83" s="643" t="s">
        <v>591</v>
      </c>
      <c r="K83" s="632"/>
      <c r="L83" s="694">
        <v>0</v>
      </c>
      <c r="M83" s="695">
        <v>0</v>
      </c>
      <c r="N83" s="695">
        <v>0</v>
      </c>
      <c r="O83" s="695">
        <v>5.9906132101358622</v>
      </c>
      <c r="P83" s="695">
        <v>5.9906132101358622</v>
      </c>
      <c r="Q83" s="695">
        <v>5.9906132101358622</v>
      </c>
      <c r="R83" s="695">
        <v>5.9906132101358622</v>
      </c>
      <c r="S83" s="695">
        <v>0</v>
      </c>
      <c r="T83" s="695">
        <v>0</v>
      </c>
      <c r="U83" s="695">
        <v>0</v>
      </c>
      <c r="V83" s="695">
        <v>0</v>
      </c>
      <c r="W83" s="695">
        <v>0</v>
      </c>
      <c r="X83" s="695">
        <v>0</v>
      </c>
      <c r="Y83" s="695">
        <v>0</v>
      </c>
      <c r="Z83" s="695">
        <v>0</v>
      </c>
      <c r="AA83" s="695">
        <v>0</v>
      </c>
      <c r="AB83" s="695">
        <v>0</v>
      </c>
      <c r="AC83" s="695">
        <v>0</v>
      </c>
      <c r="AD83" s="695">
        <v>0</v>
      </c>
      <c r="AE83" s="695">
        <v>0</v>
      </c>
      <c r="AF83" s="695">
        <v>0</v>
      </c>
      <c r="AG83" s="695">
        <v>0</v>
      </c>
      <c r="AH83" s="695">
        <v>0</v>
      </c>
      <c r="AI83" s="695">
        <v>0</v>
      </c>
      <c r="AJ83" s="695">
        <v>0</v>
      </c>
      <c r="AK83" s="695">
        <v>0</v>
      </c>
      <c r="AL83" s="695">
        <v>0</v>
      </c>
      <c r="AM83" s="695">
        <v>0</v>
      </c>
      <c r="AN83" s="695">
        <v>0</v>
      </c>
      <c r="AO83" s="696">
        <v>0</v>
      </c>
      <c r="AP83" s="632"/>
      <c r="AQ83" s="694">
        <v>0</v>
      </c>
      <c r="AR83" s="695">
        <v>0</v>
      </c>
      <c r="AS83" s="695">
        <v>0</v>
      </c>
      <c r="AT83" s="695">
        <v>43375.44568612548</v>
      </c>
      <c r="AU83" s="695">
        <v>43375.44568612548</v>
      </c>
      <c r="AV83" s="695">
        <v>43375.44568612548</v>
      </c>
      <c r="AW83" s="695">
        <v>43375.44568612548</v>
      </c>
      <c r="AX83" s="695">
        <v>0</v>
      </c>
      <c r="AY83" s="695">
        <v>0</v>
      </c>
      <c r="AZ83" s="695">
        <v>0</v>
      </c>
      <c r="BA83" s="695">
        <v>0</v>
      </c>
      <c r="BB83" s="695">
        <v>0</v>
      </c>
      <c r="BC83" s="695">
        <v>0</v>
      </c>
      <c r="BD83" s="695">
        <v>0</v>
      </c>
      <c r="BE83" s="695">
        <v>0</v>
      </c>
      <c r="BF83" s="695">
        <v>0</v>
      </c>
      <c r="BG83" s="695">
        <v>0</v>
      </c>
      <c r="BH83" s="695">
        <v>0</v>
      </c>
      <c r="BI83" s="695">
        <v>0</v>
      </c>
      <c r="BJ83" s="695">
        <v>0</v>
      </c>
      <c r="BK83" s="695">
        <v>0</v>
      </c>
      <c r="BL83" s="695">
        <v>0</v>
      </c>
      <c r="BM83" s="695">
        <v>0</v>
      </c>
      <c r="BN83" s="695">
        <v>0</v>
      </c>
      <c r="BO83" s="695">
        <v>0</v>
      </c>
      <c r="BP83" s="695">
        <v>0</v>
      </c>
      <c r="BQ83" s="695">
        <v>0</v>
      </c>
      <c r="BR83" s="695">
        <v>0</v>
      </c>
      <c r="BS83" s="695">
        <v>0</v>
      </c>
      <c r="BT83" s="696">
        <v>0</v>
      </c>
      <c r="BU83" s="163"/>
    </row>
    <row r="84" spans="2:73" ht="15.75">
      <c r="B84" s="776" t="s">
        <v>208</v>
      </c>
      <c r="C84" s="776" t="s">
        <v>753</v>
      </c>
      <c r="D84" s="776" t="s">
        <v>1</v>
      </c>
      <c r="E84" s="776" t="s">
        <v>754</v>
      </c>
      <c r="F84" s="776" t="s">
        <v>29</v>
      </c>
      <c r="G84" s="776" t="s">
        <v>755</v>
      </c>
      <c r="H84" s="776">
        <v>2014</v>
      </c>
      <c r="I84" s="643" t="s">
        <v>576</v>
      </c>
      <c r="J84" s="643" t="s">
        <v>591</v>
      </c>
      <c r="K84" s="632"/>
      <c r="L84" s="694">
        <v>0</v>
      </c>
      <c r="M84" s="695">
        <v>0</v>
      </c>
      <c r="N84" s="695">
        <v>0</v>
      </c>
      <c r="O84" s="695">
        <v>7.3228438902481283</v>
      </c>
      <c r="P84" s="695">
        <v>7.3228438902481283</v>
      </c>
      <c r="Q84" s="695">
        <v>7.3228438902481283</v>
      </c>
      <c r="R84" s="695">
        <v>7.3228438902481283</v>
      </c>
      <c r="S84" s="695">
        <v>7.3228438902481283</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2"/>
      <c r="AQ84" s="694">
        <v>0</v>
      </c>
      <c r="AR84" s="695">
        <v>0</v>
      </c>
      <c r="AS84" s="695">
        <v>0</v>
      </c>
      <c r="AT84" s="695">
        <v>49827.415477295675</v>
      </c>
      <c r="AU84" s="695">
        <v>49827.415477295675</v>
      </c>
      <c r="AV84" s="695">
        <v>49827.415477295675</v>
      </c>
      <c r="AW84" s="695">
        <v>49827.415477295675</v>
      </c>
      <c r="AX84" s="695">
        <v>49827.415477295675</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3"/>
    </row>
    <row r="85" spans="2:73">
      <c r="B85" s="776" t="s">
        <v>208</v>
      </c>
      <c r="C85" s="776" t="s">
        <v>753</v>
      </c>
      <c r="D85" s="776" t="s">
        <v>5</v>
      </c>
      <c r="E85" s="776" t="s">
        <v>754</v>
      </c>
      <c r="F85" s="776" t="s">
        <v>29</v>
      </c>
      <c r="G85" s="776" t="s">
        <v>755</v>
      </c>
      <c r="H85" s="776">
        <v>2014</v>
      </c>
      <c r="I85" s="643" t="s">
        <v>576</v>
      </c>
      <c r="J85" s="643" t="s">
        <v>591</v>
      </c>
      <c r="K85" s="632"/>
      <c r="L85" s="694">
        <v>0</v>
      </c>
      <c r="M85" s="695">
        <v>0</v>
      </c>
      <c r="N85" s="695">
        <v>0</v>
      </c>
      <c r="O85" s="695">
        <v>51.963896130000002</v>
      </c>
      <c r="P85" s="695">
        <v>45.358841650000002</v>
      </c>
      <c r="Q85" s="695">
        <v>41.916652970000001</v>
      </c>
      <c r="R85" s="695">
        <v>41.916652970000001</v>
      </c>
      <c r="S85" s="695">
        <v>41.916652970000001</v>
      </c>
      <c r="T85" s="695">
        <v>41.916652970000001</v>
      </c>
      <c r="U85" s="695">
        <v>41.916652970000001</v>
      </c>
      <c r="V85" s="695">
        <v>41.885303479999997</v>
      </c>
      <c r="W85" s="695">
        <v>41.885303479999997</v>
      </c>
      <c r="X85" s="695">
        <v>39.10284283</v>
      </c>
      <c r="Y85" s="695">
        <v>35.58598834</v>
      </c>
      <c r="Z85" s="695">
        <v>30.144613270000001</v>
      </c>
      <c r="AA85" s="695">
        <v>30.144613270000001</v>
      </c>
      <c r="AB85" s="695">
        <v>29.999558019999998</v>
      </c>
      <c r="AC85" s="695">
        <v>29.999558019999998</v>
      </c>
      <c r="AD85" s="695">
        <v>29.938281849999999</v>
      </c>
      <c r="AE85" s="695">
        <v>24.337856250000002</v>
      </c>
      <c r="AF85" s="695">
        <v>24.337856250000002</v>
      </c>
      <c r="AG85" s="695">
        <v>24.337856250000002</v>
      </c>
      <c r="AH85" s="695">
        <v>24.337856250000002</v>
      </c>
      <c r="AI85" s="695">
        <v>0</v>
      </c>
      <c r="AJ85" s="695">
        <v>0</v>
      </c>
      <c r="AK85" s="695">
        <v>0</v>
      </c>
      <c r="AL85" s="695">
        <v>0</v>
      </c>
      <c r="AM85" s="695">
        <v>0</v>
      </c>
      <c r="AN85" s="695">
        <v>0</v>
      </c>
      <c r="AO85" s="696">
        <v>0</v>
      </c>
      <c r="AP85" s="632"/>
      <c r="AQ85" s="694">
        <v>0</v>
      </c>
      <c r="AR85" s="695">
        <v>0</v>
      </c>
      <c r="AS85" s="695">
        <v>0</v>
      </c>
      <c r="AT85" s="695">
        <v>794005.0736</v>
      </c>
      <c r="AU85" s="695">
        <v>688791.01399999997</v>
      </c>
      <c r="AV85" s="695">
        <v>633959.27179999999</v>
      </c>
      <c r="AW85" s="695">
        <v>633959.27179999999</v>
      </c>
      <c r="AX85" s="695">
        <v>633959.27179999999</v>
      </c>
      <c r="AY85" s="695">
        <v>633959.27179999999</v>
      </c>
      <c r="AZ85" s="695">
        <v>633959.27179999999</v>
      </c>
      <c r="BA85" s="695">
        <v>633684.65029999998</v>
      </c>
      <c r="BB85" s="695">
        <v>633684.65029999998</v>
      </c>
      <c r="BC85" s="695">
        <v>589361.93019999994</v>
      </c>
      <c r="BD85" s="695">
        <v>572972.03020000004</v>
      </c>
      <c r="BE85" s="695">
        <v>484509.93930000003</v>
      </c>
      <c r="BF85" s="695">
        <v>484509.93930000003</v>
      </c>
      <c r="BG85" s="695">
        <v>477571.79869999998</v>
      </c>
      <c r="BH85" s="695">
        <v>477571.79869999998</v>
      </c>
      <c r="BI85" s="695">
        <v>476896.62190000003</v>
      </c>
      <c r="BJ85" s="695">
        <v>387685.62229999999</v>
      </c>
      <c r="BK85" s="695">
        <v>387685.62229999999</v>
      </c>
      <c r="BL85" s="695">
        <v>387685.62229999999</v>
      </c>
      <c r="BM85" s="695">
        <v>387685.62229999999</v>
      </c>
      <c r="BN85" s="695">
        <v>0</v>
      </c>
      <c r="BO85" s="695">
        <v>0</v>
      </c>
      <c r="BP85" s="695">
        <v>0</v>
      </c>
      <c r="BQ85" s="695">
        <v>0</v>
      </c>
      <c r="BR85" s="695">
        <v>0</v>
      </c>
      <c r="BS85" s="695">
        <v>0</v>
      </c>
      <c r="BT85" s="696">
        <v>0</v>
      </c>
    </row>
    <row r="86" spans="2:73">
      <c r="B86" s="776" t="s">
        <v>208</v>
      </c>
      <c r="C86" s="776" t="s">
        <v>753</v>
      </c>
      <c r="D86" s="776" t="s">
        <v>4</v>
      </c>
      <c r="E86" s="776" t="s">
        <v>754</v>
      </c>
      <c r="F86" s="776" t="s">
        <v>29</v>
      </c>
      <c r="G86" s="776" t="s">
        <v>755</v>
      </c>
      <c r="H86" s="776">
        <v>2013</v>
      </c>
      <c r="I86" s="643" t="s">
        <v>576</v>
      </c>
      <c r="J86" s="643" t="s">
        <v>584</v>
      </c>
      <c r="K86" s="632"/>
      <c r="L86" s="694">
        <v>0</v>
      </c>
      <c r="M86" s="695">
        <v>0</v>
      </c>
      <c r="N86" s="695">
        <v>1.0999999999999999E-2</v>
      </c>
      <c r="O86" s="695">
        <v>1.0999999999999999E-2</v>
      </c>
      <c r="P86" s="695">
        <v>0.01</v>
      </c>
      <c r="Q86" s="695">
        <v>8.9999999999999993E-3</v>
      </c>
      <c r="R86" s="695">
        <v>8.9999999999999993E-3</v>
      </c>
      <c r="S86" s="695">
        <v>8.9999999999999993E-3</v>
      </c>
      <c r="T86" s="695">
        <v>8.9999999999999993E-3</v>
      </c>
      <c r="U86" s="695">
        <v>8.9999999999999993E-3</v>
      </c>
      <c r="V86" s="695">
        <v>8.0000000000000002E-3</v>
      </c>
      <c r="W86" s="695">
        <v>8.0000000000000002E-3</v>
      </c>
      <c r="X86" s="695">
        <v>6.0000000000000001E-3</v>
      </c>
      <c r="Y86" s="695">
        <v>6.0000000000000001E-3</v>
      </c>
      <c r="Z86" s="695">
        <v>6.0000000000000001E-3</v>
      </c>
      <c r="AA86" s="695">
        <v>6.0000000000000001E-3</v>
      </c>
      <c r="AB86" s="695">
        <v>6.0000000000000001E-3</v>
      </c>
      <c r="AC86" s="695">
        <v>6.0000000000000001E-3</v>
      </c>
      <c r="AD86" s="695">
        <v>3.0000000000000001E-3</v>
      </c>
      <c r="AE86" s="695">
        <v>3.0000000000000001E-3</v>
      </c>
      <c r="AF86" s="695">
        <v>3.0000000000000001E-3</v>
      </c>
      <c r="AG86" s="695">
        <v>3.0000000000000001E-3</v>
      </c>
      <c r="AH86" s="695">
        <v>0</v>
      </c>
      <c r="AI86" s="695">
        <v>0</v>
      </c>
      <c r="AJ86" s="695">
        <v>0</v>
      </c>
      <c r="AK86" s="695">
        <v>0</v>
      </c>
      <c r="AL86" s="695">
        <v>0</v>
      </c>
      <c r="AM86" s="695">
        <v>0</v>
      </c>
      <c r="AN86" s="695">
        <v>0</v>
      </c>
      <c r="AO86" s="696">
        <v>0</v>
      </c>
      <c r="AP86" s="632"/>
      <c r="AQ86" s="697">
        <v>0</v>
      </c>
      <c r="AR86" s="698">
        <v>0</v>
      </c>
      <c r="AS86" s="698">
        <v>152</v>
      </c>
      <c r="AT86" s="698">
        <v>152</v>
      </c>
      <c r="AU86" s="698">
        <v>145</v>
      </c>
      <c r="AV86" s="698">
        <v>125</v>
      </c>
      <c r="AW86" s="698">
        <v>125</v>
      </c>
      <c r="AX86" s="698">
        <v>125</v>
      </c>
      <c r="AY86" s="698">
        <v>125</v>
      </c>
      <c r="AZ86" s="698">
        <v>125</v>
      </c>
      <c r="BA86" s="698">
        <v>105</v>
      </c>
      <c r="BB86" s="698">
        <v>105</v>
      </c>
      <c r="BC86" s="698">
        <v>100</v>
      </c>
      <c r="BD86" s="698">
        <v>100</v>
      </c>
      <c r="BE86" s="698">
        <v>100</v>
      </c>
      <c r="BF86" s="698">
        <v>100</v>
      </c>
      <c r="BG86" s="698">
        <v>100</v>
      </c>
      <c r="BH86" s="698">
        <v>100</v>
      </c>
      <c r="BI86" s="698">
        <v>53</v>
      </c>
      <c r="BJ86" s="698">
        <v>53</v>
      </c>
      <c r="BK86" s="698">
        <v>53</v>
      </c>
      <c r="BL86" s="698">
        <v>53</v>
      </c>
      <c r="BM86" s="698">
        <v>0</v>
      </c>
      <c r="BN86" s="698">
        <v>0</v>
      </c>
      <c r="BO86" s="698">
        <v>0</v>
      </c>
      <c r="BP86" s="698">
        <v>0</v>
      </c>
      <c r="BQ86" s="698">
        <v>0</v>
      </c>
      <c r="BR86" s="698">
        <v>0</v>
      </c>
      <c r="BS86" s="698">
        <v>0</v>
      </c>
      <c r="BT86" s="699">
        <v>0</v>
      </c>
    </row>
    <row r="87" spans="2:73">
      <c r="B87" s="776" t="s">
        <v>208</v>
      </c>
      <c r="C87" s="776" t="s">
        <v>753</v>
      </c>
      <c r="D87" s="776" t="s">
        <v>4</v>
      </c>
      <c r="E87" s="776" t="s">
        <v>754</v>
      </c>
      <c r="F87" s="776" t="s">
        <v>29</v>
      </c>
      <c r="G87" s="776" t="s">
        <v>755</v>
      </c>
      <c r="H87" s="776">
        <v>2014</v>
      </c>
      <c r="I87" s="643" t="s">
        <v>576</v>
      </c>
      <c r="J87" s="643" t="s">
        <v>591</v>
      </c>
      <c r="K87" s="632"/>
      <c r="L87" s="694">
        <v>0</v>
      </c>
      <c r="M87" s="695">
        <v>0</v>
      </c>
      <c r="N87" s="695">
        <v>0</v>
      </c>
      <c r="O87" s="695">
        <v>14.34084388</v>
      </c>
      <c r="P87" s="695">
        <v>13.51292095</v>
      </c>
      <c r="Q87" s="695">
        <v>13.114134290000001</v>
      </c>
      <c r="R87" s="695">
        <v>13.114134290000001</v>
      </c>
      <c r="S87" s="695">
        <v>13.114134290000001</v>
      </c>
      <c r="T87" s="695">
        <v>13.114134290000001</v>
      </c>
      <c r="U87" s="695">
        <v>13.114134290000001</v>
      </c>
      <c r="V87" s="695">
        <v>13.07788644</v>
      </c>
      <c r="W87" s="695">
        <v>13.07788644</v>
      </c>
      <c r="X87" s="695">
        <v>11.55199964</v>
      </c>
      <c r="Y87" s="695">
        <v>8.5114337740000003</v>
      </c>
      <c r="Z87" s="695">
        <v>8.5112374890000009</v>
      </c>
      <c r="AA87" s="695">
        <v>8.5112374890000009</v>
      </c>
      <c r="AB87" s="695">
        <v>8.4954947749999992</v>
      </c>
      <c r="AC87" s="695">
        <v>8.4954947749999992</v>
      </c>
      <c r="AD87" s="695">
        <v>8.4817793219999995</v>
      </c>
      <c r="AE87" s="695">
        <v>3.7752096659999999</v>
      </c>
      <c r="AF87" s="695">
        <v>3.7752096659999999</v>
      </c>
      <c r="AG87" s="695">
        <v>3.7752096659999999</v>
      </c>
      <c r="AH87" s="695">
        <v>3.7752096659999999</v>
      </c>
      <c r="AI87" s="695">
        <v>0</v>
      </c>
      <c r="AJ87" s="695">
        <v>0</v>
      </c>
      <c r="AK87" s="695">
        <v>0</v>
      </c>
      <c r="AL87" s="695">
        <v>0</v>
      </c>
      <c r="AM87" s="695">
        <v>0</v>
      </c>
      <c r="AN87" s="695">
        <v>0</v>
      </c>
      <c r="AO87" s="696">
        <v>0</v>
      </c>
      <c r="AP87" s="632"/>
      <c r="AQ87" s="691">
        <v>0</v>
      </c>
      <c r="AR87" s="692">
        <v>0</v>
      </c>
      <c r="AS87" s="692">
        <v>0</v>
      </c>
      <c r="AT87" s="692">
        <v>192634.97260000001</v>
      </c>
      <c r="AU87" s="692">
        <v>179446.71909999999</v>
      </c>
      <c r="AV87" s="692">
        <v>173094.3168</v>
      </c>
      <c r="AW87" s="692">
        <v>173094.3168</v>
      </c>
      <c r="AX87" s="692">
        <v>173094.3168</v>
      </c>
      <c r="AY87" s="692">
        <v>173094.3168</v>
      </c>
      <c r="AZ87" s="692">
        <v>173094.3168</v>
      </c>
      <c r="BA87" s="692">
        <v>172776.7856</v>
      </c>
      <c r="BB87" s="692">
        <v>172776.7856</v>
      </c>
      <c r="BC87" s="692">
        <v>148470.4388</v>
      </c>
      <c r="BD87" s="692">
        <v>137640.11919999999</v>
      </c>
      <c r="BE87" s="692">
        <v>136022.51199999999</v>
      </c>
      <c r="BF87" s="692">
        <v>136022.51199999999</v>
      </c>
      <c r="BG87" s="692">
        <v>135260.14439999999</v>
      </c>
      <c r="BH87" s="692">
        <v>135260.14439999999</v>
      </c>
      <c r="BI87" s="692">
        <v>135109.01949999999</v>
      </c>
      <c r="BJ87" s="692">
        <v>60136.54176</v>
      </c>
      <c r="BK87" s="692">
        <v>60136.54176</v>
      </c>
      <c r="BL87" s="692">
        <v>60136.54176</v>
      </c>
      <c r="BM87" s="692">
        <v>60136.54176</v>
      </c>
      <c r="BN87" s="692">
        <v>0</v>
      </c>
      <c r="BO87" s="692">
        <v>0</v>
      </c>
      <c r="BP87" s="692">
        <v>0</v>
      </c>
      <c r="BQ87" s="692">
        <v>0</v>
      </c>
      <c r="BR87" s="692">
        <v>0</v>
      </c>
      <c r="BS87" s="692">
        <v>0</v>
      </c>
      <c r="BT87" s="693">
        <v>0</v>
      </c>
    </row>
    <row r="88" spans="2:73">
      <c r="B88" s="776" t="s">
        <v>208</v>
      </c>
      <c r="C88" s="776" t="s">
        <v>763</v>
      </c>
      <c r="D88" s="776" t="s">
        <v>14</v>
      </c>
      <c r="E88" s="776" t="s">
        <v>754</v>
      </c>
      <c r="F88" s="776" t="s">
        <v>29</v>
      </c>
      <c r="G88" s="776" t="s">
        <v>755</v>
      </c>
      <c r="H88" s="776">
        <v>2012</v>
      </c>
      <c r="I88" s="643" t="s">
        <v>576</v>
      </c>
      <c r="J88" s="643" t="s">
        <v>584</v>
      </c>
      <c r="K88" s="632"/>
      <c r="L88" s="694">
        <v>0</v>
      </c>
      <c r="M88" s="695">
        <v>0.26140000699999999</v>
      </c>
      <c r="N88" s="695">
        <v>0.26140000699999999</v>
      </c>
      <c r="O88" s="695">
        <v>0.25823676400000001</v>
      </c>
      <c r="P88" s="695">
        <v>0.25794919599999999</v>
      </c>
      <c r="Q88" s="695">
        <v>0.24219333600000001</v>
      </c>
      <c r="R88" s="695">
        <v>0.23546567500000001</v>
      </c>
      <c r="S88" s="695">
        <v>0.22873801699999999</v>
      </c>
      <c r="T88" s="695">
        <v>0.22873801699999999</v>
      </c>
      <c r="U88" s="695">
        <v>0.22873801699999999</v>
      </c>
      <c r="V88" s="695">
        <v>0.16490000499999999</v>
      </c>
      <c r="W88" s="695">
        <v>0</v>
      </c>
      <c r="X88" s="695">
        <v>0</v>
      </c>
      <c r="Y88" s="695">
        <v>0</v>
      </c>
      <c r="Z88" s="695">
        <v>0</v>
      </c>
      <c r="AA88" s="695">
        <v>0</v>
      </c>
      <c r="AB88" s="695">
        <v>0</v>
      </c>
      <c r="AC88" s="695">
        <v>0</v>
      </c>
      <c r="AD88" s="695">
        <v>0</v>
      </c>
      <c r="AE88" s="695">
        <v>0</v>
      </c>
      <c r="AF88" s="695">
        <v>0</v>
      </c>
      <c r="AG88" s="695">
        <v>0</v>
      </c>
      <c r="AH88" s="695">
        <v>0</v>
      </c>
      <c r="AI88" s="695">
        <v>0</v>
      </c>
      <c r="AJ88" s="695">
        <v>0</v>
      </c>
      <c r="AK88" s="695">
        <v>0</v>
      </c>
      <c r="AL88" s="695">
        <v>0</v>
      </c>
      <c r="AM88" s="695">
        <v>0</v>
      </c>
      <c r="AN88" s="695">
        <v>0</v>
      </c>
      <c r="AO88" s="696">
        <v>0</v>
      </c>
      <c r="AP88" s="632"/>
      <c r="AQ88" s="694">
        <v>0</v>
      </c>
      <c r="AR88" s="695">
        <v>2008</v>
      </c>
      <c r="AS88" s="695">
        <v>2008</v>
      </c>
      <c r="AT88" s="695">
        <v>1946.3999940000001</v>
      </c>
      <c r="AU88" s="695">
        <v>1940.8000030000001</v>
      </c>
      <c r="AV88" s="695">
        <v>1638.1063999999999</v>
      </c>
      <c r="AW88" s="695">
        <v>1509.159576</v>
      </c>
      <c r="AX88" s="695">
        <v>1380.2127379999999</v>
      </c>
      <c r="AY88" s="695">
        <v>1380.2127379999999</v>
      </c>
      <c r="AZ88" s="695">
        <v>1380.2127379999999</v>
      </c>
      <c r="BA88" s="695">
        <v>154</v>
      </c>
      <c r="BB88" s="695">
        <v>0</v>
      </c>
      <c r="BC88" s="695">
        <v>0</v>
      </c>
      <c r="BD88" s="695">
        <v>0</v>
      </c>
      <c r="BE88" s="695">
        <v>0</v>
      </c>
      <c r="BF88" s="695">
        <v>0</v>
      </c>
      <c r="BG88" s="695">
        <v>0</v>
      </c>
      <c r="BH88" s="695">
        <v>0</v>
      </c>
      <c r="BI88" s="695">
        <v>0</v>
      </c>
      <c r="BJ88" s="695">
        <v>0</v>
      </c>
      <c r="BK88" s="695">
        <v>0</v>
      </c>
      <c r="BL88" s="695">
        <v>0</v>
      </c>
      <c r="BM88" s="695">
        <v>0</v>
      </c>
      <c r="BN88" s="695">
        <v>0</v>
      </c>
      <c r="BO88" s="695">
        <v>0</v>
      </c>
      <c r="BP88" s="695">
        <v>0</v>
      </c>
      <c r="BQ88" s="695">
        <v>0</v>
      </c>
      <c r="BR88" s="695">
        <v>0</v>
      </c>
      <c r="BS88" s="695">
        <v>0</v>
      </c>
      <c r="BT88" s="696">
        <v>0</v>
      </c>
    </row>
    <row r="89" spans="2:73">
      <c r="B89" s="776" t="s">
        <v>208</v>
      </c>
      <c r="C89" s="776" t="s">
        <v>763</v>
      </c>
      <c r="D89" s="776" t="s">
        <v>14</v>
      </c>
      <c r="E89" s="776" t="s">
        <v>754</v>
      </c>
      <c r="F89" s="776" t="s">
        <v>29</v>
      </c>
      <c r="G89" s="776" t="s">
        <v>755</v>
      </c>
      <c r="H89" s="776">
        <v>2013</v>
      </c>
      <c r="I89" s="643" t="s">
        <v>576</v>
      </c>
      <c r="J89" s="643" t="s">
        <v>584</v>
      </c>
      <c r="K89" s="632"/>
      <c r="L89" s="694">
        <v>0</v>
      </c>
      <c r="M89" s="695">
        <v>0</v>
      </c>
      <c r="N89" s="695">
        <v>0.16808136900000001</v>
      </c>
      <c r="O89" s="695">
        <v>0.16808136900000001</v>
      </c>
      <c r="P89" s="695">
        <v>0.16808136900000001</v>
      </c>
      <c r="Q89" s="695">
        <v>0.16480974100000001</v>
      </c>
      <c r="R89" s="695">
        <v>0.163173927</v>
      </c>
      <c r="S89" s="695">
        <v>0.16153811200000001</v>
      </c>
      <c r="T89" s="695">
        <v>0.16153811200000001</v>
      </c>
      <c r="U89" s="695">
        <v>0.16153811200000001</v>
      </c>
      <c r="V89" s="695">
        <v>0.109539531</v>
      </c>
      <c r="W89" s="695">
        <v>0.109539531</v>
      </c>
      <c r="X89" s="695">
        <v>9.5899996000000001E-2</v>
      </c>
      <c r="Y89" s="695">
        <v>9.5899996000000001E-2</v>
      </c>
      <c r="Z89" s="695">
        <v>9.5899996000000001E-2</v>
      </c>
      <c r="AA89" s="695">
        <v>9.5899996000000001E-2</v>
      </c>
      <c r="AB89" s="695">
        <v>1.38E-2</v>
      </c>
      <c r="AC89" s="695">
        <v>0</v>
      </c>
      <c r="AD89" s="695">
        <v>0</v>
      </c>
      <c r="AE89" s="695">
        <v>0</v>
      </c>
      <c r="AF89" s="695">
        <v>0</v>
      </c>
      <c r="AG89" s="695">
        <v>0</v>
      </c>
      <c r="AH89" s="695">
        <v>0</v>
      </c>
      <c r="AI89" s="695">
        <v>0</v>
      </c>
      <c r="AJ89" s="695">
        <v>0</v>
      </c>
      <c r="AK89" s="695">
        <v>0</v>
      </c>
      <c r="AL89" s="695">
        <v>0</v>
      </c>
      <c r="AM89" s="695">
        <v>0</v>
      </c>
      <c r="AN89" s="695">
        <v>0</v>
      </c>
      <c r="AO89" s="696">
        <v>0</v>
      </c>
      <c r="AP89" s="632"/>
      <c r="AQ89" s="694">
        <v>0</v>
      </c>
      <c r="AR89" s="695">
        <v>0</v>
      </c>
      <c r="AS89" s="695">
        <v>2021.9118119999998</v>
      </c>
      <c r="AT89" s="695">
        <v>2021.9118119999998</v>
      </c>
      <c r="AU89" s="695">
        <v>2021.9118119999998</v>
      </c>
      <c r="AV89" s="695">
        <v>1959.2055969999999</v>
      </c>
      <c r="AW89" s="695">
        <v>1927.8524890000001</v>
      </c>
      <c r="AX89" s="695">
        <v>1896.499382</v>
      </c>
      <c r="AY89" s="695">
        <v>1896.499382</v>
      </c>
      <c r="AZ89" s="695">
        <v>1896.499382</v>
      </c>
      <c r="BA89" s="695">
        <v>901.32557680000002</v>
      </c>
      <c r="BB89" s="695">
        <v>901.32557680000002</v>
      </c>
      <c r="BC89" s="695">
        <v>789</v>
      </c>
      <c r="BD89" s="695">
        <v>789</v>
      </c>
      <c r="BE89" s="695">
        <v>789</v>
      </c>
      <c r="BF89" s="695">
        <v>789</v>
      </c>
      <c r="BG89" s="695">
        <v>114</v>
      </c>
      <c r="BH89" s="695">
        <v>0</v>
      </c>
      <c r="BI89" s="695">
        <v>0</v>
      </c>
      <c r="BJ89" s="695">
        <v>0</v>
      </c>
      <c r="BK89" s="695">
        <v>0</v>
      </c>
      <c r="BL89" s="695">
        <v>0</v>
      </c>
      <c r="BM89" s="695">
        <v>0</v>
      </c>
      <c r="BN89" s="695">
        <v>0</v>
      </c>
      <c r="BO89" s="695">
        <v>0</v>
      </c>
      <c r="BP89" s="695">
        <v>0</v>
      </c>
      <c r="BQ89" s="695">
        <v>0</v>
      </c>
      <c r="BR89" s="695">
        <v>0</v>
      </c>
      <c r="BS89" s="695">
        <v>0</v>
      </c>
      <c r="BT89" s="696">
        <v>0</v>
      </c>
    </row>
    <row r="90" spans="2:73">
      <c r="B90" s="776" t="s">
        <v>208</v>
      </c>
      <c r="C90" s="776" t="s">
        <v>763</v>
      </c>
      <c r="D90" s="776" t="s">
        <v>14</v>
      </c>
      <c r="E90" s="776" t="s">
        <v>754</v>
      </c>
      <c r="F90" s="776" t="s">
        <v>29</v>
      </c>
      <c r="G90" s="776" t="s">
        <v>755</v>
      </c>
      <c r="H90" s="776">
        <v>2014</v>
      </c>
      <c r="I90" s="643" t="s">
        <v>576</v>
      </c>
      <c r="J90" s="643" t="s">
        <v>591</v>
      </c>
      <c r="K90" s="632"/>
      <c r="L90" s="694">
        <v>0</v>
      </c>
      <c r="M90" s="695">
        <v>0</v>
      </c>
      <c r="N90" s="695">
        <v>0</v>
      </c>
      <c r="O90" s="695">
        <v>7.5003321979999997</v>
      </c>
      <c r="P90" s="695">
        <v>7.4955734840000003</v>
      </c>
      <c r="Q90" s="695">
        <v>7.2709667610000004</v>
      </c>
      <c r="R90" s="695">
        <v>7.177698253</v>
      </c>
      <c r="S90" s="695">
        <v>7.0844297459999996</v>
      </c>
      <c r="T90" s="695">
        <v>7.0844297459999996</v>
      </c>
      <c r="U90" s="695">
        <v>6.9705063630000001</v>
      </c>
      <c r="V90" s="695">
        <v>6.9705063630000001</v>
      </c>
      <c r="W90" s="695">
        <v>5.0911591610000002</v>
      </c>
      <c r="X90" s="695">
        <v>4.6307591459999999</v>
      </c>
      <c r="Y90" s="695">
        <v>4.5073061340000002</v>
      </c>
      <c r="Z90" s="695">
        <v>4.5073061340000002</v>
      </c>
      <c r="AA90" s="695">
        <v>3.2529561720000002</v>
      </c>
      <c r="AB90" s="695">
        <v>3.2529561720000002</v>
      </c>
      <c r="AC90" s="695">
        <v>0.96225625000000004</v>
      </c>
      <c r="AD90" s="695">
        <v>0.60130000900000002</v>
      </c>
      <c r="AE90" s="695">
        <v>0.60130000900000002</v>
      </c>
      <c r="AF90" s="695">
        <v>0.60130000900000002</v>
      </c>
      <c r="AG90" s="695">
        <v>0.60130000900000002</v>
      </c>
      <c r="AH90" s="695">
        <v>0.60130000900000002</v>
      </c>
      <c r="AI90" s="695">
        <v>0.60130000900000002</v>
      </c>
      <c r="AJ90" s="695">
        <v>0</v>
      </c>
      <c r="AK90" s="695">
        <v>0</v>
      </c>
      <c r="AL90" s="695">
        <v>0</v>
      </c>
      <c r="AM90" s="695">
        <v>0</v>
      </c>
      <c r="AN90" s="695">
        <v>0</v>
      </c>
      <c r="AO90" s="696">
        <v>0</v>
      </c>
      <c r="AP90" s="632"/>
      <c r="AQ90" s="694">
        <v>0</v>
      </c>
      <c r="AR90" s="695">
        <v>0</v>
      </c>
      <c r="AS90" s="695">
        <v>0</v>
      </c>
      <c r="AT90" s="695">
        <v>79269.215540000005</v>
      </c>
      <c r="AU90" s="695">
        <v>79176.545800000007</v>
      </c>
      <c r="AV90" s="695">
        <v>74859.895279999997</v>
      </c>
      <c r="AW90" s="695">
        <v>73072.249330000006</v>
      </c>
      <c r="AX90" s="695">
        <v>71136.650169999994</v>
      </c>
      <c r="AY90" s="695">
        <v>71136.650169999994</v>
      </c>
      <c r="AZ90" s="695">
        <v>68951.181159999993</v>
      </c>
      <c r="BA90" s="695">
        <v>68012.739929999996</v>
      </c>
      <c r="BB90" s="695">
        <v>31982.487280000001</v>
      </c>
      <c r="BC90" s="695">
        <v>31552.487280000001</v>
      </c>
      <c r="BD90" s="695">
        <v>30418.49927</v>
      </c>
      <c r="BE90" s="695">
        <v>30418.49927</v>
      </c>
      <c r="BF90" s="695">
        <v>26246.8125</v>
      </c>
      <c r="BG90" s="695">
        <v>26246.8125</v>
      </c>
      <c r="BH90" s="695">
        <v>7412.8125</v>
      </c>
      <c r="BI90" s="695">
        <v>4431</v>
      </c>
      <c r="BJ90" s="695">
        <v>4431</v>
      </c>
      <c r="BK90" s="695">
        <v>4431</v>
      </c>
      <c r="BL90" s="695">
        <v>4431</v>
      </c>
      <c r="BM90" s="695">
        <v>4431</v>
      </c>
      <c r="BN90" s="695">
        <v>4431</v>
      </c>
      <c r="BO90" s="695">
        <v>0</v>
      </c>
      <c r="BP90" s="695">
        <v>0</v>
      </c>
      <c r="BQ90" s="695">
        <v>0</v>
      </c>
      <c r="BR90" s="695">
        <v>0</v>
      </c>
      <c r="BS90" s="695">
        <v>0</v>
      </c>
      <c r="BT90" s="696">
        <v>0</v>
      </c>
    </row>
    <row r="91" spans="2:73">
      <c r="B91" s="776" t="s">
        <v>208</v>
      </c>
      <c r="C91" s="776" t="s">
        <v>753</v>
      </c>
      <c r="D91" s="776" t="s">
        <v>3</v>
      </c>
      <c r="E91" s="776" t="s">
        <v>754</v>
      </c>
      <c r="F91" s="776" t="s">
        <v>29</v>
      </c>
      <c r="G91" s="776" t="s">
        <v>759</v>
      </c>
      <c r="H91" s="776">
        <v>2013</v>
      </c>
      <c r="I91" s="643" t="s">
        <v>576</v>
      </c>
      <c r="J91" s="643" t="s">
        <v>584</v>
      </c>
      <c r="K91" s="632"/>
      <c r="L91" s="694">
        <v>0</v>
      </c>
      <c r="M91" s="695">
        <v>0</v>
      </c>
      <c r="N91" s="695">
        <v>7.8525974109999988</v>
      </c>
      <c r="O91" s="695">
        <v>7.8525974109999988</v>
      </c>
      <c r="P91" s="695">
        <v>7.8525974109999988</v>
      </c>
      <c r="Q91" s="695">
        <v>7.8525974109999988</v>
      </c>
      <c r="R91" s="695">
        <v>7.8525974109999988</v>
      </c>
      <c r="S91" s="695">
        <v>7.8525974109999988</v>
      </c>
      <c r="T91" s="695">
        <v>7.8525974109999988</v>
      </c>
      <c r="U91" s="695">
        <v>7.8525974109999988</v>
      </c>
      <c r="V91" s="695">
        <v>7.8525974109999988</v>
      </c>
      <c r="W91" s="695">
        <v>7.8525974109999988</v>
      </c>
      <c r="X91" s="695">
        <v>7.8525974109999988</v>
      </c>
      <c r="Y91" s="695">
        <v>7.8525974109999988</v>
      </c>
      <c r="Z91" s="695">
        <v>7.8525974109999988</v>
      </c>
      <c r="AA91" s="695">
        <v>7.8525974109999988</v>
      </c>
      <c r="AB91" s="695">
        <v>7.8525974109999988</v>
      </c>
      <c r="AC91" s="695">
        <v>7.8525974109999988</v>
      </c>
      <c r="AD91" s="695">
        <v>7.8525974109999988</v>
      </c>
      <c r="AE91" s="695">
        <v>7.8525974109999988</v>
      </c>
      <c r="AF91" s="695">
        <v>6.0475504979999997</v>
      </c>
      <c r="AG91" s="695">
        <v>0</v>
      </c>
      <c r="AH91" s="695">
        <v>0</v>
      </c>
      <c r="AI91" s="695">
        <v>0</v>
      </c>
      <c r="AJ91" s="695">
        <v>0</v>
      </c>
      <c r="AK91" s="695">
        <v>0</v>
      </c>
      <c r="AL91" s="695">
        <v>0</v>
      </c>
      <c r="AM91" s="695">
        <v>0</v>
      </c>
      <c r="AN91" s="695">
        <v>0</v>
      </c>
      <c r="AO91" s="696">
        <v>0</v>
      </c>
      <c r="AP91" s="632"/>
      <c r="AQ91" s="694">
        <v>0</v>
      </c>
      <c r="AR91" s="695">
        <v>0</v>
      </c>
      <c r="AS91" s="695">
        <v>13356.87458109</v>
      </c>
      <c r="AT91" s="695">
        <v>13356.87458109</v>
      </c>
      <c r="AU91" s="695">
        <v>13356.87458109</v>
      </c>
      <c r="AV91" s="695">
        <v>13356.87458109</v>
      </c>
      <c r="AW91" s="695">
        <v>13356.87458109</v>
      </c>
      <c r="AX91" s="695">
        <v>13356.87458109</v>
      </c>
      <c r="AY91" s="695">
        <v>13356.87458109</v>
      </c>
      <c r="AZ91" s="695">
        <v>13356.87458109</v>
      </c>
      <c r="BA91" s="695">
        <v>13356.87458109</v>
      </c>
      <c r="BB91" s="695">
        <v>13356.87458109</v>
      </c>
      <c r="BC91" s="695">
        <v>13356.87458109</v>
      </c>
      <c r="BD91" s="695">
        <v>13356.87458109</v>
      </c>
      <c r="BE91" s="695">
        <v>13356.87458109</v>
      </c>
      <c r="BF91" s="695">
        <v>13356.87458109</v>
      </c>
      <c r="BG91" s="695">
        <v>13356.87458109</v>
      </c>
      <c r="BH91" s="695">
        <v>13356.87458109</v>
      </c>
      <c r="BI91" s="695">
        <v>13356.87458109</v>
      </c>
      <c r="BJ91" s="695">
        <v>13356.87458109</v>
      </c>
      <c r="BK91" s="695">
        <v>11742.7034</v>
      </c>
      <c r="BL91" s="695">
        <v>0</v>
      </c>
      <c r="BM91" s="695">
        <v>0</v>
      </c>
      <c r="BN91" s="695">
        <v>0</v>
      </c>
      <c r="BO91" s="695">
        <v>0</v>
      </c>
      <c r="BP91" s="695">
        <v>0</v>
      </c>
      <c r="BQ91" s="695">
        <v>0</v>
      </c>
      <c r="BR91" s="695">
        <v>0</v>
      </c>
      <c r="BS91" s="695">
        <v>0</v>
      </c>
      <c r="BT91" s="696">
        <v>0</v>
      </c>
    </row>
    <row r="92" spans="2:73">
      <c r="B92" s="776" t="s">
        <v>208</v>
      </c>
      <c r="C92" s="776" t="s">
        <v>753</v>
      </c>
      <c r="D92" s="776" t="s">
        <v>3</v>
      </c>
      <c r="E92" s="776" t="s">
        <v>754</v>
      </c>
      <c r="F92" s="776" t="s">
        <v>29</v>
      </c>
      <c r="G92" s="776" t="s">
        <v>755</v>
      </c>
      <c r="H92" s="776">
        <v>2014</v>
      </c>
      <c r="I92" s="643" t="s">
        <v>576</v>
      </c>
      <c r="J92" s="643" t="s">
        <v>591</v>
      </c>
      <c r="K92" s="632"/>
      <c r="L92" s="694">
        <v>0</v>
      </c>
      <c r="M92" s="695">
        <v>0</v>
      </c>
      <c r="N92" s="695">
        <v>0</v>
      </c>
      <c r="O92" s="695">
        <v>199.056134192</v>
      </c>
      <c r="P92" s="695">
        <v>199.056134192</v>
      </c>
      <c r="Q92" s="695">
        <v>199.056134192</v>
      </c>
      <c r="R92" s="695">
        <v>199.056134192</v>
      </c>
      <c r="S92" s="695">
        <v>199.056134192</v>
      </c>
      <c r="T92" s="695">
        <v>199.056134192</v>
      </c>
      <c r="U92" s="695">
        <v>199.056134192</v>
      </c>
      <c r="V92" s="695">
        <v>199.056134192</v>
      </c>
      <c r="W92" s="695">
        <v>199.056134192</v>
      </c>
      <c r="X92" s="695">
        <v>199.056134192</v>
      </c>
      <c r="Y92" s="695">
        <v>199.056134192</v>
      </c>
      <c r="Z92" s="695">
        <v>199.056134192</v>
      </c>
      <c r="AA92" s="695">
        <v>199.056134192</v>
      </c>
      <c r="AB92" s="695">
        <v>199.056134192</v>
      </c>
      <c r="AC92" s="695">
        <v>199.056134192</v>
      </c>
      <c r="AD92" s="695">
        <v>199.056134192</v>
      </c>
      <c r="AE92" s="695">
        <v>199.056134192</v>
      </c>
      <c r="AF92" s="695">
        <v>199.056134192</v>
      </c>
      <c r="AG92" s="695">
        <v>174.5928466</v>
      </c>
      <c r="AH92" s="695">
        <v>0</v>
      </c>
      <c r="AI92" s="695">
        <v>0</v>
      </c>
      <c r="AJ92" s="695">
        <v>0</v>
      </c>
      <c r="AK92" s="695">
        <v>0</v>
      </c>
      <c r="AL92" s="695">
        <v>0</v>
      </c>
      <c r="AM92" s="695">
        <v>0</v>
      </c>
      <c r="AN92" s="695">
        <v>0</v>
      </c>
      <c r="AO92" s="696">
        <v>0</v>
      </c>
      <c r="AP92" s="632"/>
      <c r="AQ92" s="694">
        <v>0</v>
      </c>
      <c r="AR92" s="695">
        <v>0</v>
      </c>
      <c r="AS92" s="695">
        <v>0</v>
      </c>
      <c r="AT92" s="695">
        <v>363211.99315699999</v>
      </c>
      <c r="AU92" s="695">
        <v>363211.99315699999</v>
      </c>
      <c r="AV92" s="695">
        <v>363211.99315699999</v>
      </c>
      <c r="AW92" s="695">
        <v>363211.99315699999</v>
      </c>
      <c r="AX92" s="695">
        <v>363211.99315699999</v>
      </c>
      <c r="AY92" s="695">
        <v>363211.99315699999</v>
      </c>
      <c r="AZ92" s="695">
        <v>363211.99315699999</v>
      </c>
      <c r="BA92" s="695">
        <v>363211.99315699999</v>
      </c>
      <c r="BB92" s="695">
        <v>363211.99315699999</v>
      </c>
      <c r="BC92" s="695">
        <v>363211.99315699999</v>
      </c>
      <c r="BD92" s="695">
        <v>363211.99315699999</v>
      </c>
      <c r="BE92" s="695">
        <v>363211.99315699999</v>
      </c>
      <c r="BF92" s="695">
        <v>363211.99315699999</v>
      </c>
      <c r="BG92" s="695">
        <v>363211.99315699999</v>
      </c>
      <c r="BH92" s="695">
        <v>363211.99315699999</v>
      </c>
      <c r="BI92" s="695">
        <v>363211.99315699999</v>
      </c>
      <c r="BJ92" s="695">
        <v>363211.99315699999</v>
      </c>
      <c r="BK92" s="695">
        <v>363211.99315699999</v>
      </c>
      <c r="BL92" s="695">
        <v>341335.59009999997</v>
      </c>
      <c r="BM92" s="695">
        <v>0</v>
      </c>
      <c r="BN92" s="695">
        <v>0</v>
      </c>
      <c r="BO92" s="695">
        <v>0</v>
      </c>
      <c r="BP92" s="695">
        <v>0</v>
      </c>
      <c r="BQ92" s="695">
        <v>0</v>
      </c>
      <c r="BR92" s="695">
        <v>0</v>
      </c>
      <c r="BS92" s="695">
        <v>0</v>
      </c>
      <c r="BT92" s="696">
        <v>0</v>
      </c>
    </row>
    <row r="93" spans="2:73">
      <c r="B93" s="776" t="s">
        <v>208</v>
      </c>
      <c r="C93" s="776" t="s">
        <v>753</v>
      </c>
      <c r="D93" s="776" t="s">
        <v>7</v>
      </c>
      <c r="E93" s="776" t="s">
        <v>754</v>
      </c>
      <c r="F93" s="776" t="s">
        <v>29</v>
      </c>
      <c r="G93" s="776" t="s">
        <v>755</v>
      </c>
      <c r="H93" s="776">
        <v>2012</v>
      </c>
      <c r="I93" s="643" t="s">
        <v>576</v>
      </c>
      <c r="J93" s="643" t="s">
        <v>584</v>
      </c>
      <c r="K93" s="632"/>
      <c r="L93" s="694">
        <v>0</v>
      </c>
      <c r="M93" s="695">
        <v>0.58694159999999995</v>
      </c>
      <c r="N93" s="695">
        <v>0.58694159999999995</v>
      </c>
      <c r="O93" s="695">
        <v>0.58694159999999995</v>
      </c>
      <c r="P93" s="695">
        <v>0.58694159999999995</v>
      </c>
      <c r="Q93" s="695">
        <v>0.58694159999999995</v>
      </c>
      <c r="R93" s="695">
        <v>0.58694159999999995</v>
      </c>
      <c r="S93" s="695">
        <v>0.58694159999999995</v>
      </c>
      <c r="T93" s="695">
        <v>0.58694159999999995</v>
      </c>
      <c r="U93" s="695">
        <v>0.58694159999999995</v>
      </c>
      <c r="V93" s="695">
        <v>0.58694159999999995</v>
      </c>
      <c r="W93" s="695">
        <v>0.58694159999999995</v>
      </c>
      <c r="X93" s="695">
        <v>0.58694159999999995</v>
      </c>
      <c r="Y93" s="695">
        <v>0.58694159999999995</v>
      </c>
      <c r="Z93" s="695">
        <v>0.58694159999999995</v>
      </c>
      <c r="AA93" s="695">
        <v>0.58694159999999995</v>
      </c>
      <c r="AB93" s="695">
        <v>0.58694159999999995</v>
      </c>
      <c r="AC93" s="695">
        <v>0.58694159999999995</v>
      </c>
      <c r="AD93" s="695">
        <v>0.58694159999999995</v>
      </c>
      <c r="AE93" s="695">
        <v>0</v>
      </c>
      <c r="AF93" s="695">
        <v>0</v>
      </c>
      <c r="AG93" s="695">
        <v>0</v>
      </c>
      <c r="AH93" s="695">
        <v>0</v>
      </c>
      <c r="AI93" s="695">
        <v>0</v>
      </c>
      <c r="AJ93" s="695">
        <v>0</v>
      </c>
      <c r="AK93" s="695">
        <v>0</v>
      </c>
      <c r="AL93" s="695">
        <v>0</v>
      </c>
      <c r="AM93" s="695">
        <v>0</v>
      </c>
      <c r="AN93" s="695">
        <v>0</v>
      </c>
      <c r="AO93" s="696">
        <v>0</v>
      </c>
      <c r="AP93" s="632"/>
      <c r="AQ93" s="694">
        <v>0</v>
      </c>
      <c r="AR93" s="695">
        <v>984.54719999999998</v>
      </c>
      <c r="AS93" s="695">
        <v>984.54719999999998</v>
      </c>
      <c r="AT93" s="695">
        <v>984.54719999999998</v>
      </c>
      <c r="AU93" s="695">
        <v>984.54719999999998</v>
      </c>
      <c r="AV93" s="695">
        <v>984.54719999999998</v>
      </c>
      <c r="AW93" s="695">
        <v>984.54719999999998</v>
      </c>
      <c r="AX93" s="695">
        <v>984.54719999999998</v>
      </c>
      <c r="AY93" s="695">
        <v>984.54719999999998</v>
      </c>
      <c r="AZ93" s="695">
        <v>984.54719999999998</v>
      </c>
      <c r="BA93" s="695">
        <v>984.54719999999998</v>
      </c>
      <c r="BB93" s="695">
        <v>984.54719999999998</v>
      </c>
      <c r="BC93" s="695">
        <v>984.54719999999998</v>
      </c>
      <c r="BD93" s="695">
        <v>984.54719999999998</v>
      </c>
      <c r="BE93" s="695">
        <v>984.54719999999998</v>
      </c>
      <c r="BF93" s="695">
        <v>984.54719999999998</v>
      </c>
      <c r="BG93" s="695">
        <v>984.54719999999998</v>
      </c>
      <c r="BH93" s="695">
        <v>984.54719999999998</v>
      </c>
      <c r="BI93" s="695">
        <v>984.54719999999998</v>
      </c>
      <c r="BJ93" s="695">
        <v>0</v>
      </c>
      <c r="BK93" s="695">
        <v>0</v>
      </c>
      <c r="BL93" s="695">
        <v>0</v>
      </c>
      <c r="BM93" s="695">
        <v>0</v>
      </c>
      <c r="BN93" s="695">
        <v>0</v>
      </c>
      <c r="BO93" s="695">
        <v>0</v>
      </c>
      <c r="BP93" s="695">
        <v>0</v>
      </c>
      <c r="BQ93" s="695">
        <v>0</v>
      </c>
      <c r="BR93" s="695">
        <v>0</v>
      </c>
      <c r="BS93" s="695">
        <v>0</v>
      </c>
      <c r="BT93" s="696">
        <v>0</v>
      </c>
    </row>
    <row r="94" spans="2:73">
      <c r="B94" s="776" t="s">
        <v>208</v>
      </c>
      <c r="C94" s="776" t="s">
        <v>753</v>
      </c>
      <c r="D94" s="776" t="s">
        <v>7</v>
      </c>
      <c r="E94" s="776" t="s">
        <v>754</v>
      </c>
      <c r="F94" s="776" t="s">
        <v>29</v>
      </c>
      <c r="G94" s="776" t="s">
        <v>755</v>
      </c>
      <c r="H94" s="776">
        <v>2013</v>
      </c>
      <c r="I94" s="643" t="s">
        <v>576</v>
      </c>
      <c r="J94" s="643" t="s">
        <v>584</v>
      </c>
      <c r="K94" s="632"/>
      <c r="L94" s="694">
        <v>0</v>
      </c>
      <c r="M94" s="695">
        <v>0</v>
      </c>
      <c r="N94" s="695">
        <v>1.6263576</v>
      </c>
      <c r="O94" s="695">
        <v>1.6263576</v>
      </c>
      <c r="P94" s="695">
        <v>1.6263576</v>
      </c>
      <c r="Q94" s="695">
        <v>1.6263576</v>
      </c>
      <c r="R94" s="695">
        <v>1.6263576</v>
      </c>
      <c r="S94" s="695">
        <v>1.6263576</v>
      </c>
      <c r="T94" s="695">
        <v>1.6263576</v>
      </c>
      <c r="U94" s="695">
        <v>1.6263576</v>
      </c>
      <c r="V94" s="695">
        <v>1.6263576</v>
      </c>
      <c r="W94" s="695">
        <v>1.6263576</v>
      </c>
      <c r="X94" s="695">
        <v>1.6263576</v>
      </c>
      <c r="Y94" s="695">
        <v>1.6263576</v>
      </c>
      <c r="Z94" s="695">
        <v>1.5552935999999999</v>
      </c>
      <c r="AA94" s="695">
        <v>1.4842295999999999</v>
      </c>
      <c r="AB94" s="695">
        <v>1.4842295999999999</v>
      </c>
      <c r="AC94" s="695">
        <v>1.4842295999999999</v>
      </c>
      <c r="AD94" s="695">
        <v>1.4842295999999999</v>
      </c>
      <c r="AE94" s="695">
        <v>1.4842295999999999</v>
      </c>
      <c r="AF94" s="695">
        <v>0</v>
      </c>
      <c r="AG94" s="695">
        <v>0</v>
      </c>
      <c r="AH94" s="695">
        <v>0</v>
      </c>
      <c r="AI94" s="695">
        <v>0</v>
      </c>
      <c r="AJ94" s="695">
        <v>0</v>
      </c>
      <c r="AK94" s="695">
        <v>0</v>
      </c>
      <c r="AL94" s="695">
        <v>0</v>
      </c>
      <c r="AM94" s="695">
        <v>0</v>
      </c>
      <c r="AN94" s="695">
        <v>0</v>
      </c>
      <c r="AO94" s="696">
        <v>0</v>
      </c>
      <c r="AP94" s="632"/>
      <c r="AQ94" s="694">
        <v>0</v>
      </c>
      <c r="AR94" s="695">
        <v>0</v>
      </c>
      <c r="AS94" s="695">
        <v>4700.0771999999997</v>
      </c>
      <c r="AT94" s="695">
        <v>4700.0771999999997</v>
      </c>
      <c r="AU94" s="695">
        <v>4700.0771999999997</v>
      </c>
      <c r="AV94" s="695">
        <v>4700.0771999999997</v>
      </c>
      <c r="AW94" s="695">
        <v>4700.0771999999997</v>
      </c>
      <c r="AX94" s="695">
        <v>4700.0771999999997</v>
      </c>
      <c r="AY94" s="695">
        <v>4700.0771999999997</v>
      </c>
      <c r="AZ94" s="695">
        <v>4700.0771999999997</v>
      </c>
      <c r="BA94" s="695">
        <v>4700.0771999999997</v>
      </c>
      <c r="BB94" s="695">
        <v>4700.0771999999997</v>
      </c>
      <c r="BC94" s="695">
        <v>4700.0771999999997</v>
      </c>
      <c r="BD94" s="695">
        <v>4700.0771999999997</v>
      </c>
      <c r="BE94" s="695">
        <v>3615.3935999999999</v>
      </c>
      <c r="BF94" s="695">
        <v>2530.71</v>
      </c>
      <c r="BG94" s="695">
        <v>2530.71</v>
      </c>
      <c r="BH94" s="695">
        <v>2530.71</v>
      </c>
      <c r="BI94" s="695">
        <v>2530.71</v>
      </c>
      <c r="BJ94" s="695">
        <v>2530.71</v>
      </c>
      <c r="BK94" s="695">
        <v>0</v>
      </c>
      <c r="BL94" s="695">
        <v>0</v>
      </c>
      <c r="BM94" s="695">
        <v>0</v>
      </c>
      <c r="BN94" s="695">
        <v>0</v>
      </c>
      <c r="BO94" s="695">
        <v>0</v>
      </c>
      <c r="BP94" s="695">
        <v>0</v>
      </c>
      <c r="BQ94" s="695">
        <v>0</v>
      </c>
      <c r="BR94" s="695">
        <v>0</v>
      </c>
      <c r="BS94" s="695">
        <v>0</v>
      </c>
      <c r="BT94" s="696">
        <v>0</v>
      </c>
    </row>
    <row r="95" spans="2:73">
      <c r="B95" s="776" t="s">
        <v>208</v>
      </c>
      <c r="C95" s="776" t="s">
        <v>753</v>
      </c>
      <c r="D95" s="776" t="s">
        <v>7</v>
      </c>
      <c r="E95" s="776" t="s">
        <v>754</v>
      </c>
      <c r="F95" s="776" t="s">
        <v>29</v>
      </c>
      <c r="G95" s="776" t="s">
        <v>755</v>
      </c>
      <c r="H95" s="776">
        <v>2014</v>
      </c>
      <c r="I95" s="643" t="s">
        <v>576</v>
      </c>
      <c r="J95" s="643" t="s">
        <v>591</v>
      </c>
      <c r="K95" s="632"/>
      <c r="L95" s="694">
        <v>0</v>
      </c>
      <c r="M95" s="695">
        <v>0</v>
      </c>
      <c r="N95" s="695">
        <v>0</v>
      </c>
      <c r="O95" s="695">
        <v>3.8685251510000001</v>
      </c>
      <c r="P95" s="695">
        <v>3.8685251510000001</v>
      </c>
      <c r="Q95" s="695">
        <v>3.8685251510000001</v>
      </c>
      <c r="R95" s="695">
        <v>3.8685251510000001</v>
      </c>
      <c r="S95" s="695">
        <v>3.8685251510000001</v>
      </c>
      <c r="T95" s="695">
        <v>3.8685251510000001</v>
      </c>
      <c r="U95" s="695">
        <v>3.8685251510000001</v>
      </c>
      <c r="V95" s="695">
        <v>3.8685251510000001</v>
      </c>
      <c r="W95" s="695">
        <v>3.8685251510000001</v>
      </c>
      <c r="X95" s="695">
        <v>3.8685251510000001</v>
      </c>
      <c r="Y95" s="695">
        <v>3.8685251510000001</v>
      </c>
      <c r="Z95" s="695">
        <v>3.8685251510000001</v>
      </c>
      <c r="AA95" s="695">
        <v>3.8685251510000001</v>
      </c>
      <c r="AB95" s="695">
        <v>3.8685251510000001</v>
      </c>
      <c r="AC95" s="695">
        <v>3.8685251510000001</v>
      </c>
      <c r="AD95" s="695">
        <v>3.8685251510000001</v>
      </c>
      <c r="AE95" s="695">
        <v>3.8685251510000001</v>
      </c>
      <c r="AF95" s="695">
        <v>3.8685251510000001</v>
      </c>
      <c r="AG95" s="695">
        <v>0</v>
      </c>
      <c r="AH95" s="695">
        <v>0</v>
      </c>
      <c r="AI95" s="695">
        <v>0</v>
      </c>
      <c r="AJ95" s="695">
        <v>0</v>
      </c>
      <c r="AK95" s="695">
        <v>0</v>
      </c>
      <c r="AL95" s="695">
        <v>0</v>
      </c>
      <c r="AM95" s="695">
        <v>0</v>
      </c>
      <c r="AN95" s="695">
        <v>0</v>
      </c>
      <c r="AO95" s="696">
        <v>0</v>
      </c>
      <c r="AP95" s="632"/>
      <c r="AQ95" s="694">
        <v>0</v>
      </c>
      <c r="AR95" s="695">
        <v>0</v>
      </c>
      <c r="AS95" s="695">
        <v>0</v>
      </c>
      <c r="AT95" s="695">
        <v>2546.0140329999999</v>
      </c>
      <c r="AU95" s="695">
        <v>2546.0140329999999</v>
      </c>
      <c r="AV95" s="695">
        <v>2546.0140329999999</v>
      </c>
      <c r="AW95" s="695">
        <v>2546.0140329999999</v>
      </c>
      <c r="AX95" s="695">
        <v>2546.0140329999999</v>
      </c>
      <c r="AY95" s="695">
        <v>2546.0140329999999</v>
      </c>
      <c r="AZ95" s="695">
        <v>2546.0140329999999</v>
      </c>
      <c r="BA95" s="695">
        <v>2546.0140329999999</v>
      </c>
      <c r="BB95" s="695">
        <v>2546.0140329999999</v>
      </c>
      <c r="BC95" s="695">
        <v>2546.0140329999999</v>
      </c>
      <c r="BD95" s="695">
        <v>2546.0140329999999</v>
      </c>
      <c r="BE95" s="695">
        <v>2546.0140329999999</v>
      </c>
      <c r="BF95" s="695">
        <v>2546.0140329999999</v>
      </c>
      <c r="BG95" s="695">
        <v>2546.0140329999999</v>
      </c>
      <c r="BH95" s="695">
        <v>2546.0140329999999</v>
      </c>
      <c r="BI95" s="695">
        <v>2546.0140329999999</v>
      </c>
      <c r="BJ95" s="695">
        <v>2546.0140329999999</v>
      </c>
      <c r="BK95" s="695">
        <v>2546.0140329999999</v>
      </c>
      <c r="BL95" s="695">
        <v>0</v>
      </c>
      <c r="BM95" s="695">
        <v>0</v>
      </c>
      <c r="BN95" s="695">
        <v>0</v>
      </c>
      <c r="BO95" s="695">
        <v>0</v>
      </c>
      <c r="BP95" s="695">
        <v>0</v>
      </c>
      <c r="BQ95" s="695">
        <v>0</v>
      </c>
      <c r="BR95" s="695">
        <v>0</v>
      </c>
      <c r="BS95" s="695">
        <v>0</v>
      </c>
      <c r="BT95" s="696">
        <v>0</v>
      </c>
    </row>
    <row r="96" spans="2:73">
      <c r="B96" s="776" t="s">
        <v>208</v>
      </c>
      <c r="C96" s="776" t="s">
        <v>760</v>
      </c>
      <c r="D96" s="776" t="s">
        <v>773</v>
      </c>
      <c r="E96" s="776" t="s">
        <v>754</v>
      </c>
      <c r="F96" s="776" t="s">
        <v>760</v>
      </c>
      <c r="G96" s="776" t="s">
        <v>755</v>
      </c>
      <c r="H96" s="776">
        <v>2014</v>
      </c>
      <c r="I96" s="643" t="s">
        <v>576</v>
      </c>
      <c r="J96" s="643" t="s">
        <v>591</v>
      </c>
      <c r="K96" s="632"/>
      <c r="L96" s="694">
        <v>0</v>
      </c>
      <c r="M96" s="695">
        <v>0</v>
      </c>
      <c r="N96" s="695">
        <v>0</v>
      </c>
      <c r="O96" s="695">
        <v>53</v>
      </c>
      <c r="P96" s="695">
        <v>53</v>
      </c>
      <c r="Q96" s="695">
        <v>53</v>
      </c>
      <c r="R96" s="695">
        <v>53</v>
      </c>
      <c r="S96" s="695">
        <v>53</v>
      </c>
      <c r="T96" s="695">
        <v>53</v>
      </c>
      <c r="U96" s="695">
        <v>53</v>
      </c>
      <c r="V96" s="695">
        <v>53</v>
      </c>
      <c r="W96" s="695">
        <v>53</v>
      </c>
      <c r="X96" s="695">
        <v>53</v>
      </c>
      <c r="Y96" s="695">
        <v>0</v>
      </c>
      <c r="Z96" s="695">
        <v>0</v>
      </c>
      <c r="AA96" s="695">
        <v>0</v>
      </c>
      <c r="AB96" s="695">
        <v>0</v>
      </c>
      <c r="AC96" s="695">
        <v>0</v>
      </c>
      <c r="AD96" s="695">
        <v>0</v>
      </c>
      <c r="AE96" s="695">
        <v>0</v>
      </c>
      <c r="AF96" s="695">
        <v>0</v>
      </c>
      <c r="AG96" s="695">
        <v>0</v>
      </c>
      <c r="AH96" s="695">
        <v>0</v>
      </c>
      <c r="AI96" s="695">
        <v>0</v>
      </c>
      <c r="AJ96" s="695">
        <v>0</v>
      </c>
      <c r="AK96" s="695">
        <v>0</v>
      </c>
      <c r="AL96" s="695">
        <v>0</v>
      </c>
      <c r="AM96" s="695">
        <v>0</v>
      </c>
      <c r="AN96" s="695">
        <v>0</v>
      </c>
      <c r="AO96" s="696">
        <v>0</v>
      </c>
      <c r="AP96" s="632"/>
      <c r="AQ96" s="694">
        <v>0</v>
      </c>
      <c r="AR96" s="695">
        <v>0</v>
      </c>
      <c r="AS96" s="695">
        <v>0</v>
      </c>
      <c r="AT96" s="695">
        <v>460217</v>
      </c>
      <c r="AU96" s="695">
        <v>460217</v>
      </c>
      <c r="AV96" s="695">
        <v>460217</v>
      </c>
      <c r="AW96" s="695">
        <v>460217</v>
      </c>
      <c r="AX96" s="695">
        <v>460217</v>
      </c>
      <c r="AY96" s="695">
        <v>460217</v>
      </c>
      <c r="AZ96" s="695">
        <v>460217</v>
      </c>
      <c r="BA96" s="695">
        <v>460217</v>
      </c>
      <c r="BB96" s="695">
        <v>460217</v>
      </c>
      <c r="BC96" s="695">
        <v>460217</v>
      </c>
      <c r="BD96" s="695">
        <v>0</v>
      </c>
      <c r="BE96" s="695">
        <v>0</v>
      </c>
      <c r="BF96" s="695">
        <v>0</v>
      </c>
      <c r="BG96" s="695">
        <v>0</v>
      </c>
      <c r="BH96" s="695">
        <v>0</v>
      </c>
      <c r="BI96" s="695">
        <v>0</v>
      </c>
      <c r="BJ96" s="695">
        <v>0</v>
      </c>
      <c r="BK96" s="695">
        <v>0</v>
      </c>
      <c r="BL96" s="695">
        <v>0</v>
      </c>
      <c r="BM96" s="695">
        <v>0</v>
      </c>
      <c r="BN96" s="695">
        <v>0</v>
      </c>
      <c r="BO96" s="695">
        <v>0</v>
      </c>
      <c r="BP96" s="695">
        <v>0</v>
      </c>
      <c r="BQ96" s="695">
        <v>0</v>
      </c>
      <c r="BR96" s="695">
        <v>0</v>
      </c>
      <c r="BS96" s="695">
        <v>0</v>
      </c>
      <c r="BT96" s="696">
        <v>0</v>
      </c>
    </row>
    <row r="97" spans="2:73">
      <c r="B97" s="776" t="s">
        <v>208</v>
      </c>
      <c r="C97" s="776" t="s">
        <v>490</v>
      </c>
      <c r="D97" s="776" t="s">
        <v>493</v>
      </c>
      <c r="E97" s="776" t="s">
        <v>754</v>
      </c>
      <c r="F97" s="776" t="s">
        <v>772</v>
      </c>
      <c r="G97" s="776" t="s">
        <v>755</v>
      </c>
      <c r="H97" s="776">
        <v>2014</v>
      </c>
      <c r="I97" s="643" t="s">
        <v>576</v>
      </c>
      <c r="J97" s="643" t="s">
        <v>591</v>
      </c>
      <c r="K97" s="632"/>
      <c r="L97" s="694">
        <v>0</v>
      </c>
      <c r="M97" s="695">
        <v>0</v>
      </c>
      <c r="N97" s="695">
        <v>0</v>
      </c>
      <c r="O97" s="695">
        <v>4.4425109999999997</v>
      </c>
      <c r="P97" s="695">
        <v>0</v>
      </c>
      <c r="Q97" s="695">
        <v>0</v>
      </c>
      <c r="R97" s="695">
        <v>0</v>
      </c>
      <c r="S97" s="695">
        <v>0</v>
      </c>
      <c r="T97" s="695">
        <v>0</v>
      </c>
      <c r="U97" s="695">
        <v>0</v>
      </c>
      <c r="V97" s="695">
        <v>0</v>
      </c>
      <c r="W97" s="695">
        <v>0</v>
      </c>
      <c r="X97" s="695">
        <v>0</v>
      </c>
      <c r="Y97" s="695">
        <v>0</v>
      </c>
      <c r="Z97" s="695">
        <v>0</v>
      </c>
      <c r="AA97" s="695">
        <v>0</v>
      </c>
      <c r="AB97" s="695">
        <v>0</v>
      </c>
      <c r="AC97" s="695">
        <v>0</v>
      </c>
      <c r="AD97" s="695">
        <v>0</v>
      </c>
      <c r="AE97" s="695">
        <v>0</v>
      </c>
      <c r="AF97" s="695">
        <v>0</v>
      </c>
      <c r="AG97" s="695">
        <v>0</v>
      </c>
      <c r="AH97" s="695">
        <v>0</v>
      </c>
      <c r="AI97" s="695">
        <v>0</v>
      </c>
      <c r="AJ97" s="695">
        <v>0</v>
      </c>
      <c r="AK97" s="695">
        <v>0</v>
      </c>
      <c r="AL97" s="695">
        <v>0</v>
      </c>
      <c r="AM97" s="695">
        <v>0</v>
      </c>
      <c r="AN97" s="695">
        <v>0</v>
      </c>
      <c r="AO97" s="696">
        <v>0</v>
      </c>
      <c r="AP97" s="632"/>
      <c r="AQ97" s="694">
        <v>0</v>
      </c>
      <c r="AR97" s="695">
        <v>0</v>
      </c>
      <c r="AS97" s="695">
        <v>0</v>
      </c>
      <c r="AT97" s="695">
        <v>337665.78759999998</v>
      </c>
      <c r="AU97" s="695">
        <v>0</v>
      </c>
      <c r="AV97" s="695">
        <v>0</v>
      </c>
      <c r="AW97" s="695">
        <v>0</v>
      </c>
      <c r="AX97" s="695">
        <v>0</v>
      </c>
      <c r="AY97" s="695">
        <v>0</v>
      </c>
      <c r="AZ97" s="695">
        <v>0</v>
      </c>
      <c r="BA97" s="695">
        <v>0</v>
      </c>
      <c r="BB97" s="695">
        <v>0</v>
      </c>
      <c r="BC97" s="695">
        <v>0</v>
      </c>
      <c r="BD97" s="695">
        <v>0</v>
      </c>
      <c r="BE97" s="695">
        <v>0</v>
      </c>
      <c r="BF97" s="695">
        <v>0</v>
      </c>
      <c r="BG97" s="695">
        <v>0</v>
      </c>
      <c r="BH97" s="695">
        <v>0</v>
      </c>
      <c r="BI97" s="695">
        <v>0</v>
      </c>
      <c r="BJ97" s="695">
        <v>0</v>
      </c>
      <c r="BK97" s="695">
        <v>0</v>
      </c>
      <c r="BL97" s="695">
        <v>0</v>
      </c>
      <c r="BM97" s="695">
        <v>0</v>
      </c>
      <c r="BN97" s="695">
        <v>0</v>
      </c>
      <c r="BO97" s="695">
        <v>0</v>
      </c>
      <c r="BP97" s="695">
        <v>0</v>
      </c>
      <c r="BQ97" s="695">
        <v>0</v>
      </c>
      <c r="BR97" s="695">
        <v>0</v>
      </c>
      <c r="BS97" s="695">
        <v>0</v>
      </c>
      <c r="BT97" s="696">
        <v>0</v>
      </c>
    </row>
    <row r="98" spans="2:73" ht="15.75">
      <c r="B98" s="776" t="s">
        <v>208</v>
      </c>
      <c r="C98" s="776" t="s">
        <v>490</v>
      </c>
      <c r="D98" s="776" t="s">
        <v>774</v>
      </c>
      <c r="E98" s="776" t="s">
        <v>754</v>
      </c>
      <c r="F98" s="776" t="s">
        <v>490</v>
      </c>
      <c r="G98" s="776" t="s">
        <v>759</v>
      </c>
      <c r="H98" s="776">
        <v>2014</v>
      </c>
      <c r="I98" s="643" t="s">
        <v>576</v>
      </c>
      <c r="J98" s="643" t="s">
        <v>591</v>
      </c>
      <c r="K98" s="632"/>
      <c r="L98" s="694">
        <v>0</v>
      </c>
      <c r="M98" s="695">
        <v>0</v>
      </c>
      <c r="N98" s="695">
        <v>0</v>
      </c>
      <c r="O98" s="695">
        <v>438.76213289999998</v>
      </c>
      <c r="P98" s="695">
        <v>0</v>
      </c>
      <c r="Q98" s="695">
        <v>0</v>
      </c>
      <c r="R98" s="695">
        <v>0</v>
      </c>
      <c r="S98" s="695">
        <v>0</v>
      </c>
      <c r="T98" s="695">
        <v>0</v>
      </c>
      <c r="U98" s="695">
        <v>0</v>
      </c>
      <c r="V98" s="695">
        <v>0</v>
      </c>
      <c r="W98" s="695">
        <v>0</v>
      </c>
      <c r="X98" s="695">
        <v>0</v>
      </c>
      <c r="Y98" s="695">
        <v>0</v>
      </c>
      <c r="Z98" s="695">
        <v>0</v>
      </c>
      <c r="AA98" s="695">
        <v>0</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2"/>
      <c r="AQ98" s="694">
        <v>0</v>
      </c>
      <c r="AR98" s="695">
        <v>0</v>
      </c>
      <c r="AS98" s="695">
        <v>0</v>
      </c>
      <c r="AT98" s="695">
        <v>0</v>
      </c>
      <c r="AU98" s="695">
        <v>0</v>
      </c>
      <c r="AV98" s="695">
        <v>0</v>
      </c>
      <c r="AW98" s="695">
        <v>0</v>
      </c>
      <c r="AX98" s="695">
        <v>0</v>
      </c>
      <c r="AY98" s="695">
        <v>0</v>
      </c>
      <c r="AZ98" s="695">
        <v>0</v>
      </c>
      <c r="BA98" s="695">
        <v>0</v>
      </c>
      <c r="BB98" s="695">
        <v>0</v>
      </c>
      <c r="BC98" s="695">
        <v>0</v>
      </c>
      <c r="BD98" s="695">
        <v>0</v>
      </c>
      <c r="BE98" s="695">
        <v>0</v>
      </c>
      <c r="BF98" s="695">
        <v>0</v>
      </c>
      <c r="BG98" s="695">
        <v>0</v>
      </c>
      <c r="BH98" s="695">
        <v>0</v>
      </c>
      <c r="BI98" s="695">
        <v>0</v>
      </c>
      <c r="BJ98" s="695">
        <v>0</v>
      </c>
      <c r="BK98" s="695">
        <v>0</v>
      </c>
      <c r="BL98" s="695">
        <v>0</v>
      </c>
      <c r="BM98" s="695">
        <v>0</v>
      </c>
      <c r="BN98" s="695">
        <v>0</v>
      </c>
      <c r="BO98" s="695">
        <v>0</v>
      </c>
      <c r="BP98" s="695">
        <v>0</v>
      </c>
      <c r="BQ98" s="695">
        <v>0</v>
      </c>
      <c r="BR98" s="695">
        <v>0</v>
      </c>
      <c r="BS98" s="695">
        <v>0</v>
      </c>
      <c r="BT98" s="696"/>
      <c r="BU98" s="163"/>
    </row>
    <row r="99" spans="2:73" ht="15.75">
      <c r="B99" s="776" t="s">
        <v>775</v>
      </c>
      <c r="C99" s="776" t="s">
        <v>760</v>
      </c>
      <c r="D99" s="776" t="s">
        <v>9</v>
      </c>
      <c r="E99" s="776" t="s">
        <v>754</v>
      </c>
      <c r="F99" s="776" t="s">
        <v>760</v>
      </c>
      <c r="G99" s="776" t="s">
        <v>759</v>
      </c>
      <c r="H99" s="776">
        <v>2014</v>
      </c>
      <c r="I99" s="643" t="s">
        <v>576</v>
      </c>
      <c r="J99" s="643" t="s">
        <v>591</v>
      </c>
      <c r="K99" s="632"/>
      <c r="L99" s="694">
        <v>0</v>
      </c>
      <c r="M99" s="695">
        <v>0</v>
      </c>
      <c r="N99" s="695">
        <v>0</v>
      </c>
      <c r="O99" s="695">
        <v>86.1387</v>
      </c>
      <c r="P99" s="695">
        <v>0</v>
      </c>
      <c r="Q99" s="695">
        <v>0</v>
      </c>
      <c r="R99" s="695">
        <v>0</v>
      </c>
      <c r="S99" s="695">
        <v>0</v>
      </c>
      <c r="T99" s="695">
        <v>0</v>
      </c>
      <c r="U99" s="695">
        <v>0</v>
      </c>
      <c r="V99" s="695">
        <v>0</v>
      </c>
      <c r="W99" s="695">
        <v>0</v>
      </c>
      <c r="X99" s="695">
        <v>0</v>
      </c>
      <c r="Y99" s="695">
        <v>0</v>
      </c>
      <c r="Z99" s="695">
        <v>0</v>
      </c>
      <c r="AA99" s="695">
        <v>0</v>
      </c>
      <c r="AB99" s="695">
        <v>0</v>
      </c>
      <c r="AC99" s="695">
        <v>0</v>
      </c>
      <c r="AD99" s="695">
        <v>0</v>
      </c>
      <c r="AE99" s="695">
        <v>0</v>
      </c>
      <c r="AF99" s="695">
        <v>0</v>
      </c>
      <c r="AG99" s="695">
        <v>0</v>
      </c>
      <c r="AH99" s="695">
        <v>0</v>
      </c>
      <c r="AI99" s="695">
        <v>0</v>
      </c>
      <c r="AJ99" s="695">
        <v>0</v>
      </c>
      <c r="AK99" s="695">
        <v>0</v>
      </c>
      <c r="AL99" s="695">
        <v>0</v>
      </c>
      <c r="AM99" s="695">
        <v>0</v>
      </c>
      <c r="AN99" s="695">
        <v>0</v>
      </c>
      <c r="AO99" s="696">
        <v>0</v>
      </c>
      <c r="AP99" s="632"/>
      <c r="AQ99" s="694">
        <v>0</v>
      </c>
      <c r="AR99" s="695">
        <v>0</v>
      </c>
      <c r="AS99" s="695">
        <v>0</v>
      </c>
      <c r="AT99" s="695">
        <v>0</v>
      </c>
      <c r="AU99" s="695">
        <v>0</v>
      </c>
      <c r="AV99" s="695">
        <v>0</v>
      </c>
      <c r="AW99" s="695">
        <v>0</v>
      </c>
      <c r="AX99" s="695">
        <v>0</v>
      </c>
      <c r="AY99" s="695">
        <v>0</v>
      </c>
      <c r="AZ99" s="695">
        <v>0</v>
      </c>
      <c r="BA99" s="695">
        <v>0</v>
      </c>
      <c r="BB99" s="695">
        <v>0</v>
      </c>
      <c r="BC99" s="695">
        <v>0</v>
      </c>
      <c r="BD99" s="695">
        <v>0</v>
      </c>
      <c r="BE99" s="695">
        <v>0</v>
      </c>
      <c r="BF99" s="695">
        <v>0</v>
      </c>
      <c r="BG99" s="695">
        <v>0</v>
      </c>
      <c r="BH99" s="695">
        <v>0</v>
      </c>
      <c r="BI99" s="695">
        <v>0</v>
      </c>
      <c r="BJ99" s="695">
        <v>0</v>
      </c>
      <c r="BK99" s="695">
        <v>0</v>
      </c>
      <c r="BL99" s="695">
        <v>0</v>
      </c>
      <c r="BM99" s="695">
        <v>0</v>
      </c>
      <c r="BN99" s="695">
        <v>0</v>
      </c>
      <c r="BO99" s="695">
        <v>0</v>
      </c>
      <c r="BP99" s="695">
        <v>0</v>
      </c>
      <c r="BQ99" s="695">
        <v>0</v>
      </c>
      <c r="BR99" s="695">
        <v>0</v>
      </c>
      <c r="BS99" s="695">
        <v>0</v>
      </c>
      <c r="BT99" s="696"/>
      <c r="BU99" s="163"/>
    </row>
    <row r="100" spans="2:73" ht="15.75">
      <c r="B100" s="776" t="s">
        <v>752</v>
      </c>
      <c r="C100" s="776" t="s">
        <v>756</v>
      </c>
      <c r="D100" s="776" t="s">
        <v>776</v>
      </c>
      <c r="E100" s="776" t="s">
        <v>754</v>
      </c>
      <c r="F100" s="776" t="s">
        <v>772</v>
      </c>
      <c r="G100" s="776" t="s">
        <v>759</v>
      </c>
      <c r="H100" s="776">
        <v>2014</v>
      </c>
      <c r="I100" s="643" t="s">
        <v>576</v>
      </c>
      <c r="J100" s="643" t="s">
        <v>591</v>
      </c>
      <c r="K100" s="632"/>
      <c r="L100" s="694">
        <v>0</v>
      </c>
      <c r="M100" s="695">
        <v>0</v>
      </c>
      <c r="N100" s="695">
        <v>0</v>
      </c>
      <c r="O100" s="695">
        <v>303.90170000000001</v>
      </c>
      <c r="P100" s="695">
        <v>0</v>
      </c>
      <c r="Q100" s="695">
        <v>0</v>
      </c>
      <c r="R100" s="695">
        <v>0</v>
      </c>
      <c r="S100" s="695">
        <v>0</v>
      </c>
      <c r="T100" s="695">
        <v>0</v>
      </c>
      <c r="U100" s="695">
        <v>0</v>
      </c>
      <c r="V100" s="695">
        <v>0</v>
      </c>
      <c r="W100" s="695">
        <v>0</v>
      </c>
      <c r="X100" s="695">
        <v>0</v>
      </c>
      <c r="Y100" s="695">
        <v>0</v>
      </c>
      <c r="Z100" s="695">
        <v>0</v>
      </c>
      <c r="AA100" s="695">
        <v>0</v>
      </c>
      <c r="AB100" s="695">
        <v>0</v>
      </c>
      <c r="AC100" s="695">
        <v>0</v>
      </c>
      <c r="AD100" s="695">
        <v>0</v>
      </c>
      <c r="AE100" s="695">
        <v>0</v>
      </c>
      <c r="AF100" s="695">
        <v>0</v>
      </c>
      <c r="AG100" s="695">
        <v>0</v>
      </c>
      <c r="AH100" s="695">
        <v>0</v>
      </c>
      <c r="AI100" s="695">
        <v>0</v>
      </c>
      <c r="AJ100" s="695">
        <v>0</v>
      </c>
      <c r="AK100" s="695">
        <v>0</v>
      </c>
      <c r="AL100" s="695">
        <v>0</v>
      </c>
      <c r="AM100" s="695">
        <v>0</v>
      </c>
      <c r="AN100" s="695">
        <v>0</v>
      </c>
      <c r="AO100" s="696">
        <v>0</v>
      </c>
      <c r="AP100" s="632"/>
      <c r="AQ100" s="694">
        <v>0</v>
      </c>
      <c r="AR100" s="695">
        <v>0</v>
      </c>
      <c r="AS100" s="695">
        <v>0</v>
      </c>
      <c r="AT100" s="695">
        <v>0</v>
      </c>
      <c r="AU100" s="695">
        <v>0</v>
      </c>
      <c r="AV100" s="695">
        <v>0</v>
      </c>
      <c r="AW100" s="695">
        <v>0</v>
      </c>
      <c r="AX100" s="695">
        <v>0</v>
      </c>
      <c r="AY100" s="695">
        <v>0</v>
      </c>
      <c r="AZ100" s="695">
        <v>0</v>
      </c>
      <c r="BA100" s="695">
        <v>0</v>
      </c>
      <c r="BB100" s="695">
        <v>0</v>
      </c>
      <c r="BC100" s="695">
        <v>0</v>
      </c>
      <c r="BD100" s="695">
        <v>0</v>
      </c>
      <c r="BE100" s="695">
        <v>0</v>
      </c>
      <c r="BF100" s="695">
        <v>0</v>
      </c>
      <c r="BG100" s="695">
        <v>0</v>
      </c>
      <c r="BH100" s="695">
        <v>0</v>
      </c>
      <c r="BI100" s="695">
        <v>0</v>
      </c>
      <c r="BJ100" s="695">
        <v>0</v>
      </c>
      <c r="BK100" s="695">
        <v>0</v>
      </c>
      <c r="BL100" s="695">
        <v>0</v>
      </c>
      <c r="BM100" s="695">
        <v>0</v>
      </c>
      <c r="BN100" s="695">
        <v>0</v>
      </c>
      <c r="BO100" s="695">
        <v>0</v>
      </c>
      <c r="BP100" s="695">
        <v>0</v>
      </c>
      <c r="BQ100" s="695">
        <v>0</v>
      </c>
      <c r="BR100" s="695">
        <v>0</v>
      </c>
      <c r="BS100" s="695">
        <v>0</v>
      </c>
      <c r="BT100" s="696"/>
      <c r="BU100" s="163"/>
    </row>
    <row r="101" spans="2:73">
      <c r="B101" s="776" t="s">
        <v>752</v>
      </c>
      <c r="C101" s="776" t="s">
        <v>760</v>
      </c>
      <c r="D101" s="776" t="s">
        <v>9</v>
      </c>
      <c r="E101" s="776" t="s">
        <v>754</v>
      </c>
      <c r="F101" s="776" t="s">
        <v>760</v>
      </c>
      <c r="G101" s="776" t="s">
        <v>759</v>
      </c>
      <c r="H101" s="776">
        <v>2014</v>
      </c>
      <c r="I101" s="643" t="s">
        <v>576</v>
      </c>
      <c r="J101" s="643" t="s">
        <v>591</v>
      </c>
      <c r="K101" s="632"/>
      <c r="L101" s="694">
        <v>0</v>
      </c>
      <c r="M101" s="695">
        <v>0</v>
      </c>
      <c r="N101" s="695">
        <v>0</v>
      </c>
      <c r="O101" s="695">
        <v>1699.769</v>
      </c>
      <c r="P101" s="695">
        <v>0</v>
      </c>
      <c r="Q101" s="695">
        <v>0</v>
      </c>
      <c r="R101" s="695">
        <v>0</v>
      </c>
      <c r="S101" s="695">
        <v>0</v>
      </c>
      <c r="T101" s="695">
        <v>0</v>
      </c>
      <c r="U101" s="695">
        <v>0</v>
      </c>
      <c r="V101" s="695">
        <v>0</v>
      </c>
      <c r="W101" s="695">
        <v>0</v>
      </c>
      <c r="X101" s="695">
        <v>0</v>
      </c>
      <c r="Y101" s="695">
        <v>0</v>
      </c>
      <c r="Z101" s="695">
        <v>0</v>
      </c>
      <c r="AA101" s="695">
        <v>0</v>
      </c>
      <c r="AB101" s="695">
        <v>0</v>
      </c>
      <c r="AC101" s="695">
        <v>0</v>
      </c>
      <c r="AD101" s="695">
        <v>0</v>
      </c>
      <c r="AE101" s="695">
        <v>0</v>
      </c>
      <c r="AF101" s="695">
        <v>0</v>
      </c>
      <c r="AG101" s="695">
        <v>0</v>
      </c>
      <c r="AH101" s="695">
        <v>0</v>
      </c>
      <c r="AI101" s="695">
        <v>0</v>
      </c>
      <c r="AJ101" s="695">
        <v>0</v>
      </c>
      <c r="AK101" s="695">
        <v>0</v>
      </c>
      <c r="AL101" s="695">
        <v>0</v>
      </c>
      <c r="AM101" s="695">
        <v>0</v>
      </c>
      <c r="AN101" s="695">
        <v>0</v>
      </c>
      <c r="AO101" s="696">
        <v>0</v>
      </c>
      <c r="AP101" s="632"/>
      <c r="AQ101" s="694">
        <v>0</v>
      </c>
      <c r="AR101" s="695">
        <v>0</v>
      </c>
      <c r="AS101" s="695">
        <v>0</v>
      </c>
      <c r="AT101" s="695">
        <v>0</v>
      </c>
      <c r="AU101" s="695">
        <v>0</v>
      </c>
      <c r="AV101" s="695">
        <v>0</v>
      </c>
      <c r="AW101" s="695">
        <v>0</v>
      </c>
      <c r="AX101" s="695">
        <v>0</v>
      </c>
      <c r="AY101" s="695">
        <v>0</v>
      </c>
      <c r="AZ101" s="695">
        <v>0</v>
      </c>
      <c r="BA101" s="695">
        <v>0</v>
      </c>
      <c r="BB101" s="695">
        <v>0</v>
      </c>
      <c r="BC101" s="695">
        <v>0</v>
      </c>
      <c r="BD101" s="695">
        <v>0</v>
      </c>
      <c r="BE101" s="695">
        <v>0</v>
      </c>
      <c r="BF101" s="695">
        <v>0</v>
      </c>
      <c r="BG101" s="695">
        <v>0</v>
      </c>
      <c r="BH101" s="695">
        <v>0</v>
      </c>
      <c r="BI101" s="695">
        <v>0</v>
      </c>
      <c r="BJ101" s="695">
        <v>0</v>
      </c>
      <c r="BK101" s="695">
        <v>0</v>
      </c>
      <c r="BL101" s="695">
        <v>0</v>
      </c>
      <c r="BM101" s="695">
        <v>0</v>
      </c>
      <c r="BN101" s="695">
        <v>0</v>
      </c>
      <c r="BO101" s="695">
        <v>0</v>
      </c>
      <c r="BP101" s="695">
        <v>0</v>
      </c>
      <c r="BQ101" s="695">
        <v>0</v>
      </c>
      <c r="BR101" s="695">
        <v>0</v>
      </c>
      <c r="BS101" s="695">
        <v>0</v>
      </c>
      <c r="BT101" s="696"/>
    </row>
    <row r="102" spans="2:73" ht="15.75">
      <c r="B102" s="776" t="s">
        <v>752</v>
      </c>
      <c r="C102" s="776" t="s">
        <v>760</v>
      </c>
      <c r="D102" s="776" t="s">
        <v>777</v>
      </c>
      <c r="E102" s="776" t="s">
        <v>754</v>
      </c>
      <c r="F102" s="776" t="s">
        <v>760</v>
      </c>
      <c r="G102" s="776" t="s">
        <v>755</v>
      </c>
      <c r="H102" s="776">
        <v>2012</v>
      </c>
      <c r="I102" s="643" t="s">
        <v>576</v>
      </c>
      <c r="J102" s="643" t="s">
        <v>584</v>
      </c>
      <c r="K102" s="632"/>
      <c r="L102" s="694">
        <v>0</v>
      </c>
      <c r="M102" s="695">
        <v>9.8324999999999996</v>
      </c>
      <c r="N102" s="695">
        <v>9.8324999999999996</v>
      </c>
      <c r="O102" s="695">
        <v>9.8324999999999996</v>
      </c>
      <c r="P102" s="695">
        <v>9.8324999999999996</v>
      </c>
      <c r="Q102" s="695">
        <v>9.8324999999999996</v>
      </c>
      <c r="R102" s="695">
        <v>9.8324999999999996</v>
      </c>
      <c r="S102" s="695">
        <v>9.8324999999999996</v>
      </c>
      <c r="T102" s="695">
        <v>9.8324999999999996</v>
      </c>
      <c r="U102" s="695">
        <v>9.8324999999999996</v>
      </c>
      <c r="V102" s="695">
        <v>9.8324999999999996</v>
      </c>
      <c r="W102" s="695">
        <v>9.8324999999999996</v>
      </c>
      <c r="X102" s="695">
        <v>9.8324999999999996</v>
      </c>
      <c r="Y102" s="695">
        <v>9.8324999999999996</v>
      </c>
      <c r="Z102" s="695">
        <v>9.8324999999999996</v>
      </c>
      <c r="AA102" s="695">
        <v>9.8324999999999996</v>
      </c>
      <c r="AB102" s="695">
        <v>9.8324999999999996</v>
      </c>
      <c r="AC102" s="695">
        <v>9.8324999999999996</v>
      </c>
      <c r="AD102" s="695">
        <v>9.8324999999999996</v>
      </c>
      <c r="AE102" s="695">
        <v>9.8324999999999996</v>
      </c>
      <c r="AF102" s="695">
        <v>9.8324999999999996</v>
      </c>
      <c r="AG102" s="695">
        <v>0</v>
      </c>
      <c r="AH102" s="695">
        <v>0</v>
      </c>
      <c r="AI102" s="695">
        <v>0</v>
      </c>
      <c r="AJ102" s="695">
        <v>0</v>
      </c>
      <c r="AK102" s="695">
        <v>0</v>
      </c>
      <c r="AL102" s="695">
        <v>0</v>
      </c>
      <c r="AM102" s="695">
        <v>0</v>
      </c>
      <c r="AN102" s="695">
        <v>0</v>
      </c>
      <c r="AO102" s="696">
        <v>0</v>
      </c>
      <c r="AP102" s="632"/>
      <c r="AQ102" s="694">
        <v>0</v>
      </c>
      <c r="AR102" s="694">
        <v>8280</v>
      </c>
      <c r="AS102" s="695">
        <v>8280</v>
      </c>
      <c r="AT102" s="695">
        <v>8280</v>
      </c>
      <c r="AU102" s="695">
        <v>8280</v>
      </c>
      <c r="AV102" s="695">
        <v>8280</v>
      </c>
      <c r="AW102" s="695">
        <v>8280</v>
      </c>
      <c r="AX102" s="695">
        <v>8280</v>
      </c>
      <c r="AY102" s="695">
        <v>8280</v>
      </c>
      <c r="AZ102" s="695">
        <v>8280</v>
      </c>
      <c r="BA102" s="695">
        <v>8280</v>
      </c>
      <c r="BB102" s="695">
        <v>8280</v>
      </c>
      <c r="BC102" s="695">
        <v>8280</v>
      </c>
      <c r="BD102" s="695">
        <v>8280</v>
      </c>
      <c r="BE102" s="695">
        <v>8280</v>
      </c>
      <c r="BF102" s="695">
        <v>8280</v>
      </c>
      <c r="BG102" s="695">
        <v>8280</v>
      </c>
      <c r="BH102" s="695">
        <v>8280</v>
      </c>
      <c r="BI102" s="695">
        <v>8280</v>
      </c>
      <c r="BJ102" s="695">
        <v>8280</v>
      </c>
      <c r="BK102" s="695">
        <v>8280</v>
      </c>
      <c r="BL102" s="695">
        <v>0</v>
      </c>
      <c r="BM102" s="695">
        <v>0</v>
      </c>
      <c r="BN102" s="695">
        <v>0</v>
      </c>
      <c r="BO102" s="695">
        <v>0</v>
      </c>
      <c r="BP102" s="695">
        <v>0</v>
      </c>
      <c r="BQ102" s="695">
        <v>0</v>
      </c>
      <c r="BR102" s="695">
        <v>0</v>
      </c>
      <c r="BS102" s="695">
        <v>0</v>
      </c>
      <c r="BT102" s="695">
        <v>0</v>
      </c>
      <c r="BU102" s="163"/>
    </row>
    <row r="103" spans="2:73" ht="15.75">
      <c r="B103" s="781" t="s">
        <v>208</v>
      </c>
      <c r="C103" s="781" t="s">
        <v>490</v>
      </c>
      <c r="D103" s="781" t="s">
        <v>778</v>
      </c>
      <c r="E103" s="781" t="s">
        <v>754</v>
      </c>
      <c r="F103" s="781" t="s">
        <v>758</v>
      </c>
      <c r="G103" s="781" t="s">
        <v>755</v>
      </c>
      <c r="H103" s="781">
        <v>2015</v>
      </c>
      <c r="I103" s="643" t="s">
        <v>577</v>
      </c>
      <c r="J103" s="643" t="s">
        <v>591</v>
      </c>
      <c r="K103" s="632"/>
      <c r="L103" s="694">
        <v>0</v>
      </c>
      <c r="M103" s="695">
        <v>0</v>
      </c>
      <c r="N103" s="695">
        <v>0</v>
      </c>
      <c r="O103" s="695">
        <v>0</v>
      </c>
      <c r="P103" s="695">
        <v>50</v>
      </c>
      <c r="Q103" s="695">
        <v>50</v>
      </c>
      <c r="R103" s="695">
        <v>50</v>
      </c>
      <c r="S103" s="695">
        <v>50</v>
      </c>
      <c r="T103" s="695">
        <v>50</v>
      </c>
      <c r="U103" s="695">
        <v>50</v>
      </c>
      <c r="V103" s="695">
        <v>50</v>
      </c>
      <c r="W103" s="695">
        <v>50</v>
      </c>
      <c r="X103" s="695">
        <v>50</v>
      </c>
      <c r="Y103" s="695">
        <v>50</v>
      </c>
      <c r="Z103" s="695">
        <v>0</v>
      </c>
      <c r="AA103" s="695">
        <v>0</v>
      </c>
      <c r="AB103" s="695">
        <v>0</v>
      </c>
      <c r="AC103" s="695">
        <v>0</v>
      </c>
      <c r="AD103" s="695">
        <v>0</v>
      </c>
      <c r="AE103" s="695">
        <v>0</v>
      </c>
      <c r="AF103" s="695">
        <v>0</v>
      </c>
      <c r="AG103" s="695">
        <v>0</v>
      </c>
      <c r="AH103" s="695">
        <v>0</v>
      </c>
      <c r="AI103" s="695">
        <v>0</v>
      </c>
      <c r="AJ103" s="695">
        <v>0</v>
      </c>
      <c r="AK103" s="695">
        <v>0</v>
      </c>
      <c r="AL103" s="695">
        <v>0</v>
      </c>
      <c r="AM103" s="695">
        <v>0</v>
      </c>
      <c r="AN103" s="695">
        <v>0</v>
      </c>
      <c r="AO103" s="696">
        <v>0</v>
      </c>
      <c r="AP103" s="632"/>
      <c r="AQ103" s="694">
        <v>0</v>
      </c>
      <c r="AR103" s="695">
        <v>0</v>
      </c>
      <c r="AS103" s="695">
        <v>0</v>
      </c>
      <c r="AT103" s="695">
        <v>0</v>
      </c>
      <c r="AU103" s="695">
        <v>770101</v>
      </c>
      <c r="AV103" s="695">
        <v>770101</v>
      </c>
      <c r="AW103" s="695">
        <v>770101</v>
      </c>
      <c r="AX103" s="695">
        <v>770101</v>
      </c>
      <c r="AY103" s="695">
        <v>770101</v>
      </c>
      <c r="AZ103" s="695">
        <v>770101</v>
      </c>
      <c r="BA103" s="695">
        <v>770101</v>
      </c>
      <c r="BB103" s="695">
        <v>770101</v>
      </c>
      <c r="BC103" s="695">
        <v>770101</v>
      </c>
      <c r="BD103" s="695">
        <v>770101</v>
      </c>
      <c r="BE103" s="695">
        <v>0</v>
      </c>
      <c r="BF103" s="695">
        <v>0</v>
      </c>
      <c r="BG103" s="695">
        <v>0</v>
      </c>
      <c r="BH103" s="695">
        <v>0</v>
      </c>
      <c r="BI103" s="695">
        <v>0</v>
      </c>
      <c r="BJ103" s="695">
        <v>0</v>
      </c>
      <c r="BK103" s="695">
        <v>0</v>
      </c>
      <c r="BL103" s="695">
        <v>0</v>
      </c>
      <c r="BM103" s="695">
        <v>0</v>
      </c>
      <c r="BN103" s="695">
        <v>0</v>
      </c>
      <c r="BO103" s="695">
        <v>0</v>
      </c>
      <c r="BP103" s="695">
        <v>0</v>
      </c>
      <c r="BQ103" s="695">
        <v>0</v>
      </c>
      <c r="BR103" s="695">
        <v>0</v>
      </c>
      <c r="BS103" s="695">
        <v>0</v>
      </c>
      <c r="BT103" s="696">
        <v>0</v>
      </c>
      <c r="BU103" s="163"/>
    </row>
    <row r="104" spans="2:73" ht="15.75">
      <c r="B104" s="781" t="s">
        <v>208</v>
      </c>
      <c r="C104" s="781" t="s">
        <v>753</v>
      </c>
      <c r="D104" s="781" t="s">
        <v>97</v>
      </c>
      <c r="E104" s="781" t="s">
        <v>754</v>
      </c>
      <c r="F104" s="781" t="s">
        <v>29</v>
      </c>
      <c r="G104" s="781" t="s">
        <v>755</v>
      </c>
      <c r="H104" s="781">
        <v>2015</v>
      </c>
      <c r="I104" s="643" t="s">
        <v>577</v>
      </c>
      <c r="J104" s="643" t="s">
        <v>591</v>
      </c>
      <c r="K104" s="632"/>
      <c r="L104" s="694">
        <v>0</v>
      </c>
      <c r="M104" s="695">
        <v>0</v>
      </c>
      <c r="N104" s="695">
        <v>0</v>
      </c>
      <c r="O104" s="695">
        <v>0</v>
      </c>
      <c r="P104" s="695">
        <v>10</v>
      </c>
      <c r="Q104" s="695">
        <v>10</v>
      </c>
      <c r="R104" s="695">
        <v>10</v>
      </c>
      <c r="S104" s="695">
        <v>9</v>
      </c>
      <c r="T104" s="695">
        <v>4</v>
      </c>
      <c r="U104" s="695">
        <v>0</v>
      </c>
      <c r="V104" s="695">
        <v>0</v>
      </c>
      <c r="W104" s="695">
        <v>0</v>
      </c>
      <c r="X104" s="695">
        <v>0</v>
      </c>
      <c r="Y104" s="695">
        <v>0</v>
      </c>
      <c r="Z104" s="695">
        <v>0</v>
      </c>
      <c r="AA104" s="695">
        <v>0</v>
      </c>
      <c r="AB104" s="695">
        <v>0</v>
      </c>
      <c r="AC104" s="695">
        <v>0</v>
      </c>
      <c r="AD104" s="695">
        <v>0</v>
      </c>
      <c r="AE104" s="695">
        <v>0</v>
      </c>
      <c r="AF104" s="695">
        <v>0</v>
      </c>
      <c r="AG104" s="695">
        <v>0</v>
      </c>
      <c r="AH104" s="695">
        <v>0</v>
      </c>
      <c r="AI104" s="695">
        <v>0</v>
      </c>
      <c r="AJ104" s="695">
        <v>0</v>
      </c>
      <c r="AK104" s="695">
        <v>0</v>
      </c>
      <c r="AL104" s="695">
        <v>0</v>
      </c>
      <c r="AM104" s="695">
        <v>0</v>
      </c>
      <c r="AN104" s="695">
        <v>0</v>
      </c>
      <c r="AO104" s="696">
        <v>0</v>
      </c>
      <c r="AP104" s="632"/>
      <c r="AQ104" s="694">
        <v>0</v>
      </c>
      <c r="AR104" s="695">
        <v>0</v>
      </c>
      <c r="AS104" s="695">
        <v>0</v>
      </c>
      <c r="AT104" s="695">
        <v>0</v>
      </c>
      <c r="AU104" s="695">
        <v>62028</v>
      </c>
      <c r="AV104" s="695">
        <v>62028</v>
      </c>
      <c r="AW104" s="695">
        <v>62028</v>
      </c>
      <c r="AX104" s="695">
        <v>61193</v>
      </c>
      <c r="AY104" s="695">
        <v>30523</v>
      </c>
      <c r="AZ104" s="695">
        <v>0</v>
      </c>
      <c r="BA104" s="695">
        <v>0</v>
      </c>
      <c r="BB104" s="695">
        <v>0</v>
      </c>
      <c r="BC104" s="695">
        <v>0</v>
      </c>
      <c r="BD104" s="695">
        <v>0</v>
      </c>
      <c r="BE104" s="695">
        <v>0</v>
      </c>
      <c r="BF104" s="695">
        <v>0</v>
      </c>
      <c r="BG104" s="695">
        <v>0</v>
      </c>
      <c r="BH104" s="695">
        <v>0</v>
      </c>
      <c r="BI104" s="695">
        <v>0</v>
      </c>
      <c r="BJ104" s="695">
        <v>0</v>
      </c>
      <c r="BK104" s="695">
        <v>0</v>
      </c>
      <c r="BL104" s="695">
        <v>0</v>
      </c>
      <c r="BM104" s="695">
        <v>0</v>
      </c>
      <c r="BN104" s="695">
        <v>0</v>
      </c>
      <c r="BO104" s="695">
        <v>0</v>
      </c>
      <c r="BP104" s="695">
        <v>0</v>
      </c>
      <c r="BQ104" s="695">
        <v>0</v>
      </c>
      <c r="BR104" s="695">
        <v>0</v>
      </c>
      <c r="BS104" s="695">
        <v>0</v>
      </c>
      <c r="BT104" s="696">
        <v>0</v>
      </c>
      <c r="BU104" s="163"/>
    </row>
    <row r="105" spans="2:73" ht="15.75">
      <c r="B105" s="781" t="s">
        <v>208</v>
      </c>
      <c r="C105" s="781" t="s">
        <v>753</v>
      </c>
      <c r="D105" s="781" t="s">
        <v>95</v>
      </c>
      <c r="E105" s="781" t="s">
        <v>754</v>
      </c>
      <c r="F105" s="781" t="s">
        <v>29</v>
      </c>
      <c r="G105" s="781" t="s">
        <v>755</v>
      </c>
      <c r="H105" s="781">
        <v>2015</v>
      </c>
      <c r="I105" s="643" t="s">
        <v>577</v>
      </c>
      <c r="J105" s="643" t="s">
        <v>591</v>
      </c>
      <c r="K105" s="632"/>
      <c r="L105" s="694">
        <v>0</v>
      </c>
      <c r="M105" s="695">
        <v>0</v>
      </c>
      <c r="N105" s="695">
        <v>0</v>
      </c>
      <c r="O105" s="695">
        <v>0</v>
      </c>
      <c r="P105" s="695">
        <v>21</v>
      </c>
      <c r="Q105" s="695">
        <v>21</v>
      </c>
      <c r="R105" s="695">
        <v>21</v>
      </c>
      <c r="S105" s="695">
        <v>21</v>
      </c>
      <c r="T105" s="695">
        <v>21</v>
      </c>
      <c r="U105" s="695">
        <v>21</v>
      </c>
      <c r="V105" s="695">
        <v>21</v>
      </c>
      <c r="W105" s="695">
        <v>21</v>
      </c>
      <c r="X105" s="695">
        <v>21</v>
      </c>
      <c r="Y105" s="695">
        <v>21</v>
      </c>
      <c r="Z105" s="695">
        <v>18</v>
      </c>
      <c r="AA105" s="695">
        <v>18</v>
      </c>
      <c r="AB105" s="695">
        <v>18</v>
      </c>
      <c r="AC105" s="695">
        <v>18</v>
      </c>
      <c r="AD105" s="695">
        <v>18</v>
      </c>
      <c r="AE105" s="695">
        <v>18</v>
      </c>
      <c r="AF105" s="695">
        <v>7</v>
      </c>
      <c r="AG105" s="695">
        <v>7</v>
      </c>
      <c r="AH105" s="695">
        <v>7</v>
      </c>
      <c r="AI105" s="695">
        <v>7</v>
      </c>
      <c r="AJ105" s="695">
        <v>0</v>
      </c>
      <c r="AK105" s="695">
        <v>0</v>
      </c>
      <c r="AL105" s="695">
        <v>0</v>
      </c>
      <c r="AM105" s="695">
        <v>0</v>
      </c>
      <c r="AN105" s="695">
        <v>0</v>
      </c>
      <c r="AO105" s="696">
        <v>0</v>
      </c>
      <c r="AP105" s="632"/>
      <c r="AQ105" s="697">
        <v>0</v>
      </c>
      <c r="AR105" s="698">
        <v>0</v>
      </c>
      <c r="AS105" s="698">
        <v>0</v>
      </c>
      <c r="AT105" s="698">
        <v>0</v>
      </c>
      <c r="AU105" s="698">
        <v>322695</v>
      </c>
      <c r="AV105" s="698">
        <v>319758</v>
      </c>
      <c r="AW105" s="698">
        <v>319758</v>
      </c>
      <c r="AX105" s="698">
        <v>319758</v>
      </c>
      <c r="AY105" s="698">
        <v>319758</v>
      </c>
      <c r="AZ105" s="698">
        <v>319758</v>
      </c>
      <c r="BA105" s="698">
        <v>319758</v>
      </c>
      <c r="BB105" s="698">
        <v>319689</v>
      </c>
      <c r="BC105" s="698">
        <v>319689</v>
      </c>
      <c r="BD105" s="698">
        <v>319689</v>
      </c>
      <c r="BE105" s="698">
        <v>294941</v>
      </c>
      <c r="BF105" s="698">
        <v>293870</v>
      </c>
      <c r="BG105" s="698">
        <v>293870</v>
      </c>
      <c r="BH105" s="698">
        <v>292853</v>
      </c>
      <c r="BI105" s="698">
        <v>292853</v>
      </c>
      <c r="BJ105" s="698">
        <v>292726</v>
      </c>
      <c r="BK105" s="698">
        <v>109412</v>
      </c>
      <c r="BL105" s="698">
        <v>109412</v>
      </c>
      <c r="BM105" s="698">
        <v>109412</v>
      </c>
      <c r="BN105" s="698">
        <v>109412</v>
      </c>
      <c r="BO105" s="698">
        <v>0</v>
      </c>
      <c r="BP105" s="698">
        <v>0</v>
      </c>
      <c r="BQ105" s="698">
        <v>0</v>
      </c>
      <c r="BR105" s="698">
        <v>0</v>
      </c>
      <c r="BS105" s="698">
        <v>0</v>
      </c>
      <c r="BT105" s="699">
        <v>0</v>
      </c>
      <c r="BU105" s="163"/>
    </row>
    <row r="106" spans="2:73" ht="15.75">
      <c r="B106" s="781" t="s">
        <v>208</v>
      </c>
      <c r="C106" s="781" t="s">
        <v>753</v>
      </c>
      <c r="D106" s="781" t="s">
        <v>96</v>
      </c>
      <c r="E106" s="781" t="s">
        <v>754</v>
      </c>
      <c r="F106" s="781" t="s">
        <v>29</v>
      </c>
      <c r="G106" s="781" t="s">
        <v>755</v>
      </c>
      <c r="H106" s="781">
        <v>2015</v>
      </c>
      <c r="I106" s="643" t="s">
        <v>577</v>
      </c>
      <c r="J106" s="643" t="s">
        <v>591</v>
      </c>
      <c r="K106" s="632"/>
      <c r="L106" s="694">
        <v>0</v>
      </c>
      <c r="M106" s="695">
        <v>0</v>
      </c>
      <c r="N106" s="695">
        <v>0</v>
      </c>
      <c r="O106" s="695">
        <v>0</v>
      </c>
      <c r="P106" s="695">
        <v>40</v>
      </c>
      <c r="Q106" s="695">
        <v>40</v>
      </c>
      <c r="R106" s="695">
        <v>40</v>
      </c>
      <c r="S106" s="695">
        <v>40</v>
      </c>
      <c r="T106" s="695">
        <v>40</v>
      </c>
      <c r="U106" s="695">
        <v>40</v>
      </c>
      <c r="V106" s="695">
        <v>40</v>
      </c>
      <c r="W106" s="695">
        <v>40</v>
      </c>
      <c r="X106" s="695">
        <v>40</v>
      </c>
      <c r="Y106" s="695">
        <v>40</v>
      </c>
      <c r="Z106" s="695">
        <v>33</v>
      </c>
      <c r="AA106" s="695">
        <v>32</v>
      </c>
      <c r="AB106" s="695">
        <v>32</v>
      </c>
      <c r="AC106" s="695">
        <v>31</v>
      </c>
      <c r="AD106" s="695">
        <v>31</v>
      </c>
      <c r="AE106" s="695">
        <v>31</v>
      </c>
      <c r="AF106" s="695">
        <v>12</v>
      </c>
      <c r="AG106" s="695">
        <v>12</v>
      </c>
      <c r="AH106" s="695">
        <v>12</v>
      </c>
      <c r="AI106" s="695">
        <v>12</v>
      </c>
      <c r="AJ106" s="695">
        <v>0</v>
      </c>
      <c r="AK106" s="695">
        <v>0</v>
      </c>
      <c r="AL106" s="695">
        <v>0</v>
      </c>
      <c r="AM106" s="695">
        <v>0</v>
      </c>
      <c r="AN106" s="695">
        <v>0</v>
      </c>
      <c r="AO106" s="696">
        <v>0</v>
      </c>
      <c r="AP106" s="632"/>
      <c r="AQ106" s="691">
        <v>0</v>
      </c>
      <c r="AR106" s="692">
        <v>0</v>
      </c>
      <c r="AS106" s="692">
        <v>0</v>
      </c>
      <c r="AT106" s="692">
        <v>0</v>
      </c>
      <c r="AU106" s="692">
        <v>596157</v>
      </c>
      <c r="AV106" s="692">
        <v>585562</v>
      </c>
      <c r="AW106" s="692">
        <v>585562</v>
      </c>
      <c r="AX106" s="692">
        <v>585562</v>
      </c>
      <c r="AY106" s="692">
        <v>585562</v>
      </c>
      <c r="AZ106" s="692">
        <v>585562</v>
      </c>
      <c r="BA106" s="692">
        <v>585562</v>
      </c>
      <c r="BB106" s="692">
        <v>585255</v>
      </c>
      <c r="BC106" s="692">
        <v>585255</v>
      </c>
      <c r="BD106" s="692">
        <v>585255</v>
      </c>
      <c r="BE106" s="692">
        <v>539689</v>
      </c>
      <c r="BF106" s="692">
        <v>511901</v>
      </c>
      <c r="BG106" s="692">
        <v>511901</v>
      </c>
      <c r="BH106" s="692">
        <v>500890</v>
      </c>
      <c r="BI106" s="692">
        <v>500890</v>
      </c>
      <c r="BJ106" s="692">
        <v>499723</v>
      </c>
      <c r="BK106" s="692">
        <v>185129</v>
      </c>
      <c r="BL106" s="692">
        <v>185129</v>
      </c>
      <c r="BM106" s="692">
        <v>185129</v>
      </c>
      <c r="BN106" s="692">
        <v>185129</v>
      </c>
      <c r="BO106" s="692">
        <v>0</v>
      </c>
      <c r="BP106" s="692">
        <v>0</v>
      </c>
      <c r="BQ106" s="692">
        <v>0</v>
      </c>
      <c r="BR106" s="692">
        <v>0</v>
      </c>
      <c r="BS106" s="692">
        <v>0</v>
      </c>
      <c r="BT106" s="693">
        <v>0</v>
      </c>
      <c r="BU106" s="163"/>
    </row>
    <row r="107" spans="2:73" ht="15.75">
      <c r="B107" s="781" t="s">
        <v>208</v>
      </c>
      <c r="C107" s="781" t="s">
        <v>753</v>
      </c>
      <c r="D107" s="781" t="s">
        <v>678</v>
      </c>
      <c r="E107" s="781" t="s">
        <v>754</v>
      </c>
      <c r="F107" s="781" t="s">
        <v>29</v>
      </c>
      <c r="G107" s="781" t="s">
        <v>755</v>
      </c>
      <c r="H107" s="781">
        <v>2015</v>
      </c>
      <c r="I107" s="643" t="s">
        <v>577</v>
      </c>
      <c r="J107" s="643" t="s">
        <v>591</v>
      </c>
      <c r="K107" s="632"/>
      <c r="L107" s="694">
        <v>0</v>
      </c>
      <c r="M107" s="695">
        <v>0</v>
      </c>
      <c r="N107" s="695">
        <v>0</v>
      </c>
      <c r="O107" s="695">
        <v>0</v>
      </c>
      <c r="P107" s="695">
        <v>204</v>
      </c>
      <c r="Q107" s="695">
        <v>204</v>
      </c>
      <c r="R107" s="695">
        <v>204</v>
      </c>
      <c r="S107" s="695">
        <v>204</v>
      </c>
      <c r="T107" s="695">
        <v>204</v>
      </c>
      <c r="U107" s="695">
        <v>204</v>
      </c>
      <c r="V107" s="695">
        <v>204</v>
      </c>
      <c r="W107" s="695">
        <v>204</v>
      </c>
      <c r="X107" s="695">
        <v>204</v>
      </c>
      <c r="Y107" s="695">
        <v>204</v>
      </c>
      <c r="Z107" s="695">
        <v>204</v>
      </c>
      <c r="AA107" s="695">
        <v>204</v>
      </c>
      <c r="AB107" s="695">
        <v>204</v>
      </c>
      <c r="AC107" s="695">
        <v>204</v>
      </c>
      <c r="AD107" s="695">
        <v>204</v>
      </c>
      <c r="AE107" s="695">
        <v>204</v>
      </c>
      <c r="AF107" s="695">
        <v>204</v>
      </c>
      <c r="AG107" s="695">
        <v>204</v>
      </c>
      <c r="AH107" s="695">
        <v>184</v>
      </c>
      <c r="AI107" s="695">
        <v>0</v>
      </c>
      <c r="AJ107" s="695">
        <v>0</v>
      </c>
      <c r="AK107" s="695">
        <v>0</v>
      </c>
      <c r="AL107" s="695">
        <v>0</v>
      </c>
      <c r="AM107" s="695">
        <v>0</v>
      </c>
      <c r="AN107" s="695">
        <v>0</v>
      </c>
      <c r="AO107" s="696">
        <v>0</v>
      </c>
      <c r="AP107" s="632"/>
      <c r="AQ107" s="694">
        <v>0</v>
      </c>
      <c r="AR107" s="695">
        <v>0</v>
      </c>
      <c r="AS107" s="695">
        <v>0</v>
      </c>
      <c r="AT107" s="695">
        <v>0</v>
      </c>
      <c r="AU107" s="695">
        <v>387380</v>
      </c>
      <c r="AV107" s="695">
        <v>387380</v>
      </c>
      <c r="AW107" s="695">
        <v>387380</v>
      </c>
      <c r="AX107" s="695">
        <v>387380</v>
      </c>
      <c r="AY107" s="695">
        <v>387380</v>
      </c>
      <c r="AZ107" s="695">
        <v>387380</v>
      </c>
      <c r="BA107" s="695">
        <v>387380</v>
      </c>
      <c r="BB107" s="695">
        <v>387380</v>
      </c>
      <c r="BC107" s="695">
        <v>387380</v>
      </c>
      <c r="BD107" s="695">
        <v>387380</v>
      </c>
      <c r="BE107" s="695">
        <v>387380</v>
      </c>
      <c r="BF107" s="695">
        <v>387380</v>
      </c>
      <c r="BG107" s="695">
        <v>387380</v>
      </c>
      <c r="BH107" s="695">
        <v>387380</v>
      </c>
      <c r="BI107" s="695">
        <v>387380</v>
      </c>
      <c r="BJ107" s="695">
        <v>387380</v>
      </c>
      <c r="BK107" s="695">
        <v>387380</v>
      </c>
      <c r="BL107" s="695">
        <v>387380</v>
      </c>
      <c r="BM107" s="695">
        <v>369404</v>
      </c>
      <c r="BN107" s="695">
        <v>0</v>
      </c>
      <c r="BO107" s="695">
        <v>0</v>
      </c>
      <c r="BP107" s="695">
        <v>0</v>
      </c>
      <c r="BQ107" s="695">
        <v>0</v>
      </c>
      <c r="BR107" s="695">
        <v>0</v>
      </c>
      <c r="BS107" s="695">
        <v>0</v>
      </c>
      <c r="BT107" s="696">
        <v>0</v>
      </c>
      <c r="BU107" s="163"/>
    </row>
    <row r="108" spans="2:73" ht="15.75">
      <c r="B108" s="781" t="s">
        <v>208</v>
      </c>
      <c r="C108" s="781" t="s">
        <v>756</v>
      </c>
      <c r="D108" s="781" t="s">
        <v>100</v>
      </c>
      <c r="E108" s="781" t="s">
        <v>754</v>
      </c>
      <c r="F108" s="781" t="s">
        <v>758</v>
      </c>
      <c r="G108" s="781" t="s">
        <v>755</v>
      </c>
      <c r="H108" s="781">
        <v>2015</v>
      </c>
      <c r="I108" s="643" t="s">
        <v>577</v>
      </c>
      <c r="J108" s="643" t="s">
        <v>591</v>
      </c>
      <c r="K108" s="632"/>
      <c r="L108" s="694">
        <v>0</v>
      </c>
      <c r="M108" s="695">
        <v>0</v>
      </c>
      <c r="N108" s="695">
        <v>0</v>
      </c>
      <c r="O108" s="695">
        <v>0</v>
      </c>
      <c r="P108" s="695">
        <v>308</v>
      </c>
      <c r="Q108" s="695">
        <v>308</v>
      </c>
      <c r="R108" s="695">
        <v>297</v>
      </c>
      <c r="S108" s="695">
        <v>297</v>
      </c>
      <c r="T108" s="695">
        <v>297</v>
      </c>
      <c r="U108" s="695">
        <v>297</v>
      </c>
      <c r="V108" s="695">
        <v>290</v>
      </c>
      <c r="W108" s="695">
        <v>290</v>
      </c>
      <c r="X108" s="695">
        <v>289</v>
      </c>
      <c r="Y108" s="695">
        <v>265</v>
      </c>
      <c r="Z108" s="695">
        <v>204</v>
      </c>
      <c r="AA108" s="695">
        <v>203</v>
      </c>
      <c r="AB108" s="695">
        <v>174</v>
      </c>
      <c r="AC108" s="695">
        <v>139</v>
      </c>
      <c r="AD108" s="695">
        <v>139</v>
      </c>
      <c r="AE108" s="695">
        <v>108</v>
      </c>
      <c r="AF108" s="695">
        <v>51</v>
      </c>
      <c r="AG108" s="695">
        <v>51</v>
      </c>
      <c r="AH108" s="695">
        <v>51</v>
      </c>
      <c r="AI108" s="695">
        <v>51</v>
      </c>
      <c r="AJ108" s="695">
        <v>0</v>
      </c>
      <c r="AK108" s="695">
        <v>0</v>
      </c>
      <c r="AL108" s="695">
        <v>0</v>
      </c>
      <c r="AM108" s="695">
        <v>0</v>
      </c>
      <c r="AN108" s="695">
        <v>0</v>
      </c>
      <c r="AO108" s="696">
        <v>0</v>
      </c>
      <c r="AP108" s="632"/>
      <c r="AQ108" s="694">
        <v>0</v>
      </c>
      <c r="AR108" s="695">
        <v>0</v>
      </c>
      <c r="AS108" s="695">
        <v>0</v>
      </c>
      <c r="AT108" s="695">
        <v>0</v>
      </c>
      <c r="AU108" s="695">
        <v>5333302</v>
      </c>
      <c r="AV108" s="695">
        <v>5333302</v>
      </c>
      <c r="AW108" s="695">
        <v>5298190</v>
      </c>
      <c r="AX108" s="695">
        <v>5298190</v>
      </c>
      <c r="AY108" s="695">
        <v>5298190</v>
      </c>
      <c r="AZ108" s="695">
        <v>5298190</v>
      </c>
      <c r="BA108" s="695">
        <v>5252067</v>
      </c>
      <c r="BB108" s="695">
        <v>5252067</v>
      </c>
      <c r="BC108" s="695">
        <v>5087206</v>
      </c>
      <c r="BD108" s="695">
        <v>4874162</v>
      </c>
      <c r="BE108" s="695">
        <v>3913369</v>
      </c>
      <c r="BF108" s="695">
        <v>3476202</v>
      </c>
      <c r="BG108" s="695">
        <v>817957</v>
      </c>
      <c r="BH108" s="695">
        <v>705979</v>
      </c>
      <c r="BI108" s="695">
        <v>705979</v>
      </c>
      <c r="BJ108" s="695">
        <v>511737</v>
      </c>
      <c r="BK108" s="695">
        <v>136197</v>
      </c>
      <c r="BL108" s="695">
        <v>136197</v>
      </c>
      <c r="BM108" s="695">
        <v>136197</v>
      </c>
      <c r="BN108" s="695">
        <v>136197</v>
      </c>
      <c r="BO108" s="695">
        <v>0</v>
      </c>
      <c r="BP108" s="695">
        <v>0</v>
      </c>
      <c r="BQ108" s="695">
        <v>0</v>
      </c>
      <c r="BR108" s="695">
        <v>0</v>
      </c>
      <c r="BS108" s="695">
        <v>0</v>
      </c>
      <c r="BT108" s="696">
        <v>0</v>
      </c>
      <c r="BU108" s="163"/>
    </row>
    <row r="109" spans="2:73" ht="15.75">
      <c r="B109" s="781" t="s">
        <v>208</v>
      </c>
      <c r="C109" s="781" t="s">
        <v>756</v>
      </c>
      <c r="D109" s="781" t="s">
        <v>101</v>
      </c>
      <c r="E109" s="781" t="s">
        <v>754</v>
      </c>
      <c r="F109" s="781" t="s">
        <v>758</v>
      </c>
      <c r="G109" s="781" t="s">
        <v>755</v>
      </c>
      <c r="H109" s="781">
        <v>2015</v>
      </c>
      <c r="I109" s="643" t="s">
        <v>577</v>
      </c>
      <c r="J109" s="643" t="s">
        <v>591</v>
      </c>
      <c r="K109" s="632"/>
      <c r="L109" s="694">
        <v>0</v>
      </c>
      <c r="M109" s="695">
        <v>0</v>
      </c>
      <c r="N109" s="695">
        <v>0</v>
      </c>
      <c r="O109" s="695">
        <v>0</v>
      </c>
      <c r="P109" s="695">
        <v>66</v>
      </c>
      <c r="Q109" s="695">
        <v>57</v>
      </c>
      <c r="R109" s="695">
        <v>38</v>
      </c>
      <c r="S109" s="695">
        <v>38</v>
      </c>
      <c r="T109" s="695">
        <v>38</v>
      </c>
      <c r="U109" s="695">
        <v>38</v>
      </c>
      <c r="V109" s="695">
        <v>38</v>
      </c>
      <c r="W109" s="695">
        <v>38</v>
      </c>
      <c r="X109" s="695">
        <v>38</v>
      </c>
      <c r="Y109" s="695">
        <v>38</v>
      </c>
      <c r="Z109" s="695">
        <v>37</v>
      </c>
      <c r="AA109" s="695">
        <v>11</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v>0</v>
      </c>
      <c r="AR109" s="695">
        <v>0</v>
      </c>
      <c r="AS109" s="695">
        <v>0</v>
      </c>
      <c r="AT109" s="695">
        <v>0</v>
      </c>
      <c r="AU109" s="695">
        <v>278584</v>
      </c>
      <c r="AV109" s="695">
        <v>239362</v>
      </c>
      <c r="AW109" s="695">
        <v>167643</v>
      </c>
      <c r="AX109" s="695">
        <v>167643</v>
      </c>
      <c r="AY109" s="695">
        <v>167643</v>
      </c>
      <c r="AZ109" s="695">
        <v>167643</v>
      </c>
      <c r="BA109" s="695">
        <v>167643</v>
      </c>
      <c r="BB109" s="695">
        <v>167643</v>
      </c>
      <c r="BC109" s="695">
        <v>167643</v>
      </c>
      <c r="BD109" s="695">
        <v>167643</v>
      </c>
      <c r="BE109" s="695">
        <v>166147</v>
      </c>
      <c r="BF109" s="695">
        <v>38934</v>
      </c>
      <c r="BG109" s="695">
        <v>0</v>
      </c>
      <c r="BH109" s="695">
        <v>0</v>
      </c>
      <c r="BI109" s="695">
        <v>0</v>
      </c>
      <c r="BJ109" s="695">
        <v>0</v>
      </c>
      <c r="BK109" s="695">
        <v>0</v>
      </c>
      <c r="BL109" s="695">
        <v>0</v>
      </c>
      <c r="BM109" s="695">
        <v>0</v>
      </c>
      <c r="BN109" s="695">
        <v>0</v>
      </c>
      <c r="BO109" s="695">
        <v>0</v>
      </c>
      <c r="BP109" s="695">
        <v>0</v>
      </c>
      <c r="BQ109" s="695">
        <v>0</v>
      </c>
      <c r="BR109" s="695">
        <v>0</v>
      </c>
      <c r="BS109" s="695">
        <v>0</v>
      </c>
      <c r="BT109" s="696">
        <v>0</v>
      </c>
      <c r="BU109" s="163"/>
    </row>
    <row r="110" spans="2:73" ht="15.75">
      <c r="B110" s="781" t="s">
        <v>208</v>
      </c>
      <c r="C110" s="776" t="s">
        <v>760</v>
      </c>
      <c r="D110" s="776" t="s">
        <v>104</v>
      </c>
      <c r="E110" s="776" t="s">
        <v>754</v>
      </c>
      <c r="F110" s="776" t="s">
        <v>760</v>
      </c>
      <c r="G110" s="776" t="s">
        <v>755</v>
      </c>
      <c r="H110" s="776">
        <v>2015</v>
      </c>
      <c r="I110" s="643" t="s">
        <v>577</v>
      </c>
      <c r="J110" s="643" t="s">
        <v>591</v>
      </c>
      <c r="K110" s="632"/>
      <c r="L110" s="694">
        <v>0</v>
      </c>
      <c r="M110" s="695">
        <v>0</v>
      </c>
      <c r="N110" s="695">
        <v>0</v>
      </c>
      <c r="O110" s="695">
        <v>0</v>
      </c>
      <c r="P110" s="695">
        <v>19</v>
      </c>
      <c r="Q110" s="695">
        <v>19</v>
      </c>
      <c r="R110" s="695">
        <v>19</v>
      </c>
      <c r="S110" s="695">
        <v>19</v>
      </c>
      <c r="T110" s="695">
        <v>19</v>
      </c>
      <c r="U110" s="695">
        <v>19</v>
      </c>
      <c r="V110" s="695">
        <v>19</v>
      </c>
      <c r="W110" s="695">
        <v>19</v>
      </c>
      <c r="X110" s="695">
        <v>19</v>
      </c>
      <c r="Y110" s="695">
        <v>19</v>
      </c>
      <c r="Z110" s="695">
        <v>0</v>
      </c>
      <c r="AA110" s="695">
        <v>0</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v>0</v>
      </c>
      <c r="AR110" s="695">
        <v>0</v>
      </c>
      <c r="AS110" s="695">
        <v>0</v>
      </c>
      <c r="AT110" s="695">
        <v>0</v>
      </c>
      <c r="AU110" s="695">
        <v>164500</v>
      </c>
      <c r="AV110" s="695">
        <v>164500</v>
      </c>
      <c r="AW110" s="695">
        <v>164500</v>
      </c>
      <c r="AX110" s="695">
        <v>164500</v>
      </c>
      <c r="AY110" s="695">
        <v>164500</v>
      </c>
      <c r="AZ110" s="695">
        <v>164500</v>
      </c>
      <c r="BA110" s="695">
        <v>164500</v>
      </c>
      <c r="BB110" s="695">
        <v>164500</v>
      </c>
      <c r="BC110" s="695">
        <v>164500</v>
      </c>
      <c r="BD110" s="695">
        <v>164500</v>
      </c>
      <c r="BE110" s="695">
        <v>0</v>
      </c>
      <c r="BF110" s="695">
        <v>0</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5.75">
      <c r="B111" s="781" t="s">
        <v>208</v>
      </c>
      <c r="C111" s="776" t="s">
        <v>760</v>
      </c>
      <c r="D111" s="776" t="s">
        <v>106</v>
      </c>
      <c r="E111" s="776" t="s">
        <v>754</v>
      </c>
      <c r="F111" s="776" t="s">
        <v>760</v>
      </c>
      <c r="G111" s="776" t="s">
        <v>755</v>
      </c>
      <c r="H111" s="776">
        <v>2015</v>
      </c>
      <c r="I111" s="643" t="s">
        <v>577</v>
      </c>
      <c r="J111" s="643" t="s">
        <v>591</v>
      </c>
      <c r="K111" s="632"/>
      <c r="L111" s="694">
        <v>0</v>
      </c>
      <c r="M111" s="695">
        <v>0</v>
      </c>
      <c r="N111" s="695">
        <v>0</v>
      </c>
      <c r="O111" s="695">
        <v>0</v>
      </c>
      <c r="P111" s="695">
        <v>8</v>
      </c>
      <c r="Q111" s="695">
        <v>8</v>
      </c>
      <c r="R111" s="695">
        <v>8</v>
      </c>
      <c r="S111" s="695">
        <v>8</v>
      </c>
      <c r="T111" s="695">
        <v>8</v>
      </c>
      <c r="U111" s="695">
        <v>8</v>
      </c>
      <c r="V111" s="695">
        <v>8</v>
      </c>
      <c r="W111" s="695">
        <v>8</v>
      </c>
      <c r="X111" s="695">
        <v>6</v>
      </c>
      <c r="Y111" s="695">
        <v>6</v>
      </c>
      <c r="Z111" s="695">
        <v>0</v>
      </c>
      <c r="AA111" s="695">
        <v>0</v>
      </c>
      <c r="AB111" s="695">
        <v>0</v>
      </c>
      <c r="AC111" s="695">
        <v>0</v>
      </c>
      <c r="AD111" s="695">
        <v>0</v>
      </c>
      <c r="AE111" s="695">
        <v>0</v>
      </c>
      <c r="AF111" s="695">
        <v>0</v>
      </c>
      <c r="AG111" s="695">
        <v>0</v>
      </c>
      <c r="AH111" s="695">
        <v>0</v>
      </c>
      <c r="AI111" s="695">
        <v>0</v>
      </c>
      <c r="AJ111" s="695">
        <v>0</v>
      </c>
      <c r="AK111" s="695">
        <v>0</v>
      </c>
      <c r="AL111" s="695">
        <v>0</v>
      </c>
      <c r="AM111" s="695">
        <v>0</v>
      </c>
      <c r="AN111" s="695">
        <v>0</v>
      </c>
      <c r="AO111" s="696">
        <v>0</v>
      </c>
      <c r="AP111" s="632"/>
      <c r="AQ111" s="694">
        <v>0</v>
      </c>
      <c r="AR111" s="695">
        <v>0</v>
      </c>
      <c r="AS111" s="695">
        <v>0</v>
      </c>
      <c r="AT111" s="695">
        <v>0</v>
      </c>
      <c r="AU111" s="695">
        <v>22293</v>
      </c>
      <c r="AV111" s="695">
        <v>22293</v>
      </c>
      <c r="AW111" s="695">
        <v>22293</v>
      </c>
      <c r="AX111" s="695">
        <v>22293</v>
      </c>
      <c r="AY111" s="695">
        <v>22293</v>
      </c>
      <c r="AZ111" s="695">
        <v>22293</v>
      </c>
      <c r="BA111" s="695">
        <v>22293</v>
      </c>
      <c r="BB111" s="695">
        <v>22293</v>
      </c>
      <c r="BC111" s="695">
        <v>20201</v>
      </c>
      <c r="BD111" s="695">
        <v>20201</v>
      </c>
      <c r="BE111" s="695">
        <v>0</v>
      </c>
      <c r="BF111" s="695">
        <v>0</v>
      </c>
      <c r="BG111" s="695">
        <v>0</v>
      </c>
      <c r="BH111" s="695">
        <v>0</v>
      </c>
      <c r="BI111" s="695">
        <v>0</v>
      </c>
      <c r="BJ111" s="695">
        <v>0</v>
      </c>
      <c r="BK111" s="695">
        <v>0</v>
      </c>
      <c r="BL111" s="695">
        <v>0</v>
      </c>
      <c r="BM111" s="695">
        <v>0</v>
      </c>
      <c r="BN111" s="695">
        <v>0</v>
      </c>
      <c r="BO111" s="695">
        <v>0</v>
      </c>
      <c r="BP111" s="695">
        <v>0</v>
      </c>
      <c r="BQ111" s="695">
        <v>0</v>
      </c>
      <c r="BR111" s="695">
        <v>0</v>
      </c>
      <c r="BS111" s="695">
        <v>0</v>
      </c>
      <c r="BT111" s="696">
        <v>0</v>
      </c>
      <c r="BU111" s="163"/>
    </row>
    <row r="112" spans="2:73">
      <c r="B112" s="781" t="s">
        <v>208</v>
      </c>
      <c r="C112" s="776" t="s">
        <v>490</v>
      </c>
      <c r="D112" s="776" t="s">
        <v>108</v>
      </c>
      <c r="E112" s="776" t="s">
        <v>754</v>
      </c>
      <c r="F112" s="776" t="s">
        <v>29</v>
      </c>
      <c r="G112" s="776" t="s">
        <v>755</v>
      </c>
      <c r="H112" s="776">
        <v>2015</v>
      </c>
      <c r="I112" s="643" t="s">
        <v>577</v>
      </c>
      <c r="J112" s="643" t="s">
        <v>591</v>
      </c>
      <c r="K112" s="632"/>
      <c r="L112" s="694">
        <v>0</v>
      </c>
      <c r="M112" s="695">
        <v>0</v>
      </c>
      <c r="N112" s="695">
        <v>0</v>
      </c>
      <c r="O112" s="695">
        <v>0</v>
      </c>
      <c r="P112" s="695">
        <v>6</v>
      </c>
      <c r="Q112" s="695">
        <v>6</v>
      </c>
      <c r="R112" s="695">
        <v>6</v>
      </c>
      <c r="S112" s="695">
        <v>6</v>
      </c>
      <c r="T112" s="695">
        <v>6</v>
      </c>
      <c r="U112" s="695">
        <v>6</v>
      </c>
      <c r="V112" s="695">
        <v>6</v>
      </c>
      <c r="W112" s="695">
        <v>6</v>
      </c>
      <c r="X112" s="695">
        <v>5</v>
      </c>
      <c r="Y112" s="695">
        <v>5</v>
      </c>
      <c r="Z112" s="695">
        <v>5</v>
      </c>
      <c r="AA112" s="695">
        <v>5</v>
      </c>
      <c r="AB112" s="695">
        <v>5</v>
      </c>
      <c r="AC112" s="695">
        <v>5</v>
      </c>
      <c r="AD112" s="695">
        <v>1</v>
      </c>
      <c r="AE112" s="695">
        <v>1</v>
      </c>
      <c r="AF112" s="695">
        <v>1</v>
      </c>
      <c r="AG112" s="695">
        <v>1</v>
      </c>
      <c r="AH112" s="695">
        <v>1</v>
      </c>
      <c r="AI112" s="695">
        <v>1</v>
      </c>
      <c r="AJ112" s="695">
        <v>0</v>
      </c>
      <c r="AK112" s="695">
        <v>0</v>
      </c>
      <c r="AL112" s="695">
        <v>0</v>
      </c>
      <c r="AM112" s="695">
        <v>0</v>
      </c>
      <c r="AN112" s="695">
        <v>0</v>
      </c>
      <c r="AO112" s="696">
        <v>0</v>
      </c>
      <c r="AP112" s="632"/>
      <c r="AQ112" s="694">
        <v>0</v>
      </c>
      <c r="AR112" s="695">
        <v>0</v>
      </c>
      <c r="AS112" s="695">
        <v>0</v>
      </c>
      <c r="AT112" s="695">
        <v>0</v>
      </c>
      <c r="AU112" s="695">
        <v>45402</v>
      </c>
      <c r="AV112" s="695">
        <v>41348</v>
      </c>
      <c r="AW112" s="695">
        <v>40659</v>
      </c>
      <c r="AX112" s="695">
        <v>39969</v>
      </c>
      <c r="AY112" s="695">
        <v>39900</v>
      </c>
      <c r="AZ112" s="695">
        <v>39900</v>
      </c>
      <c r="BA112" s="695">
        <v>39900</v>
      </c>
      <c r="BB112" s="695">
        <v>39300</v>
      </c>
      <c r="BC112" s="695">
        <v>32870</v>
      </c>
      <c r="BD112" s="695">
        <v>32484</v>
      </c>
      <c r="BE112" s="695">
        <v>32275</v>
      </c>
      <c r="BF112" s="695">
        <v>32275</v>
      </c>
      <c r="BG112" s="695">
        <v>32044</v>
      </c>
      <c r="BH112" s="695">
        <v>32044</v>
      </c>
      <c r="BI112" s="695">
        <v>4776</v>
      </c>
      <c r="BJ112" s="695">
        <v>4570</v>
      </c>
      <c r="BK112" s="695">
        <v>4570</v>
      </c>
      <c r="BL112" s="695">
        <v>4570</v>
      </c>
      <c r="BM112" s="695">
        <v>4570</v>
      </c>
      <c r="BN112" s="695">
        <v>4570</v>
      </c>
      <c r="BO112" s="695">
        <v>2141</v>
      </c>
      <c r="BP112" s="695">
        <v>0</v>
      </c>
      <c r="BQ112" s="695">
        <v>0</v>
      </c>
      <c r="BR112" s="695">
        <v>0</v>
      </c>
      <c r="BS112" s="695">
        <v>0</v>
      </c>
      <c r="BT112" s="696">
        <v>0</v>
      </c>
    </row>
    <row r="113" spans="2:73">
      <c r="B113" s="781" t="s">
        <v>208</v>
      </c>
      <c r="C113" s="776" t="s">
        <v>753</v>
      </c>
      <c r="D113" s="776" t="s">
        <v>95</v>
      </c>
      <c r="E113" s="776" t="s">
        <v>754</v>
      </c>
      <c r="F113" s="776" t="s">
        <v>758</v>
      </c>
      <c r="G113" s="776" t="s">
        <v>755</v>
      </c>
      <c r="H113" s="776">
        <v>2015</v>
      </c>
      <c r="I113" s="643" t="s">
        <v>578</v>
      </c>
      <c r="J113" s="643" t="s">
        <v>584</v>
      </c>
      <c r="K113" s="632"/>
      <c r="L113" s="694">
        <v>0</v>
      </c>
      <c r="M113" s="695">
        <v>0</v>
      </c>
      <c r="N113" s="695">
        <v>0</v>
      </c>
      <c r="O113" s="695">
        <v>0</v>
      </c>
      <c r="P113" s="695">
        <v>3</v>
      </c>
      <c r="Q113" s="695">
        <v>3</v>
      </c>
      <c r="R113" s="695">
        <v>3</v>
      </c>
      <c r="S113" s="695">
        <v>3</v>
      </c>
      <c r="T113" s="695">
        <v>3</v>
      </c>
      <c r="U113" s="695">
        <v>3</v>
      </c>
      <c r="V113" s="695">
        <v>3</v>
      </c>
      <c r="W113" s="695">
        <v>3</v>
      </c>
      <c r="X113" s="695">
        <v>3</v>
      </c>
      <c r="Y113" s="695">
        <v>3</v>
      </c>
      <c r="Z113" s="695">
        <v>3</v>
      </c>
      <c r="AA113" s="695">
        <v>3</v>
      </c>
      <c r="AB113" s="695">
        <v>3</v>
      </c>
      <c r="AC113" s="695">
        <v>3</v>
      </c>
      <c r="AD113" s="695">
        <v>3</v>
      </c>
      <c r="AE113" s="695">
        <v>3</v>
      </c>
      <c r="AF113" s="695">
        <v>2</v>
      </c>
      <c r="AG113" s="695">
        <v>2</v>
      </c>
      <c r="AH113" s="695">
        <v>2</v>
      </c>
      <c r="AI113" s="695">
        <v>2</v>
      </c>
      <c r="AJ113" s="695">
        <v>0</v>
      </c>
      <c r="AK113" s="695">
        <v>0</v>
      </c>
      <c r="AL113" s="695">
        <v>0</v>
      </c>
      <c r="AM113" s="695">
        <v>0</v>
      </c>
      <c r="AN113" s="695">
        <v>0</v>
      </c>
      <c r="AO113" s="696">
        <v>0</v>
      </c>
      <c r="AP113" s="632"/>
      <c r="AQ113" s="694">
        <v>0</v>
      </c>
      <c r="AR113" s="695">
        <v>0</v>
      </c>
      <c r="AS113" s="695">
        <v>0</v>
      </c>
      <c r="AT113" s="695">
        <v>0</v>
      </c>
      <c r="AU113" s="695">
        <v>53894</v>
      </c>
      <c r="AV113" s="695">
        <v>53119</v>
      </c>
      <c r="AW113" s="695">
        <v>53119</v>
      </c>
      <c r="AX113" s="695">
        <v>53119</v>
      </c>
      <c r="AY113" s="695">
        <v>53119</v>
      </c>
      <c r="AZ113" s="695">
        <v>53119</v>
      </c>
      <c r="BA113" s="695">
        <v>53119</v>
      </c>
      <c r="BB113" s="695">
        <v>53097</v>
      </c>
      <c r="BC113" s="695">
        <v>53097</v>
      </c>
      <c r="BD113" s="695">
        <v>53097</v>
      </c>
      <c r="BE113" s="695">
        <v>51777</v>
      </c>
      <c r="BF113" s="695">
        <v>51719</v>
      </c>
      <c r="BG113" s="695">
        <v>51719</v>
      </c>
      <c r="BH113" s="695">
        <v>51600</v>
      </c>
      <c r="BI113" s="695">
        <v>51600</v>
      </c>
      <c r="BJ113" s="695">
        <v>51506</v>
      </c>
      <c r="BK113" s="695">
        <v>26693</v>
      </c>
      <c r="BL113" s="695">
        <v>26693</v>
      </c>
      <c r="BM113" s="695">
        <v>26693</v>
      </c>
      <c r="BN113" s="695">
        <v>26693</v>
      </c>
      <c r="BO113" s="695">
        <v>0</v>
      </c>
      <c r="BP113" s="695">
        <v>0</v>
      </c>
      <c r="BQ113" s="695">
        <v>0</v>
      </c>
      <c r="BR113" s="695">
        <v>0</v>
      </c>
      <c r="BS113" s="695">
        <v>0</v>
      </c>
      <c r="BT113" s="696">
        <v>0</v>
      </c>
    </row>
    <row r="114" spans="2:73">
      <c r="B114" s="781" t="s">
        <v>208</v>
      </c>
      <c r="C114" s="776" t="s">
        <v>753</v>
      </c>
      <c r="D114" s="776" t="s">
        <v>96</v>
      </c>
      <c r="E114" s="776" t="s">
        <v>754</v>
      </c>
      <c r="F114" s="776" t="s">
        <v>29</v>
      </c>
      <c r="G114" s="776" t="s">
        <v>755</v>
      </c>
      <c r="H114" s="776">
        <v>2015</v>
      </c>
      <c r="I114" s="643" t="s">
        <v>578</v>
      </c>
      <c r="J114" s="643" t="s">
        <v>584</v>
      </c>
      <c r="K114" s="632"/>
      <c r="L114" s="694">
        <v>0</v>
      </c>
      <c r="M114" s="695">
        <v>0</v>
      </c>
      <c r="N114" s="695">
        <v>0</v>
      </c>
      <c r="O114" s="695">
        <v>0</v>
      </c>
      <c r="P114" s="695">
        <v>0</v>
      </c>
      <c r="Q114" s="695">
        <v>0</v>
      </c>
      <c r="R114" s="695">
        <v>0</v>
      </c>
      <c r="S114" s="695">
        <v>0</v>
      </c>
      <c r="T114" s="695">
        <v>0</v>
      </c>
      <c r="U114" s="695">
        <v>0</v>
      </c>
      <c r="V114" s="695">
        <v>0</v>
      </c>
      <c r="W114" s="695">
        <v>0</v>
      </c>
      <c r="X114" s="695">
        <v>0</v>
      </c>
      <c r="Y114" s="695">
        <v>0</v>
      </c>
      <c r="Z114" s="695">
        <v>0</v>
      </c>
      <c r="AA114" s="695">
        <v>0</v>
      </c>
      <c r="AB114" s="695">
        <v>0</v>
      </c>
      <c r="AC114" s="695">
        <v>0</v>
      </c>
      <c r="AD114" s="695">
        <v>0</v>
      </c>
      <c r="AE114" s="695">
        <v>0</v>
      </c>
      <c r="AF114" s="695">
        <v>0</v>
      </c>
      <c r="AG114" s="695">
        <v>0</v>
      </c>
      <c r="AH114" s="695">
        <v>0</v>
      </c>
      <c r="AI114" s="695">
        <v>0</v>
      </c>
      <c r="AJ114" s="695">
        <v>0</v>
      </c>
      <c r="AK114" s="695">
        <v>0</v>
      </c>
      <c r="AL114" s="695">
        <v>0</v>
      </c>
      <c r="AM114" s="695">
        <v>0</v>
      </c>
      <c r="AN114" s="695">
        <v>0</v>
      </c>
      <c r="AO114" s="696">
        <v>0</v>
      </c>
      <c r="AP114" s="632"/>
      <c r="AQ114" s="694">
        <v>0</v>
      </c>
      <c r="AR114" s="695">
        <v>0</v>
      </c>
      <c r="AS114" s="695">
        <v>0</v>
      </c>
      <c r="AT114" s="695">
        <v>0</v>
      </c>
      <c r="AU114" s="695">
        <v>6166</v>
      </c>
      <c r="AV114" s="695">
        <v>6094</v>
      </c>
      <c r="AW114" s="695">
        <v>6094</v>
      </c>
      <c r="AX114" s="695">
        <v>6094</v>
      </c>
      <c r="AY114" s="695">
        <v>6094</v>
      </c>
      <c r="AZ114" s="695">
        <v>6094</v>
      </c>
      <c r="BA114" s="695">
        <v>6094</v>
      </c>
      <c r="BB114" s="695">
        <v>6079</v>
      </c>
      <c r="BC114" s="695">
        <v>6079</v>
      </c>
      <c r="BD114" s="695">
        <v>6079</v>
      </c>
      <c r="BE114" s="695">
        <v>5156</v>
      </c>
      <c r="BF114" s="695">
        <v>5113</v>
      </c>
      <c r="BG114" s="695">
        <v>5113</v>
      </c>
      <c r="BH114" s="695">
        <v>4956</v>
      </c>
      <c r="BI114" s="695">
        <v>4956</v>
      </c>
      <c r="BJ114" s="695">
        <v>4938</v>
      </c>
      <c r="BK114" s="695">
        <v>2063</v>
      </c>
      <c r="BL114" s="695">
        <v>2063</v>
      </c>
      <c r="BM114" s="695">
        <v>2063</v>
      </c>
      <c r="BN114" s="695">
        <v>2063</v>
      </c>
      <c r="BO114" s="695">
        <v>0</v>
      </c>
      <c r="BP114" s="695">
        <v>0</v>
      </c>
      <c r="BQ114" s="695">
        <v>0</v>
      </c>
      <c r="BR114" s="695">
        <v>0</v>
      </c>
      <c r="BS114" s="695">
        <v>0</v>
      </c>
      <c r="BT114" s="696">
        <v>0</v>
      </c>
    </row>
    <row r="115" spans="2:73" ht="15.75">
      <c r="B115" s="781" t="s">
        <v>208</v>
      </c>
      <c r="C115" s="776" t="s">
        <v>753</v>
      </c>
      <c r="D115" s="776" t="s">
        <v>678</v>
      </c>
      <c r="E115" s="776" t="s">
        <v>754</v>
      </c>
      <c r="F115" s="776" t="s">
        <v>29</v>
      </c>
      <c r="G115" s="776" t="s">
        <v>755</v>
      </c>
      <c r="H115" s="776">
        <v>2015</v>
      </c>
      <c r="I115" s="643" t="s">
        <v>578</v>
      </c>
      <c r="J115" s="643" t="s">
        <v>584</v>
      </c>
      <c r="K115" s="632"/>
      <c r="L115" s="694">
        <v>0</v>
      </c>
      <c r="M115" s="695">
        <v>0</v>
      </c>
      <c r="N115" s="695">
        <v>0</v>
      </c>
      <c r="O115" s="695">
        <v>0</v>
      </c>
      <c r="P115" s="695">
        <v>2</v>
      </c>
      <c r="Q115" s="695">
        <v>2</v>
      </c>
      <c r="R115" s="695">
        <v>2</v>
      </c>
      <c r="S115" s="695">
        <v>2</v>
      </c>
      <c r="T115" s="695">
        <v>2</v>
      </c>
      <c r="U115" s="695">
        <v>2</v>
      </c>
      <c r="V115" s="695">
        <v>2</v>
      </c>
      <c r="W115" s="695">
        <v>2</v>
      </c>
      <c r="X115" s="695">
        <v>2</v>
      </c>
      <c r="Y115" s="695">
        <v>2</v>
      </c>
      <c r="Z115" s="695">
        <v>2</v>
      </c>
      <c r="AA115" s="695">
        <v>2</v>
      </c>
      <c r="AB115" s="695">
        <v>2</v>
      </c>
      <c r="AC115" s="695">
        <v>2</v>
      </c>
      <c r="AD115" s="695">
        <v>2</v>
      </c>
      <c r="AE115" s="695">
        <v>2</v>
      </c>
      <c r="AF115" s="695">
        <v>2</v>
      </c>
      <c r="AG115" s="695">
        <v>2</v>
      </c>
      <c r="AH115" s="695">
        <v>2</v>
      </c>
      <c r="AI115" s="695">
        <v>0</v>
      </c>
      <c r="AJ115" s="695">
        <v>0</v>
      </c>
      <c r="AK115" s="695">
        <v>0</v>
      </c>
      <c r="AL115" s="695">
        <v>0</v>
      </c>
      <c r="AM115" s="695">
        <v>0</v>
      </c>
      <c r="AN115" s="695">
        <v>0</v>
      </c>
      <c r="AO115" s="696">
        <v>0</v>
      </c>
      <c r="AP115" s="632"/>
      <c r="AQ115" s="694">
        <v>0</v>
      </c>
      <c r="AR115" s="695">
        <v>0</v>
      </c>
      <c r="AS115" s="695">
        <v>0</v>
      </c>
      <c r="AT115" s="695">
        <v>0</v>
      </c>
      <c r="AU115" s="695">
        <v>3351</v>
      </c>
      <c r="AV115" s="695">
        <v>3351</v>
      </c>
      <c r="AW115" s="695">
        <v>3351</v>
      </c>
      <c r="AX115" s="695">
        <v>3351</v>
      </c>
      <c r="AY115" s="695">
        <v>3351</v>
      </c>
      <c r="AZ115" s="695">
        <v>3351</v>
      </c>
      <c r="BA115" s="695">
        <v>3351</v>
      </c>
      <c r="BB115" s="695">
        <v>3351</v>
      </c>
      <c r="BC115" s="695">
        <v>3351</v>
      </c>
      <c r="BD115" s="695">
        <v>3351</v>
      </c>
      <c r="BE115" s="695">
        <v>3351</v>
      </c>
      <c r="BF115" s="695">
        <v>3351</v>
      </c>
      <c r="BG115" s="695">
        <v>3351</v>
      </c>
      <c r="BH115" s="695">
        <v>3351</v>
      </c>
      <c r="BI115" s="695">
        <v>3351</v>
      </c>
      <c r="BJ115" s="695">
        <v>3351</v>
      </c>
      <c r="BK115" s="695">
        <v>3351</v>
      </c>
      <c r="BL115" s="695">
        <v>3351</v>
      </c>
      <c r="BM115" s="695">
        <v>3223</v>
      </c>
      <c r="BN115" s="695">
        <v>0</v>
      </c>
      <c r="BO115" s="695">
        <v>0</v>
      </c>
      <c r="BP115" s="695">
        <v>0</v>
      </c>
      <c r="BQ115" s="695">
        <v>0</v>
      </c>
      <c r="BR115" s="695">
        <v>0</v>
      </c>
      <c r="BS115" s="695">
        <v>0</v>
      </c>
      <c r="BT115" s="696">
        <v>0</v>
      </c>
      <c r="BU115" s="163"/>
    </row>
    <row r="116" spans="2:73" ht="15.75">
      <c r="B116" s="781" t="s">
        <v>208</v>
      </c>
      <c r="C116" s="776" t="s">
        <v>756</v>
      </c>
      <c r="D116" s="776" t="s">
        <v>100</v>
      </c>
      <c r="E116" s="776" t="s">
        <v>754</v>
      </c>
      <c r="F116" s="776" t="s">
        <v>758</v>
      </c>
      <c r="G116" s="776" t="s">
        <v>755</v>
      </c>
      <c r="H116" s="776">
        <v>2015</v>
      </c>
      <c r="I116" s="643" t="s">
        <v>578</v>
      </c>
      <c r="J116" s="643" t="s">
        <v>584</v>
      </c>
      <c r="K116" s="632"/>
      <c r="L116" s="694">
        <v>0</v>
      </c>
      <c r="M116" s="695">
        <v>0</v>
      </c>
      <c r="N116" s="695">
        <v>0</v>
      </c>
      <c r="O116" s="695">
        <v>0</v>
      </c>
      <c r="P116" s="695">
        <v>1</v>
      </c>
      <c r="Q116" s="695">
        <v>1</v>
      </c>
      <c r="R116" s="695">
        <v>1</v>
      </c>
      <c r="S116" s="695">
        <v>1</v>
      </c>
      <c r="T116" s="695">
        <v>1</v>
      </c>
      <c r="U116" s="695">
        <v>1</v>
      </c>
      <c r="V116" s="695">
        <v>1</v>
      </c>
      <c r="W116" s="695">
        <v>1</v>
      </c>
      <c r="X116" s="695">
        <v>1</v>
      </c>
      <c r="Y116" s="695">
        <v>0</v>
      </c>
      <c r="Z116" s="695">
        <v>0</v>
      </c>
      <c r="AA116" s="695">
        <v>0</v>
      </c>
      <c r="AB116" s="695">
        <v>0</v>
      </c>
      <c r="AC116" s="695">
        <v>0</v>
      </c>
      <c r="AD116" s="695">
        <v>0</v>
      </c>
      <c r="AE116" s="695">
        <v>0</v>
      </c>
      <c r="AF116" s="695">
        <v>0</v>
      </c>
      <c r="AG116" s="695">
        <v>0</v>
      </c>
      <c r="AH116" s="695">
        <v>0</v>
      </c>
      <c r="AI116" s="695">
        <v>0</v>
      </c>
      <c r="AJ116" s="695">
        <v>0</v>
      </c>
      <c r="AK116" s="695">
        <v>0</v>
      </c>
      <c r="AL116" s="695">
        <v>0</v>
      </c>
      <c r="AM116" s="695">
        <v>0</v>
      </c>
      <c r="AN116" s="695">
        <v>0</v>
      </c>
      <c r="AO116" s="696">
        <v>0</v>
      </c>
      <c r="AP116" s="632"/>
      <c r="AQ116" s="694">
        <v>0</v>
      </c>
      <c r="AR116" s="695">
        <v>0</v>
      </c>
      <c r="AS116" s="695">
        <v>0</v>
      </c>
      <c r="AT116" s="695">
        <v>0</v>
      </c>
      <c r="AU116" s="695">
        <v>145800</v>
      </c>
      <c r="AV116" s="695">
        <v>145800</v>
      </c>
      <c r="AW116" s="695">
        <v>145800</v>
      </c>
      <c r="AX116" s="695">
        <v>145800</v>
      </c>
      <c r="AY116" s="695">
        <v>145800</v>
      </c>
      <c r="AZ116" s="695">
        <v>145800</v>
      </c>
      <c r="BA116" s="695">
        <v>143469</v>
      </c>
      <c r="BB116" s="695">
        <v>143469</v>
      </c>
      <c r="BC116" s="695">
        <v>143469</v>
      </c>
      <c r="BD116" s="695">
        <v>133595</v>
      </c>
      <c r="BE116" s="695">
        <v>123932</v>
      </c>
      <c r="BF116" s="695">
        <v>123932</v>
      </c>
      <c r="BG116" s="695">
        <v>0</v>
      </c>
      <c r="BH116" s="695">
        <v>0</v>
      </c>
      <c r="BI116" s="695">
        <v>0</v>
      </c>
      <c r="BJ116" s="695">
        <v>0</v>
      </c>
      <c r="BK116" s="695">
        <v>0</v>
      </c>
      <c r="BL116" s="695">
        <v>0</v>
      </c>
      <c r="BM116" s="695">
        <v>0</v>
      </c>
      <c r="BN116" s="695">
        <v>0</v>
      </c>
      <c r="BO116" s="695">
        <v>0</v>
      </c>
      <c r="BP116" s="695">
        <v>0</v>
      </c>
      <c r="BQ116" s="695">
        <v>0</v>
      </c>
      <c r="BR116" s="695">
        <v>0</v>
      </c>
      <c r="BS116" s="695">
        <v>0</v>
      </c>
      <c r="BT116" s="696">
        <v>0</v>
      </c>
      <c r="BU116" s="163"/>
    </row>
    <row r="117" spans="2:73" ht="15.75">
      <c r="B117" s="781" t="s">
        <v>208</v>
      </c>
      <c r="C117" s="776" t="s">
        <v>756</v>
      </c>
      <c r="D117" s="776" t="s">
        <v>103</v>
      </c>
      <c r="E117" s="776" t="s">
        <v>754</v>
      </c>
      <c r="F117" s="776" t="s">
        <v>758</v>
      </c>
      <c r="G117" s="776" t="s">
        <v>755</v>
      </c>
      <c r="H117" s="776">
        <v>2015</v>
      </c>
      <c r="I117" s="643" t="s">
        <v>578</v>
      </c>
      <c r="J117" s="643" t="s">
        <v>584</v>
      </c>
      <c r="K117" s="632"/>
      <c r="L117" s="694">
        <v>0</v>
      </c>
      <c r="M117" s="695">
        <v>0</v>
      </c>
      <c r="N117" s="695">
        <v>0</v>
      </c>
      <c r="O117" s="695">
        <v>0</v>
      </c>
      <c r="P117" s="695">
        <v>16</v>
      </c>
      <c r="Q117" s="695">
        <v>16</v>
      </c>
      <c r="R117" s="695">
        <v>16</v>
      </c>
      <c r="S117" s="695">
        <v>16</v>
      </c>
      <c r="T117" s="695">
        <v>16</v>
      </c>
      <c r="U117" s="695">
        <v>16</v>
      </c>
      <c r="V117" s="695">
        <v>16</v>
      </c>
      <c r="W117" s="695">
        <v>16</v>
      </c>
      <c r="X117" s="695">
        <v>16</v>
      </c>
      <c r="Y117" s="695">
        <v>16</v>
      </c>
      <c r="Z117" s="695">
        <v>0</v>
      </c>
      <c r="AA117" s="695">
        <v>0</v>
      </c>
      <c r="AB117" s="695">
        <v>0</v>
      </c>
      <c r="AC117" s="695">
        <v>0</v>
      </c>
      <c r="AD117" s="695">
        <v>0</v>
      </c>
      <c r="AE117" s="695">
        <v>0</v>
      </c>
      <c r="AF117" s="695">
        <v>0</v>
      </c>
      <c r="AG117" s="695">
        <v>0</v>
      </c>
      <c r="AH117" s="695">
        <v>0</v>
      </c>
      <c r="AI117" s="695">
        <v>0</v>
      </c>
      <c r="AJ117" s="695">
        <v>0</v>
      </c>
      <c r="AK117" s="695">
        <v>0</v>
      </c>
      <c r="AL117" s="695">
        <v>0</v>
      </c>
      <c r="AM117" s="695">
        <v>0</v>
      </c>
      <c r="AN117" s="695">
        <v>0</v>
      </c>
      <c r="AO117" s="696">
        <v>0</v>
      </c>
      <c r="AP117" s="632"/>
      <c r="AQ117" s="694">
        <v>0</v>
      </c>
      <c r="AR117" s="695">
        <v>0</v>
      </c>
      <c r="AS117" s="695">
        <v>0</v>
      </c>
      <c r="AT117" s="695">
        <v>0</v>
      </c>
      <c r="AU117" s="695">
        <v>60323</v>
      </c>
      <c r="AV117" s="695">
        <v>60323</v>
      </c>
      <c r="AW117" s="695">
        <v>60323</v>
      </c>
      <c r="AX117" s="695">
        <v>60323</v>
      </c>
      <c r="AY117" s="695">
        <v>60323</v>
      </c>
      <c r="AZ117" s="695">
        <v>60323</v>
      </c>
      <c r="BA117" s="695">
        <v>60323</v>
      </c>
      <c r="BB117" s="695">
        <v>60323</v>
      </c>
      <c r="BC117" s="695">
        <v>60323</v>
      </c>
      <c r="BD117" s="695">
        <v>60323</v>
      </c>
      <c r="BE117" s="695">
        <v>0</v>
      </c>
      <c r="BF117" s="695">
        <v>0</v>
      </c>
      <c r="BG117" s="695">
        <v>0</v>
      </c>
      <c r="BH117" s="695">
        <v>0</v>
      </c>
      <c r="BI117" s="695">
        <v>0</v>
      </c>
      <c r="BJ117" s="695">
        <v>0</v>
      </c>
      <c r="BK117" s="695">
        <v>0</v>
      </c>
      <c r="BL117" s="695">
        <v>0</v>
      </c>
      <c r="BM117" s="695">
        <v>0</v>
      </c>
      <c r="BN117" s="695">
        <v>0</v>
      </c>
      <c r="BO117" s="695">
        <v>0</v>
      </c>
      <c r="BP117" s="695">
        <v>0</v>
      </c>
      <c r="BQ117" s="695">
        <v>0</v>
      </c>
      <c r="BR117" s="695">
        <v>0</v>
      </c>
      <c r="BS117" s="695">
        <v>0</v>
      </c>
      <c r="BT117" s="696">
        <v>0</v>
      </c>
      <c r="BU117" s="163"/>
    </row>
    <row r="118" spans="2:73" ht="15.75">
      <c r="B118" s="781" t="s">
        <v>208</v>
      </c>
      <c r="C118" s="776" t="s">
        <v>753</v>
      </c>
      <c r="D118" s="776" t="s">
        <v>113</v>
      </c>
      <c r="E118" s="776" t="s">
        <v>754</v>
      </c>
      <c r="F118" s="776" t="s">
        <v>29</v>
      </c>
      <c r="G118" s="776" t="s">
        <v>755</v>
      </c>
      <c r="H118" s="776">
        <v>2016</v>
      </c>
      <c r="I118" s="643" t="s">
        <v>578</v>
      </c>
      <c r="J118" s="643" t="s">
        <v>591</v>
      </c>
      <c r="K118" s="632"/>
      <c r="L118" s="694">
        <v>0</v>
      </c>
      <c r="M118" s="695">
        <v>0</v>
      </c>
      <c r="N118" s="695">
        <v>0</v>
      </c>
      <c r="O118" s="695">
        <v>0</v>
      </c>
      <c r="P118" s="695">
        <v>0</v>
      </c>
      <c r="Q118" s="695">
        <v>178</v>
      </c>
      <c r="R118" s="695">
        <v>178</v>
      </c>
      <c r="S118" s="695">
        <v>178</v>
      </c>
      <c r="T118" s="695">
        <v>178</v>
      </c>
      <c r="U118" s="695">
        <v>178</v>
      </c>
      <c r="V118" s="695">
        <v>178</v>
      </c>
      <c r="W118" s="695">
        <v>178</v>
      </c>
      <c r="X118" s="695">
        <v>178</v>
      </c>
      <c r="Y118" s="695">
        <v>178</v>
      </c>
      <c r="Z118" s="695">
        <v>177</v>
      </c>
      <c r="AA118" s="695">
        <v>171</v>
      </c>
      <c r="AB118" s="695">
        <v>171</v>
      </c>
      <c r="AC118" s="695">
        <v>171</v>
      </c>
      <c r="AD118" s="695">
        <v>171</v>
      </c>
      <c r="AE118" s="695">
        <v>148</v>
      </c>
      <c r="AF118" s="695">
        <v>148</v>
      </c>
      <c r="AG118" s="695">
        <v>67</v>
      </c>
      <c r="AH118" s="695">
        <v>0</v>
      </c>
      <c r="AI118" s="695">
        <v>0</v>
      </c>
      <c r="AJ118" s="695">
        <v>0</v>
      </c>
      <c r="AK118" s="695">
        <v>0</v>
      </c>
      <c r="AL118" s="695">
        <v>0</v>
      </c>
      <c r="AM118" s="695">
        <v>0</v>
      </c>
      <c r="AN118" s="695">
        <v>0</v>
      </c>
      <c r="AO118" s="696">
        <v>0</v>
      </c>
      <c r="AP118" s="632"/>
      <c r="AQ118" s="694">
        <v>0</v>
      </c>
      <c r="AR118" s="695">
        <v>0</v>
      </c>
      <c r="AS118" s="695">
        <v>0</v>
      </c>
      <c r="AT118" s="695">
        <v>0</v>
      </c>
      <c r="AU118" s="695">
        <v>0</v>
      </c>
      <c r="AV118" s="695">
        <v>2743154</v>
      </c>
      <c r="AW118" s="695">
        <v>2743154</v>
      </c>
      <c r="AX118" s="695">
        <v>2743154</v>
      </c>
      <c r="AY118" s="695">
        <v>2743154</v>
      </c>
      <c r="AZ118" s="695">
        <v>2743154</v>
      </c>
      <c r="BA118" s="695">
        <v>2743154</v>
      </c>
      <c r="BB118" s="695">
        <v>2743154</v>
      </c>
      <c r="BC118" s="695">
        <v>2742762</v>
      </c>
      <c r="BD118" s="695">
        <v>2742762</v>
      </c>
      <c r="BE118" s="695">
        <v>2731209</v>
      </c>
      <c r="BF118" s="695">
        <v>2700043</v>
      </c>
      <c r="BG118" s="695">
        <v>2698526</v>
      </c>
      <c r="BH118" s="695">
        <v>2698526</v>
      </c>
      <c r="BI118" s="695">
        <v>2684769</v>
      </c>
      <c r="BJ118" s="695">
        <v>2322815</v>
      </c>
      <c r="BK118" s="695">
        <v>2322815</v>
      </c>
      <c r="BL118" s="695">
        <v>1061276</v>
      </c>
      <c r="BM118" s="695">
        <v>0</v>
      </c>
      <c r="BN118" s="695">
        <v>0</v>
      </c>
      <c r="BO118" s="695">
        <v>0</v>
      </c>
      <c r="BP118" s="695">
        <v>0</v>
      </c>
      <c r="BQ118" s="695">
        <v>0</v>
      </c>
      <c r="BR118" s="695">
        <v>0</v>
      </c>
      <c r="BS118" s="695">
        <v>0</v>
      </c>
      <c r="BT118" s="696">
        <v>0</v>
      </c>
      <c r="BU118" s="163"/>
    </row>
    <row r="119" spans="2:73" ht="15.75">
      <c r="B119" s="781" t="s">
        <v>208</v>
      </c>
      <c r="C119" s="776" t="s">
        <v>753</v>
      </c>
      <c r="D119" s="776" t="s">
        <v>779</v>
      </c>
      <c r="E119" s="776" t="s">
        <v>754</v>
      </c>
      <c r="F119" s="776" t="s">
        <v>29</v>
      </c>
      <c r="G119" s="776" t="s">
        <v>755</v>
      </c>
      <c r="H119" s="776">
        <v>2016</v>
      </c>
      <c r="I119" s="643" t="s">
        <v>578</v>
      </c>
      <c r="J119" s="643" t="s">
        <v>591</v>
      </c>
      <c r="K119" s="632"/>
      <c r="L119" s="694">
        <v>0</v>
      </c>
      <c r="M119" s="695">
        <v>0</v>
      </c>
      <c r="N119" s="695">
        <v>0</v>
      </c>
      <c r="O119" s="695">
        <v>0</v>
      </c>
      <c r="P119" s="695">
        <v>0</v>
      </c>
      <c r="Q119" s="695">
        <v>176</v>
      </c>
      <c r="R119" s="695">
        <v>176</v>
      </c>
      <c r="S119" s="695">
        <v>176</v>
      </c>
      <c r="T119" s="695">
        <v>176</v>
      </c>
      <c r="U119" s="695">
        <v>176</v>
      </c>
      <c r="V119" s="695">
        <v>176</v>
      </c>
      <c r="W119" s="695">
        <v>176</v>
      </c>
      <c r="X119" s="695">
        <v>176</v>
      </c>
      <c r="Y119" s="695">
        <v>176</v>
      </c>
      <c r="Z119" s="695">
        <v>176</v>
      </c>
      <c r="AA119" s="695">
        <v>176</v>
      </c>
      <c r="AB119" s="695">
        <v>176</v>
      </c>
      <c r="AC119" s="695">
        <v>176</v>
      </c>
      <c r="AD119" s="695">
        <v>176</v>
      </c>
      <c r="AE119" s="695">
        <v>176</v>
      </c>
      <c r="AF119" s="695">
        <v>176</v>
      </c>
      <c r="AG119" s="695">
        <v>176</v>
      </c>
      <c r="AH119" s="695">
        <v>176</v>
      </c>
      <c r="AI119" s="695">
        <v>160</v>
      </c>
      <c r="AJ119" s="695">
        <v>0</v>
      </c>
      <c r="AK119" s="695">
        <v>0</v>
      </c>
      <c r="AL119" s="695">
        <v>0</v>
      </c>
      <c r="AM119" s="695">
        <v>0</v>
      </c>
      <c r="AN119" s="695">
        <v>0</v>
      </c>
      <c r="AO119" s="696">
        <v>0</v>
      </c>
      <c r="AP119" s="632"/>
      <c r="AQ119" s="694">
        <v>0</v>
      </c>
      <c r="AR119" s="695">
        <v>0</v>
      </c>
      <c r="AS119" s="695">
        <v>0</v>
      </c>
      <c r="AT119" s="695">
        <v>0</v>
      </c>
      <c r="AU119" s="695">
        <v>0</v>
      </c>
      <c r="AV119" s="695">
        <v>595981</v>
      </c>
      <c r="AW119" s="695">
        <v>595981</v>
      </c>
      <c r="AX119" s="695">
        <v>595981</v>
      </c>
      <c r="AY119" s="695">
        <v>595981</v>
      </c>
      <c r="AZ119" s="695">
        <v>595981</v>
      </c>
      <c r="BA119" s="695">
        <v>595981</v>
      </c>
      <c r="BB119" s="695">
        <v>595981</v>
      </c>
      <c r="BC119" s="695">
        <v>595981</v>
      </c>
      <c r="BD119" s="695">
        <v>595981</v>
      </c>
      <c r="BE119" s="695">
        <v>595981</v>
      </c>
      <c r="BF119" s="695">
        <v>595981</v>
      </c>
      <c r="BG119" s="695">
        <v>595981</v>
      </c>
      <c r="BH119" s="695">
        <v>595981</v>
      </c>
      <c r="BI119" s="695">
        <v>595981</v>
      </c>
      <c r="BJ119" s="695">
        <v>595981</v>
      </c>
      <c r="BK119" s="695">
        <v>595981</v>
      </c>
      <c r="BL119" s="695">
        <v>595981</v>
      </c>
      <c r="BM119" s="695">
        <v>595981</v>
      </c>
      <c r="BN119" s="695">
        <v>581734</v>
      </c>
      <c r="BO119" s="695">
        <v>0</v>
      </c>
      <c r="BP119" s="695">
        <v>0</v>
      </c>
      <c r="BQ119" s="695">
        <v>0</v>
      </c>
      <c r="BR119" s="695">
        <v>0</v>
      </c>
      <c r="BS119" s="695">
        <v>0</v>
      </c>
      <c r="BT119" s="696">
        <v>0</v>
      </c>
      <c r="BU119" s="163"/>
    </row>
    <row r="120" spans="2:73">
      <c r="B120" s="781" t="s">
        <v>208</v>
      </c>
      <c r="C120" s="776" t="s">
        <v>753</v>
      </c>
      <c r="D120" s="776" t="s">
        <v>116</v>
      </c>
      <c r="E120" s="776" t="s">
        <v>754</v>
      </c>
      <c r="F120" s="776" t="s">
        <v>29</v>
      </c>
      <c r="G120" s="776" t="s">
        <v>755</v>
      </c>
      <c r="H120" s="776">
        <v>2016</v>
      </c>
      <c r="I120" s="643" t="s">
        <v>578</v>
      </c>
      <c r="J120" s="643" t="s">
        <v>591</v>
      </c>
      <c r="K120" s="632"/>
      <c r="L120" s="694">
        <v>0</v>
      </c>
      <c r="M120" s="695">
        <v>0</v>
      </c>
      <c r="N120" s="695">
        <v>0</v>
      </c>
      <c r="O120" s="695">
        <v>0</v>
      </c>
      <c r="P120" s="695">
        <v>0</v>
      </c>
      <c r="Q120" s="695">
        <v>1</v>
      </c>
      <c r="R120" s="695">
        <v>1</v>
      </c>
      <c r="S120" s="695">
        <v>1</v>
      </c>
      <c r="T120" s="695">
        <v>1</v>
      </c>
      <c r="U120" s="695">
        <v>1</v>
      </c>
      <c r="V120" s="695">
        <v>1</v>
      </c>
      <c r="W120" s="695">
        <v>1</v>
      </c>
      <c r="X120" s="695">
        <v>1</v>
      </c>
      <c r="Y120" s="695">
        <v>1</v>
      </c>
      <c r="Z120" s="695">
        <v>1</v>
      </c>
      <c r="AA120" s="695">
        <v>1</v>
      </c>
      <c r="AB120" s="695">
        <v>1</v>
      </c>
      <c r="AC120" s="695">
        <v>1</v>
      </c>
      <c r="AD120" s="695">
        <v>1</v>
      </c>
      <c r="AE120" s="695">
        <v>1</v>
      </c>
      <c r="AF120" s="695">
        <v>1</v>
      </c>
      <c r="AG120" s="695">
        <v>1</v>
      </c>
      <c r="AH120" s="695">
        <v>1</v>
      </c>
      <c r="AI120" s="695">
        <v>1</v>
      </c>
      <c r="AJ120" s="695">
        <v>1</v>
      </c>
      <c r="AK120" s="695">
        <v>0</v>
      </c>
      <c r="AL120" s="695">
        <v>0</v>
      </c>
      <c r="AM120" s="695">
        <v>0</v>
      </c>
      <c r="AN120" s="695">
        <v>0</v>
      </c>
      <c r="AO120" s="696">
        <v>0</v>
      </c>
      <c r="AP120" s="632"/>
      <c r="AQ120" s="694">
        <v>0</v>
      </c>
      <c r="AR120" s="695">
        <v>0</v>
      </c>
      <c r="AS120" s="695">
        <v>0</v>
      </c>
      <c r="AT120" s="695">
        <v>0</v>
      </c>
      <c r="AU120" s="695">
        <v>0</v>
      </c>
      <c r="AV120" s="695">
        <v>13474</v>
      </c>
      <c r="AW120" s="695">
        <v>13474</v>
      </c>
      <c r="AX120" s="695">
        <v>13474</v>
      </c>
      <c r="AY120" s="695">
        <v>13474</v>
      </c>
      <c r="AZ120" s="695">
        <v>13474</v>
      </c>
      <c r="BA120" s="695">
        <v>13359</v>
      </c>
      <c r="BB120" s="695">
        <v>13359</v>
      </c>
      <c r="BC120" s="695">
        <v>13359</v>
      </c>
      <c r="BD120" s="695">
        <v>13359</v>
      </c>
      <c r="BE120" s="695">
        <v>12030</v>
      </c>
      <c r="BF120" s="695">
        <v>12030</v>
      </c>
      <c r="BG120" s="695">
        <v>12030</v>
      </c>
      <c r="BH120" s="695">
        <v>11847</v>
      </c>
      <c r="BI120" s="695">
        <v>11847</v>
      </c>
      <c r="BJ120" s="695">
        <v>11847</v>
      </c>
      <c r="BK120" s="695">
        <v>11847</v>
      </c>
      <c r="BL120" s="695">
        <v>11847</v>
      </c>
      <c r="BM120" s="695">
        <v>11847</v>
      </c>
      <c r="BN120" s="695">
        <v>11847</v>
      </c>
      <c r="BO120" s="695">
        <v>11847</v>
      </c>
      <c r="BP120" s="695">
        <v>0</v>
      </c>
      <c r="BQ120" s="695">
        <v>0</v>
      </c>
      <c r="BR120" s="695">
        <v>0</v>
      </c>
      <c r="BS120" s="695">
        <v>0</v>
      </c>
      <c r="BT120" s="696">
        <v>0</v>
      </c>
    </row>
    <row r="121" spans="2:73" ht="15.75">
      <c r="B121" s="781" t="s">
        <v>208</v>
      </c>
      <c r="C121" s="776" t="s">
        <v>756</v>
      </c>
      <c r="D121" s="776" t="s">
        <v>117</v>
      </c>
      <c r="E121" s="776" t="s">
        <v>754</v>
      </c>
      <c r="F121" s="776" t="s">
        <v>758</v>
      </c>
      <c r="G121" s="776" t="s">
        <v>755</v>
      </c>
      <c r="H121" s="776">
        <v>2016</v>
      </c>
      <c r="I121" s="643" t="s">
        <v>578</v>
      </c>
      <c r="J121" s="643" t="s">
        <v>591</v>
      </c>
      <c r="K121" s="632"/>
      <c r="L121" s="694">
        <v>0</v>
      </c>
      <c r="M121" s="695">
        <v>0</v>
      </c>
      <c r="N121" s="695">
        <v>0</v>
      </c>
      <c r="O121" s="695">
        <v>0</v>
      </c>
      <c r="P121" s="695">
        <v>0</v>
      </c>
      <c r="Q121" s="695">
        <v>2</v>
      </c>
      <c r="R121" s="695">
        <v>2</v>
      </c>
      <c r="S121" s="695">
        <v>2</v>
      </c>
      <c r="T121" s="695">
        <v>2</v>
      </c>
      <c r="U121" s="695">
        <v>2</v>
      </c>
      <c r="V121" s="695">
        <v>2</v>
      </c>
      <c r="W121" s="695">
        <v>2</v>
      </c>
      <c r="X121" s="695">
        <v>2</v>
      </c>
      <c r="Y121" s="695">
        <v>2</v>
      </c>
      <c r="Z121" s="695">
        <v>2</v>
      </c>
      <c r="AA121" s="695">
        <v>0</v>
      </c>
      <c r="AB121" s="695">
        <v>0</v>
      </c>
      <c r="AC121" s="695">
        <v>0</v>
      </c>
      <c r="AD121" s="695">
        <v>0</v>
      </c>
      <c r="AE121" s="695">
        <v>0</v>
      </c>
      <c r="AF121" s="695">
        <v>0</v>
      </c>
      <c r="AG121" s="695">
        <v>0</v>
      </c>
      <c r="AH121" s="695">
        <v>0</v>
      </c>
      <c r="AI121" s="695">
        <v>0</v>
      </c>
      <c r="AJ121" s="695">
        <v>0</v>
      </c>
      <c r="AK121" s="695">
        <v>0</v>
      </c>
      <c r="AL121" s="695">
        <v>0</v>
      </c>
      <c r="AM121" s="695">
        <v>0</v>
      </c>
      <c r="AN121" s="695">
        <v>0</v>
      </c>
      <c r="AO121" s="696">
        <v>0</v>
      </c>
      <c r="AP121" s="632"/>
      <c r="AQ121" s="694">
        <v>0</v>
      </c>
      <c r="AR121" s="695">
        <v>0</v>
      </c>
      <c r="AS121" s="695">
        <v>0</v>
      </c>
      <c r="AT121" s="695">
        <v>0</v>
      </c>
      <c r="AU121" s="695">
        <v>0</v>
      </c>
      <c r="AV121" s="695">
        <v>13143</v>
      </c>
      <c r="AW121" s="695">
        <v>13143</v>
      </c>
      <c r="AX121" s="695">
        <v>13143</v>
      </c>
      <c r="AY121" s="695">
        <v>13143</v>
      </c>
      <c r="AZ121" s="695">
        <v>13143</v>
      </c>
      <c r="BA121" s="695">
        <v>13143</v>
      </c>
      <c r="BB121" s="695">
        <v>13143</v>
      </c>
      <c r="BC121" s="695">
        <v>13143</v>
      </c>
      <c r="BD121" s="695">
        <v>13143</v>
      </c>
      <c r="BE121" s="695">
        <v>13143</v>
      </c>
      <c r="BF121" s="695">
        <v>3245</v>
      </c>
      <c r="BG121" s="695">
        <v>0</v>
      </c>
      <c r="BH121" s="695">
        <v>0</v>
      </c>
      <c r="BI121" s="695">
        <v>0</v>
      </c>
      <c r="BJ121" s="695">
        <v>0</v>
      </c>
      <c r="BK121" s="695">
        <v>0</v>
      </c>
      <c r="BL121" s="695">
        <v>0</v>
      </c>
      <c r="BM121" s="695">
        <v>0</v>
      </c>
      <c r="BN121" s="695">
        <v>0</v>
      </c>
      <c r="BO121" s="695">
        <v>0</v>
      </c>
      <c r="BP121" s="695">
        <v>0</v>
      </c>
      <c r="BQ121" s="695">
        <v>0</v>
      </c>
      <c r="BR121" s="695">
        <v>0</v>
      </c>
      <c r="BS121" s="695">
        <v>0</v>
      </c>
      <c r="BT121" s="696">
        <v>0</v>
      </c>
      <c r="BU121" s="163"/>
    </row>
    <row r="122" spans="2:73" ht="15.75">
      <c r="B122" s="781" t="s">
        <v>208</v>
      </c>
      <c r="C122" s="776" t="s">
        <v>756</v>
      </c>
      <c r="D122" s="776" t="s">
        <v>118</v>
      </c>
      <c r="E122" s="776" t="s">
        <v>754</v>
      </c>
      <c r="F122" s="776" t="s">
        <v>758</v>
      </c>
      <c r="G122" s="776" t="s">
        <v>755</v>
      </c>
      <c r="H122" s="776">
        <v>2016</v>
      </c>
      <c r="I122" s="643" t="s">
        <v>578</v>
      </c>
      <c r="J122" s="643" t="s">
        <v>591</v>
      </c>
      <c r="K122" s="632"/>
      <c r="L122" s="694">
        <v>0</v>
      </c>
      <c r="M122" s="695">
        <v>0</v>
      </c>
      <c r="N122" s="695">
        <v>0</v>
      </c>
      <c r="O122" s="695">
        <v>0</v>
      </c>
      <c r="P122" s="695">
        <v>0</v>
      </c>
      <c r="Q122" s="695">
        <v>152</v>
      </c>
      <c r="R122" s="695">
        <v>148</v>
      </c>
      <c r="S122" s="695">
        <v>148</v>
      </c>
      <c r="T122" s="695">
        <v>148</v>
      </c>
      <c r="U122" s="695">
        <v>148</v>
      </c>
      <c r="V122" s="695">
        <v>148</v>
      </c>
      <c r="W122" s="695">
        <v>148</v>
      </c>
      <c r="X122" s="695">
        <v>148</v>
      </c>
      <c r="Y122" s="695">
        <v>148</v>
      </c>
      <c r="Z122" s="695">
        <v>148</v>
      </c>
      <c r="AA122" s="695">
        <v>147</v>
      </c>
      <c r="AB122" s="695">
        <v>105</v>
      </c>
      <c r="AC122" s="695">
        <v>19</v>
      </c>
      <c r="AD122" s="695">
        <v>19</v>
      </c>
      <c r="AE122" s="695">
        <v>11</v>
      </c>
      <c r="AF122" s="695">
        <v>0</v>
      </c>
      <c r="AG122" s="695">
        <v>0</v>
      </c>
      <c r="AH122" s="695">
        <v>0</v>
      </c>
      <c r="AI122" s="695">
        <v>0</v>
      </c>
      <c r="AJ122" s="695">
        <v>0</v>
      </c>
      <c r="AK122" s="695">
        <v>0</v>
      </c>
      <c r="AL122" s="695">
        <v>0</v>
      </c>
      <c r="AM122" s="695">
        <v>0</v>
      </c>
      <c r="AN122" s="695">
        <v>0</v>
      </c>
      <c r="AO122" s="696">
        <v>0</v>
      </c>
      <c r="AP122" s="632"/>
      <c r="AQ122" s="694">
        <v>0</v>
      </c>
      <c r="AR122" s="695">
        <v>0</v>
      </c>
      <c r="AS122" s="695">
        <v>0</v>
      </c>
      <c r="AT122" s="695">
        <v>0</v>
      </c>
      <c r="AU122" s="695">
        <v>0</v>
      </c>
      <c r="AV122" s="695">
        <v>2169223</v>
      </c>
      <c r="AW122" s="695">
        <v>2146732</v>
      </c>
      <c r="AX122" s="695">
        <v>2146732</v>
      </c>
      <c r="AY122" s="695">
        <v>2146732</v>
      </c>
      <c r="AZ122" s="695">
        <v>2146732</v>
      </c>
      <c r="BA122" s="695">
        <v>2146732</v>
      </c>
      <c r="BB122" s="695">
        <v>2146732</v>
      </c>
      <c r="BC122" s="695">
        <v>2146732</v>
      </c>
      <c r="BD122" s="695">
        <v>2136611</v>
      </c>
      <c r="BE122" s="695">
        <v>2136611</v>
      </c>
      <c r="BF122" s="695">
        <v>2123465</v>
      </c>
      <c r="BG122" s="695">
        <v>1881103</v>
      </c>
      <c r="BH122" s="695">
        <v>235344</v>
      </c>
      <c r="BI122" s="695">
        <v>235344</v>
      </c>
      <c r="BJ122" s="695">
        <v>51271</v>
      </c>
      <c r="BK122" s="695">
        <v>0</v>
      </c>
      <c r="BL122" s="695">
        <v>0</v>
      </c>
      <c r="BM122" s="695">
        <v>0</v>
      </c>
      <c r="BN122" s="695">
        <v>0</v>
      </c>
      <c r="BO122" s="695">
        <v>0</v>
      </c>
      <c r="BP122" s="695">
        <v>0</v>
      </c>
      <c r="BQ122" s="695">
        <v>0</v>
      </c>
      <c r="BR122" s="695">
        <v>0</v>
      </c>
      <c r="BS122" s="695">
        <v>0</v>
      </c>
      <c r="BT122" s="696">
        <v>0</v>
      </c>
      <c r="BU122" s="163"/>
    </row>
    <row r="123" spans="2:73">
      <c r="B123" s="781" t="s">
        <v>208</v>
      </c>
      <c r="C123" s="776" t="s">
        <v>756</v>
      </c>
      <c r="D123" s="776" t="s">
        <v>119</v>
      </c>
      <c r="E123" s="776" t="s">
        <v>754</v>
      </c>
      <c r="F123" s="776" t="s">
        <v>758</v>
      </c>
      <c r="G123" s="776" t="s">
        <v>755</v>
      </c>
      <c r="H123" s="776">
        <v>2016</v>
      </c>
      <c r="I123" s="643" t="s">
        <v>578</v>
      </c>
      <c r="J123" s="643" t="s">
        <v>591</v>
      </c>
      <c r="K123" s="632"/>
      <c r="L123" s="694">
        <v>0</v>
      </c>
      <c r="M123" s="695">
        <v>0</v>
      </c>
      <c r="N123" s="695">
        <v>0</v>
      </c>
      <c r="O123" s="695">
        <v>0</v>
      </c>
      <c r="P123" s="695">
        <v>0</v>
      </c>
      <c r="Q123" s="695">
        <v>4</v>
      </c>
      <c r="R123" s="695">
        <v>4</v>
      </c>
      <c r="S123" s="695">
        <v>4</v>
      </c>
      <c r="T123" s="695">
        <v>4</v>
      </c>
      <c r="U123" s="695">
        <v>4</v>
      </c>
      <c r="V123" s="695">
        <v>3</v>
      </c>
      <c r="W123" s="695">
        <v>0</v>
      </c>
      <c r="X123" s="695">
        <v>0</v>
      </c>
      <c r="Y123" s="695">
        <v>0</v>
      </c>
      <c r="Z123" s="695">
        <v>0</v>
      </c>
      <c r="AA123" s="695">
        <v>0</v>
      </c>
      <c r="AB123" s="695">
        <v>0</v>
      </c>
      <c r="AC123" s="695">
        <v>0</v>
      </c>
      <c r="AD123" s="695">
        <v>0</v>
      </c>
      <c r="AE123" s="695">
        <v>0</v>
      </c>
      <c r="AF123" s="695">
        <v>0</v>
      </c>
      <c r="AG123" s="695">
        <v>0</v>
      </c>
      <c r="AH123" s="695">
        <v>0</v>
      </c>
      <c r="AI123" s="695">
        <v>0</v>
      </c>
      <c r="AJ123" s="695">
        <v>0</v>
      </c>
      <c r="AK123" s="695">
        <v>0</v>
      </c>
      <c r="AL123" s="695">
        <v>0</v>
      </c>
      <c r="AM123" s="695">
        <v>0</v>
      </c>
      <c r="AN123" s="695">
        <v>0</v>
      </c>
      <c r="AO123" s="696">
        <v>0</v>
      </c>
      <c r="AP123" s="632"/>
      <c r="AQ123" s="694">
        <v>0</v>
      </c>
      <c r="AR123" s="695">
        <v>0</v>
      </c>
      <c r="AS123" s="695">
        <v>0</v>
      </c>
      <c r="AT123" s="695">
        <v>0</v>
      </c>
      <c r="AU123" s="695">
        <v>0</v>
      </c>
      <c r="AV123" s="695">
        <v>57856</v>
      </c>
      <c r="AW123" s="695">
        <v>57856</v>
      </c>
      <c r="AX123" s="695">
        <v>57856</v>
      </c>
      <c r="AY123" s="695">
        <v>57856</v>
      </c>
      <c r="AZ123" s="695">
        <v>57856</v>
      </c>
      <c r="BA123" s="695">
        <v>44408</v>
      </c>
      <c r="BB123" s="695">
        <v>457</v>
      </c>
      <c r="BC123" s="695">
        <v>0</v>
      </c>
      <c r="BD123" s="695">
        <v>0</v>
      </c>
      <c r="BE123" s="695">
        <v>0</v>
      </c>
      <c r="BF123" s="695">
        <v>0</v>
      </c>
      <c r="BG123" s="695">
        <v>0</v>
      </c>
      <c r="BH123" s="695">
        <v>0</v>
      </c>
      <c r="BI123" s="695">
        <v>0</v>
      </c>
      <c r="BJ123" s="695">
        <v>0</v>
      </c>
      <c r="BK123" s="695">
        <v>0</v>
      </c>
      <c r="BL123" s="695">
        <v>0</v>
      </c>
      <c r="BM123" s="695">
        <v>0</v>
      </c>
      <c r="BN123" s="695">
        <v>0</v>
      </c>
      <c r="BO123" s="695">
        <v>0</v>
      </c>
      <c r="BP123" s="695">
        <v>0</v>
      </c>
      <c r="BQ123" s="695">
        <v>0</v>
      </c>
      <c r="BR123" s="695">
        <v>0</v>
      </c>
      <c r="BS123" s="695">
        <v>0</v>
      </c>
      <c r="BT123" s="696">
        <v>0</v>
      </c>
    </row>
    <row r="124" spans="2:73">
      <c r="B124" s="781" t="s">
        <v>208</v>
      </c>
      <c r="C124" s="776" t="s">
        <v>753</v>
      </c>
      <c r="D124" s="776" t="s">
        <v>780</v>
      </c>
      <c r="E124" s="776" t="s">
        <v>754</v>
      </c>
      <c r="F124" s="776" t="s">
        <v>29</v>
      </c>
      <c r="G124" s="776" t="s">
        <v>755</v>
      </c>
      <c r="H124" s="776">
        <v>2016</v>
      </c>
      <c r="I124" s="643" t="s">
        <v>578</v>
      </c>
      <c r="J124" s="643" t="s">
        <v>591</v>
      </c>
      <c r="K124" s="632"/>
      <c r="L124" s="694">
        <v>0</v>
      </c>
      <c r="M124" s="695">
        <v>0</v>
      </c>
      <c r="N124" s="695">
        <v>0</v>
      </c>
      <c r="O124" s="695">
        <v>0</v>
      </c>
      <c r="P124" s="695">
        <v>0</v>
      </c>
      <c r="Q124" s="695">
        <v>0</v>
      </c>
      <c r="R124" s="695">
        <v>0</v>
      </c>
      <c r="S124" s="695">
        <v>0</v>
      </c>
      <c r="T124" s="695">
        <v>0</v>
      </c>
      <c r="U124" s="695">
        <v>0</v>
      </c>
      <c r="V124" s="695">
        <v>0</v>
      </c>
      <c r="W124" s="695">
        <v>0</v>
      </c>
      <c r="X124" s="695">
        <v>0</v>
      </c>
      <c r="Y124" s="695">
        <v>0</v>
      </c>
      <c r="Z124" s="695">
        <v>0</v>
      </c>
      <c r="AA124" s="695">
        <v>0</v>
      </c>
      <c r="AB124" s="695">
        <v>0</v>
      </c>
      <c r="AC124" s="695">
        <v>0</v>
      </c>
      <c r="AD124" s="695">
        <v>0</v>
      </c>
      <c r="AE124" s="695">
        <v>0</v>
      </c>
      <c r="AF124" s="695">
        <v>0</v>
      </c>
      <c r="AG124" s="695">
        <v>0</v>
      </c>
      <c r="AH124" s="695">
        <v>0</v>
      </c>
      <c r="AI124" s="695">
        <v>0</v>
      </c>
      <c r="AJ124" s="695">
        <v>0</v>
      </c>
      <c r="AK124" s="695">
        <v>0</v>
      </c>
      <c r="AL124" s="695">
        <v>0</v>
      </c>
      <c r="AM124" s="695">
        <v>0</v>
      </c>
      <c r="AN124" s="695">
        <v>0</v>
      </c>
      <c r="AO124" s="696">
        <v>0</v>
      </c>
      <c r="AP124" s="632"/>
      <c r="AQ124" s="694">
        <v>0</v>
      </c>
      <c r="AR124" s="695">
        <v>0</v>
      </c>
      <c r="AS124" s="695">
        <v>0</v>
      </c>
      <c r="AT124" s="695">
        <v>0</v>
      </c>
      <c r="AU124" s="695">
        <v>0</v>
      </c>
      <c r="AV124" s="695">
        <v>258</v>
      </c>
      <c r="AW124" s="695">
        <v>258</v>
      </c>
      <c r="AX124" s="695">
        <v>258</v>
      </c>
      <c r="AY124" s="695">
        <v>258</v>
      </c>
      <c r="AZ124" s="695">
        <v>258</v>
      </c>
      <c r="BA124" s="695">
        <v>258</v>
      </c>
      <c r="BB124" s="695">
        <v>258</v>
      </c>
      <c r="BC124" s="695">
        <v>258</v>
      </c>
      <c r="BD124" s="695">
        <v>258</v>
      </c>
      <c r="BE124" s="695">
        <v>258</v>
      </c>
      <c r="BF124" s="695">
        <v>258</v>
      </c>
      <c r="BG124" s="695">
        <v>258</v>
      </c>
      <c r="BH124" s="695">
        <v>258</v>
      </c>
      <c r="BI124" s="695">
        <v>258</v>
      </c>
      <c r="BJ124" s="695">
        <v>162</v>
      </c>
      <c r="BK124" s="695">
        <v>162</v>
      </c>
      <c r="BL124" s="695">
        <v>162</v>
      </c>
      <c r="BM124" s="695">
        <v>162</v>
      </c>
      <c r="BN124" s="695">
        <v>0</v>
      </c>
      <c r="BO124" s="695">
        <v>0</v>
      </c>
      <c r="BP124" s="695">
        <v>0</v>
      </c>
      <c r="BQ124" s="695">
        <v>0</v>
      </c>
      <c r="BR124" s="695">
        <v>0</v>
      </c>
      <c r="BS124" s="695">
        <v>0</v>
      </c>
      <c r="BT124" s="696">
        <v>0</v>
      </c>
    </row>
    <row r="125" spans="2:73">
      <c r="B125" s="781" t="s">
        <v>208</v>
      </c>
      <c r="C125" s="781" t="s">
        <v>756</v>
      </c>
      <c r="D125" s="781" t="s">
        <v>100</v>
      </c>
      <c r="E125" s="776" t="s">
        <v>754</v>
      </c>
      <c r="F125" s="781" t="s">
        <v>758</v>
      </c>
      <c r="G125" s="776" t="s">
        <v>755</v>
      </c>
      <c r="H125" s="776">
        <v>2015</v>
      </c>
      <c r="I125" s="643" t="s">
        <v>579</v>
      </c>
      <c r="J125" s="643" t="s">
        <v>584</v>
      </c>
      <c r="K125" s="632"/>
      <c r="L125" s="694">
        <v>0</v>
      </c>
      <c r="M125" s="695">
        <v>0</v>
      </c>
      <c r="N125" s="695">
        <v>0</v>
      </c>
      <c r="O125" s="695">
        <v>0</v>
      </c>
      <c r="P125" s="695">
        <v>23</v>
      </c>
      <c r="Q125" s="695">
        <v>23</v>
      </c>
      <c r="R125" s="695">
        <v>34</v>
      </c>
      <c r="S125" s="695">
        <v>34</v>
      </c>
      <c r="T125" s="695">
        <v>34</v>
      </c>
      <c r="U125" s="695">
        <v>34</v>
      </c>
      <c r="V125" s="695">
        <v>42</v>
      </c>
      <c r="W125" s="695">
        <v>42</v>
      </c>
      <c r="X125" s="695">
        <v>42</v>
      </c>
      <c r="Y125" s="695">
        <v>40</v>
      </c>
      <c r="Z125" s="695">
        <v>34</v>
      </c>
      <c r="AA125" s="695">
        <v>34</v>
      </c>
      <c r="AB125" s="695">
        <v>27</v>
      </c>
      <c r="AC125" s="695">
        <v>3</v>
      </c>
      <c r="AD125" s="695">
        <v>3</v>
      </c>
      <c r="AE125" s="695">
        <v>3</v>
      </c>
      <c r="AF125" s="695">
        <v>3</v>
      </c>
      <c r="AG125" s="695">
        <v>3</v>
      </c>
      <c r="AH125" s="695">
        <v>3</v>
      </c>
      <c r="AI125" s="695">
        <v>3</v>
      </c>
      <c r="AJ125" s="695">
        <v>0</v>
      </c>
      <c r="AK125" s="695">
        <v>0</v>
      </c>
      <c r="AL125" s="695">
        <v>0</v>
      </c>
      <c r="AM125" s="695">
        <v>0</v>
      </c>
      <c r="AN125" s="695">
        <v>0</v>
      </c>
      <c r="AO125" s="696">
        <v>0</v>
      </c>
      <c r="AP125" s="632"/>
      <c r="AQ125" s="694">
        <v>0</v>
      </c>
      <c r="AR125" s="695">
        <v>0</v>
      </c>
      <c r="AS125" s="695">
        <v>0</v>
      </c>
      <c r="AT125" s="695">
        <v>0</v>
      </c>
      <c r="AU125" s="695">
        <v>68061</v>
      </c>
      <c r="AV125" s="695">
        <v>68061</v>
      </c>
      <c r="AW125" s="695">
        <v>103174</v>
      </c>
      <c r="AX125" s="695">
        <v>103889</v>
      </c>
      <c r="AY125" s="695">
        <v>103889</v>
      </c>
      <c r="AZ125" s="695">
        <v>103889</v>
      </c>
      <c r="BA125" s="695">
        <v>152343</v>
      </c>
      <c r="BB125" s="695">
        <v>152343</v>
      </c>
      <c r="BC125" s="695">
        <v>317003</v>
      </c>
      <c r="BD125" s="695">
        <v>365779</v>
      </c>
      <c r="BE125" s="695">
        <v>201478</v>
      </c>
      <c r="BF125" s="695">
        <v>103405</v>
      </c>
      <c r="BG125" s="695">
        <v>86495</v>
      </c>
      <c r="BH125" s="695">
        <v>10293</v>
      </c>
      <c r="BI125" s="695">
        <v>10293</v>
      </c>
      <c r="BJ125" s="695">
        <v>10293</v>
      </c>
      <c r="BK125" s="695">
        <v>10293</v>
      </c>
      <c r="BL125" s="695">
        <v>10293</v>
      </c>
      <c r="BM125" s="695">
        <v>10293</v>
      </c>
      <c r="BN125" s="695">
        <v>10293</v>
      </c>
      <c r="BO125" s="695"/>
      <c r="BP125" s="695"/>
      <c r="BQ125" s="695"/>
      <c r="BR125" s="695"/>
      <c r="BS125" s="695"/>
      <c r="BT125" s="695"/>
    </row>
    <row r="126" spans="2:73">
      <c r="B126" s="781" t="s">
        <v>208</v>
      </c>
      <c r="C126" s="781" t="s">
        <v>756</v>
      </c>
      <c r="D126" s="781" t="s">
        <v>101</v>
      </c>
      <c r="E126" s="776" t="s">
        <v>754</v>
      </c>
      <c r="F126" s="781" t="s">
        <v>758</v>
      </c>
      <c r="G126" s="776" t="s">
        <v>755</v>
      </c>
      <c r="H126" s="776">
        <v>2015</v>
      </c>
      <c r="I126" s="643" t="s">
        <v>579</v>
      </c>
      <c r="J126" s="643" t="s">
        <v>584</v>
      </c>
      <c r="K126" s="632"/>
      <c r="L126" s="694">
        <v>0</v>
      </c>
      <c r="M126" s="695">
        <v>0</v>
      </c>
      <c r="N126" s="695">
        <v>0</v>
      </c>
      <c r="O126" s="695">
        <v>0</v>
      </c>
      <c r="P126" s="695">
        <v>-30</v>
      </c>
      <c r="Q126" s="695">
        <v>-22</v>
      </c>
      <c r="R126" s="695">
        <v>-2</v>
      </c>
      <c r="S126" s="695">
        <v>0</v>
      </c>
      <c r="T126" s="695">
        <v>0</v>
      </c>
      <c r="U126" s="695">
        <v>0</v>
      </c>
      <c r="V126" s="695">
        <v>0</v>
      </c>
      <c r="W126" s="695">
        <v>0</v>
      </c>
      <c r="X126" s="695">
        <v>0</v>
      </c>
      <c r="Y126" s="695">
        <v>0</v>
      </c>
      <c r="Z126" s="695">
        <v>0</v>
      </c>
      <c r="AA126" s="695">
        <v>2</v>
      </c>
      <c r="AB126" s="695">
        <v>0</v>
      </c>
      <c r="AC126" s="695">
        <v>0</v>
      </c>
      <c r="AD126" s="695">
        <v>0</v>
      </c>
      <c r="AE126" s="695">
        <v>0</v>
      </c>
      <c r="AF126" s="695">
        <v>0</v>
      </c>
      <c r="AG126" s="695">
        <v>0</v>
      </c>
      <c r="AH126" s="695">
        <v>0</v>
      </c>
      <c r="AI126" s="695">
        <v>0</v>
      </c>
      <c r="AJ126" s="695">
        <v>0</v>
      </c>
      <c r="AK126" s="695">
        <v>0</v>
      </c>
      <c r="AL126" s="695">
        <v>0</v>
      </c>
      <c r="AM126" s="695">
        <v>0</v>
      </c>
      <c r="AN126" s="695">
        <v>0</v>
      </c>
      <c r="AO126" s="696">
        <v>0</v>
      </c>
      <c r="AP126" s="632"/>
      <c r="AQ126" s="694">
        <v>0</v>
      </c>
      <c r="AR126" s="695">
        <v>0</v>
      </c>
      <c r="AS126" s="695">
        <v>0</v>
      </c>
      <c r="AT126" s="695">
        <v>0</v>
      </c>
      <c r="AU126" s="695">
        <v>-122373</v>
      </c>
      <c r="AV126" s="695">
        <v>-83151</v>
      </c>
      <c r="AW126" s="695">
        <v>-11432</v>
      </c>
      <c r="AX126" s="695">
        <v>154</v>
      </c>
      <c r="AY126" s="695">
        <v>154</v>
      </c>
      <c r="AZ126" s="695">
        <v>154</v>
      </c>
      <c r="BA126" s="695">
        <v>154</v>
      </c>
      <c r="BB126" s="695">
        <v>154</v>
      </c>
      <c r="BC126" s="695">
        <v>154</v>
      </c>
      <c r="BD126" s="695">
        <v>154</v>
      </c>
      <c r="BE126" s="695">
        <v>154</v>
      </c>
      <c r="BF126" s="695">
        <v>5732</v>
      </c>
      <c r="BG126" s="695">
        <v>0</v>
      </c>
      <c r="BH126" s="695">
        <v>0</v>
      </c>
      <c r="BI126" s="695">
        <v>0</v>
      </c>
      <c r="BJ126" s="695">
        <v>0</v>
      </c>
      <c r="BK126" s="695">
        <v>0</v>
      </c>
      <c r="BL126" s="695">
        <v>0</v>
      </c>
      <c r="BM126" s="695">
        <v>0</v>
      </c>
      <c r="BN126" s="695">
        <v>0</v>
      </c>
      <c r="BO126" s="695"/>
      <c r="BP126" s="695"/>
      <c r="BQ126" s="695"/>
      <c r="BR126" s="695"/>
      <c r="BS126" s="695"/>
      <c r="BT126" s="696"/>
    </row>
    <row r="127" spans="2:73">
      <c r="B127" s="781" t="s">
        <v>208</v>
      </c>
      <c r="C127" s="781" t="s">
        <v>753</v>
      </c>
      <c r="D127" s="781" t="s">
        <v>113</v>
      </c>
      <c r="E127" s="776" t="s">
        <v>754</v>
      </c>
      <c r="F127" s="776" t="s">
        <v>29</v>
      </c>
      <c r="G127" s="776" t="s">
        <v>755</v>
      </c>
      <c r="H127" s="781">
        <v>2016</v>
      </c>
      <c r="I127" s="643" t="s">
        <v>579</v>
      </c>
      <c r="J127" s="643" t="s">
        <v>584</v>
      </c>
      <c r="K127" s="632"/>
      <c r="L127" s="694">
        <v>0</v>
      </c>
      <c r="M127" s="695">
        <v>0</v>
      </c>
      <c r="N127" s="695">
        <v>0</v>
      </c>
      <c r="O127" s="695">
        <v>0</v>
      </c>
      <c r="P127" s="695">
        <v>0</v>
      </c>
      <c r="Q127" s="695">
        <v>19</v>
      </c>
      <c r="R127" s="695">
        <v>19</v>
      </c>
      <c r="S127" s="695">
        <v>19</v>
      </c>
      <c r="T127" s="695">
        <v>19</v>
      </c>
      <c r="U127" s="695">
        <v>19</v>
      </c>
      <c r="V127" s="695">
        <v>19</v>
      </c>
      <c r="W127" s="695">
        <v>19</v>
      </c>
      <c r="X127" s="695">
        <v>19</v>
      </c>
      <c r="Y127" s="695">
        <v>19</v>
      </c>
      <c r="Z127" s="695">
        <v>19</v>
      </c>
      <c r="AA127" s="695">
        <v>19</v>
      </c>
      <c r="AB127" s="695">
        <v>19</v>
      </c>
      <c r="AC127" s="695">
        <v>19</v>
      </c>
      <c r="AD127" s="695">
        <v>19</v>
      </c>
      <c r="AE127" s="695">
        <v>16</v>
      </c>
      <c r="AF127" s="695">
        <v>16</v>
      </c>
      <c r="AG127" s="695">
        <v>7</v>
      </c>
      <c r="AH127" s="695">
        <v>0</v>
      </c>
      <c r="AI127" s="695">
        <v>0</v>
      </c>
      <c r="AJ127" s="695">
        <v>0</v>
      </c>
      <c r="AK127" s="695">
        <v>0</v>
      </c>
      <c r="AL127" s="695">
        <v>0</v>
      </c>
      <c r="AM127" s="695">
        <v>0</v>
      </c>
      <c r="AN127" s="695">
        <v>0</v>
      </c>
      <c r="AO127" s="696">
        <v>0</v>
      </c>
      <c r="AP127" s="632"/>
      <c r="AQ127" s="694">
        <v>0</v>
      </c>
      <c r="AR127" s="695">
        <v>0</v>
      </c>
      <c r="AS127" s="695">
        <v>0</v>
      </c>
      <c r="AT127" s="695">
        <v>0</v>
      </c>
      <c r="AU127" s="695">
        <v>0</v>
      </c>
      <c r="AV127" s="695">
        <v>296781</v>
      </c>
      <c r="AW127" s="695">
        <v>296781</v>
      </c>
      <c r="AX127" s="695">
        <v>296781</v>
      </c>
      <c r="AY127" s="695">
        <v>296781</v>
      </c>
      <c r="AZ127" s="695">
        <v>296781</v>
      </c>
      <c r="BA127" s="695">
        <v>296781</v>
      </c>
      <c r="BB127" s="695">
        <v>296781</v>
      </c>
      <c r="BC127" s="695">
        <v>296756</v>
      </c>
      <c r="BD127" s="695">
        <v>296756</v>
      </c>
      <c r="BE127" s="695">
        <v>297186</v>
      </c>
      <c r="BF127" s="695">
        <v>297364</v>
      </c>
      <c r="BG127" s="695">
        <v>297641</v>
      </c>
      <c r="BH127" s="695">
        <v>297641</v>
      </c>
      <c r="BI127" s="695">
        <v>296870</v>
      </c>
      <c r="BJ127" s="695">
        <v>257166</v>
      </c>
      <c r="BK127" s="695">
        <v>257166</v>
      </c>
      <c r="BL127" s="695">
        <v>106875</v>
      </c>
      <c r="BM127" s="695">
        <v>0</v>
      </c>
      <c r="BN127" s="695">
        <v>0</v>
      </c>
      <c r="BO127" s="695"/>
      <c r="BP127" s="695"/>
      <c r="BQ127" s="695"/>
      <c r="BR127" s="695"/>
      <c r="BS127" s="695"/>
      <c r="BT127" s="696"/>
    </row>
    <row r="128" spans="2:73">
      <c r="B128" s="781" t="s">
        <v>208</v>
      </c>
      <c r="C128" s="781" t="s">
        <v>753</v>
      </c>
      <c r="D128" s="781" t="s">
        <v>779</v>
      </c>
      <c r="E128" s="776" t="s">
        <v>754</v>
      </c>
      <c r="F128" s="776" t="s">
        <v>29</v>
      </c>
      <c r="G128" s="776" t="s">
        <v>755</v>
      </c>
      <c r="H128" s="781">
        <v>2016</v>
      </c>
      <c r="I128" s="643" t="s">
        <v>579</v>
      </c>
      <c r="J128" s="643" t="s">
        <v>584</v>
      </c>
      <c r="K128" s="632"/>
      <c r="L128" s="694">
        <v>0</v>
      </c>
      <c r="M128" s="695">
        <v>0</v>
      </c>
      <c r="N128" s="695">
        <v>0</v>
      </c>
      <c r="O128" s="695">
        <v>0</v>
      </c>
      <c r="P128" s="695">
        <v>0</v>
      </c>
      <c r="Q128" s="695">
        <v>2</v>
      </c>
      <c r="R128" s="695">
        <v>2</v>
      </c>
      <c r="S128" s="695">
        <v>2</v>
      </c>
      <c r="T128" s="695">
        <v>2</v>
      </c>
      <c r="U128" s="695">
        <v>2</v>
      </c>
      <c r="V128" s="695">
        <v>2</v>
      </c>
      <c r="W128" s="695">
        <v>2</v>
      </c>
      <c r="X128" s="695">
        <v>2</v>
      </c>
      <c r="Y128" s="695">
        <v>2</v>
      </c>
      <c r="Z128" s="695">
        <v>2</v>
      </c>
      <c r="AA128" s="695">
        <v>2</v>
      </c>
      <c r="AB128" s="695">
        <v>2</v>
      </c>
      <c r="AC128" s="695">
        <v>2</v>
      </c>
      <c r="AD128" s="695">
        <v>2</v>
      </c>
      <c r="AE128" s="695">
        <v>2</v>
      </c>
      <c r="AF128" s="695">
        <v>2</v>
      </c>
      <c r="AG128" s="695">
        <v>2</v>
      </c>
      <c r="AH128" s="695">
        <v>2</v>
      </c>
      <c r="AI128" s="695">
        <v>2</v>
      </c>
      <c r="AJ128" s="695">
        <v>0</v>
      </c>
      <c r="AK128" s="695">
        <v>0</v>
      </c>
      <c r="AL128" s="695">
        <v>0</v>
      </c>
      <c r="AM128" s="695">
        <v>0</v>
      </c>
      <c r="AN128" s="695">
        <v>0</v>
      </c>
      <c r="AO128" s="696">
        <v>0</v>
      </c>
      <c r="AP128" s="632"/>
      <c r="AQ128" s="697">
        <v>0</v>
      </c>
      <c r="AR128" s="698">
        <v>0</v>
      </c>
      <c r="AS128" s="698">
        <v>0</v>
      </c>
      <c r="AT128" s="698">
        <v>0</v>
      </c>
      <c r="AU128" s="698">
        <v>0</v>
      </c>
      <c r="AV128" s="698">
        <v>6793</v>
      </c>
      <c r="AW128" s="698">
        <v>6793</v>
      </c>
      <c r="AX128" s="698">
        <v>6793</v>
      </c>
      <c r="AY128" s="698">
        <v>6793</v>
      </c>
      <c r="AZ128" s="698">
        <v>6793</v>
      </c>
      <c r="BA128" s="698">
        <v>6793</v>
      </c>
      <c r="BB128" s="698">
        <v>6793</v>
      </c>
      <c r="BC128" s="698">
        <v>6793</v>
      </c>
      <c r="BD128" s="698">
        <v>6793</v>
      </c>
      <c r="BE128" s="698">
        <v>6793</v>
      </c>
      <c r="BF128" s="698">
        <v>6793</v>
      </c>
      <c r="BG128" s="698">
        <v>6793</v>
      </c>
      <c r="BH128" s="698">
        <v>6793</v>
      </c>
      <c r="BI128" s="698">
        <v>6793</v>
      </c>
      <c r="BJ128" s="698">
        <v>6793</v>
      </c>
      <c r="BK128" s="698">
        <v>6793</v>
      </c>
      <c r="BL128" s="698">
        <v>6793</v>
      </c>
      <c r="BM128" s="698">
        <v>6793</v>
      </c>
      <c r="BN128" s="698">
        <v>6697</v>
      </c>
      <c r="BO128" s="698"/>
      <c r="BP128" s="698"/>
      <c r="BQ128" s="698"/>
      <c r="BR128" s="698"/>
      <c r="BS128" s="698"/>
      <c r="BT128" s="699"/>
    </row>
    <row r="129" spans="2:72">
      <c r="B129" s="781" t="s">
        <v>208</v>
      </c>
      <c r="C129" s="781" t="s">
        <v>756</v>
      </c>
      <c r="D129" s="781" t="s">
        <v>118</v>
      </c>
      <c r="E129" s="776" t="s">
        <v>754</v>
      </c>
      <c r="F129" s="781" t="s">
        <v>758</v>
      </c>
      <c r="G129" s="776" t="s">
        <v>755</v>
      </c>
      <c r="H129" s="781">
        <v>2016</v>
      </c>
      <c r="I129" s="643" t="s">
        <v>579</v>
      </c>
      <c r="J129" s="643" t="s">
        <v>584</v>
      </c>
      <c r="K129" s="632"/>
      <c r="L129" s="694">
        <v>0</v>
      </c>
      <c r="M129" s="695">
        <v>0</v>
      </c>
      <c r="N129" s="695">
        <v>0</v>
      </c>
      <c r="O129" s="695">
        <v>0</v>
      </c>
      <c r="P129" s="695">
        <v>0</v>
      </c>
      <c r="Q129" s="695">
        <v>658</v>
      </c>
      <c r="R129" s="695">
        <v>662</v>
      </c>
      <c r="S129" s="695">
        <v>757</v>
      </c>
      <c r="T129" s="695">
        <v>757</v>
      </c>
      <c r="U129" s="695">
        <v>757</v>
      </c>
      <c r="V129" s="695">
        <v>750</v>
      </c>
      <c r="W129" s="695">
        <v>750</v>
      </c>
      <c r="X129" s="695">
        <v>750</v>
      </c>
      <c r="Y129" s="695">
        <v>749</v>
      </c>
      <c r="Z129" s="695">
        <v>749</v>
      </c>
      <c r="AA129" s="695">
        <v>747</v>
      </c>
      <c r="AB129" s="695">
        <v>213</v>
      </c>
      <c r="AC129" s="695">
        <v>49</v>
      </c>
      <c r="AD129" s="695">
        <v>49</v>
      </c>
      <c r="AE129" s="695">
        <v>12</v>
      </c>
      <c r="AF129" s="695">
        <v>0</v>
      </c>
      <c r="AG129" s="695">
        <v>0</v>
      </c>
      <c r="AH129" s="695">
        <v>0</v>
      </c>
      <c r="AI129" s="695">
        <v>0</v>
      </c>
      <c r="AJ129" s="695">
        <v>0</v>
      </c>
      <c r="AK129" s="695">
        <v>0</v>
      </c>
      <c r="AL129" s="695">
        <v>0</v>
      </c>
      <c r="AM129" s="695">
        <v>0</v>
      </c>
      <c r="AN129" s="695">
        <v>0</v>
      </c>
      <c r="AO129" s="696">
        <v>0</v>
      </c>
      <c r="AP129" s="632"/>
      <c r="AQ129" s="691">
        <v>0</v>
      </c>
      <c r="AR129" s="692">
        <v>0</v>
      </c>
      <c r="AS129" s="692">
        <v>0</v>
      </c>
      <c r="AT129" s="692">
        <v>0</v>
      </c>
      <c r="AU129" s="692">
        <v>0</v>
      </c>
      <c r="AV129" s="692">
        <v>2592647</v>
      </c>
      <c r="AW129" s="692">
        <v>2615138</v>
      </c>
      <c r="AX129" s="692">
        <v>2845850</v>
      </c>
      <c r="AY129" s="692">
        <v>2845850</v>
      </c>
      <c r="AZ129" s="692">
        <v>2845850</v>
      </c>
      <c r="BA129" s="692">
        <v>2799381</v>
      </c>
      <c r="BB129" s="692">
        <v>2799381</v>
      </c>
      <c r="BC129" s="692">
        <v>2799381</v>
      </c>
      <c r="BD129" s="692">
        <v>2795897</v>
      </c>
      <c r="BE129" s="692">
        <v>2795897</v>
      </c>
      <c r="BF129" s="692">
        <v>2775506</v>
      </c>
      <c r="BG129" s="692">
        <v>1210256</v>
      </c>
      <c r="BH129" s="692">
        <v>184920</v>
      </c>
      <c r="BI129" s="692">
        <v>184920</v>
      </c>
      <c r="BJ129" s="692">
        <v>43361</v>
      </c>
      <c r="BK129" s="692">
        <v>0</v>
      </c>
      <c r="BL129" s="692">
        <v>0</v>
      </c>
      <c r="BM129" s="692">
        <v>0</v>
      </c>
      <c r="BN129" s="692">
        <v>0</v>
      </c>
      <c r="BO129" s="692"/>
      <c r="BP129" s="692"/>
      <c r="BQ129" s="692"/>
      <c r="BR129" s="692"/>
      <c r="BS129" s="692"/>
      <c r="BT129" s="693"/>
    </row>
    <row r="130" spans="2:72">
      <c r="B130" s="781" t="s">
        <v>208</v>
      </c>
      <c r="C130" s="781" t="s">
        <v>756</v>
      </c>
      <c r="D130" s="781" t="s">
        <v>119</v>
      </c>
      <c r="E130" s="776" t="s">
        <v>754</v>
      </c>
      <c r="F130" s="781" t="s">
        <v>758</v>
      </c>
      <c r="G130" s="776" t="s">
        <v>755</v>
      </c>
      <c r="H130" s="781">
        <v>2016</v>
      </c>
      <c r="I130" s="643" t="s">
        <v>579</v>
      </c>
      <c r="J130" s="643" t="s">
        <v>584</v>
      </c>
      <c r="K130" s="632"/>
      <c r="L130" s="694">
        <v>0</v>
      </c>
      <c r="M130" s="695">
        <v>0</v>
      </c>
      <c r="N130" s="695">
        <v>0</v>
      </c>
      <c r="O130" s="695">
        <v>0</v>
      </c>
      <c r="P130" s="695">
        <v>0</v>
      </c>
      <c r="Q130" s="695">
        <v>1</v>
      </c>
      <c r="R130" s="695">
        <v>1</v>
      </c>
      <c r="S130" s="695">
        <v>1</v>
      </c>
      <c r="T130" s="695">
        <v>1</v>
      </c>
      <c r="U130" s="695">
        <v>1</v>
      </c>
      <c r="V130" s="695">
        <v>1</v>
      </c>
      <c r="W130" s="695">
        <v>1</v>
      </c>
      <c r="X130" s="695">
        <v>1</v>
      </c>
      <c r="Y130" s="695">
        <v>1</v>
      </c>
      <c r="Z130" s="695">
        <v>1</v>
      </c>
      <c r="AA130" s="695">
        <v>1</v>
      </c>
      <c r="AB130" s="695">
        <v>1</v>
      </c>
      <c r="AC130" s="695">
        <v>0</v>
      </c>
      <c r="AD130" s="695">
        <v>0</v>
      </c>
      <c r="AE130" s="695">
        <v>0</v>
      </c>
      <c r="AF130" s="695">
        <v>0</v>
      </c>
      <c r="AG130" s="695">
        <v>0</v>
      </c>
      <c r="AH130" s="695">
        <v>0</v>
      </c>
      <c r="AI130" s="695">
        <v>0</v>
      </c>
      <c r="AJ130" s="695">
        <v>0</v>
      </c>
      <c r="AK130" s="695">
        <v>0</v>
      </c>
      <c r="AL130" s="695">
        <v>0</v>
      </c>
      <c r="AM130" s="695">
        <v>0</v>
      </c>
      <c r="AN130" s="695">
        <v>0</v>
      </c>
      <c r="AO130" s="696">
        <v>0</v>
      </c>
      <c r="AP130" s="632"/>
      <c r="AQ130" s="694">
        <v>0</v>
      </c>
      <c r="AR130" s="695">
        <v>0</v>
      </c>
      <c r="AS130" s="695">
        <v>0</v>
      </c>
      <c r="AT130" s="695">
        <v>0</v>
      </c>
      <c r="AU130" s="695">
        <v>0</v>
      </c>
      <c r="AV130" s="695">
        <v>9636</v>
      </c>
      <c r="AW130" s="695">
        <v>9636</v>
      </c>
      <c r="AX130" s="695">
        <v>9636</v>
      </c>
      <c r="AY130" s="695">
        <v>9636</v>
      </c>
      <c r="AZ130" s="695">
        <v>9636</v>
      </c>
      <c r="BA130" s="695">
        <v>9622</v>
      </c>
      <c r="BB130" s="695">
        <v>9579</v>
      </c>
      <c r="BC130" s="695">
        <v>9579</v>
      </c>
      <c r="BD130" s="695">
        <v>9579</v>
      </c>
      <c r="BE130" s="695">
        <v>8397</v>
      </c>
      <c r="BF130" s="695">
        <v>8316</v>
      </c>
      <c r="BG130" s="695">
        <v>8316</v>
      </c>
      <c r="BH130" s="695">
        <v>665</v>
      </c>
      <c r="BI130" s="695">
        <v>0</v>
      </c>
      <c r="BJ130" s="695">
        <v>0</v>
      </c>
      <c r="BK130" s="695">
        <v>0</v>
      </c>
      <c r="BL130" s="695">
        <v>0</v>
      </c>
      <c r="BM130" s="695">
        <v>0</v>
      </c>
      <c r="BN130" s="695">
        <v>0</v>
      </c>
      <c r="BO130" s="695"/>
      <c r="BP130" s="695"/>
      <c r="BQ130" s="695"/>
      <c r="BR130" s="695"/>
      <c r="BS130" s="695"/>
      <c r="BT130" s="696"/>
    </row>
    <row r="131" spans="2:72">
      <c r="B131" s="781" t="s">
        <v>208</v>
      </c>
      <c r="C131" s="776" t="s">
        <v>760</v>
      </c>
      <c r="D131" s="781" t="s">
        <v>124</v>
      </c>
      <c r="E131" s="776" t="s">
        <v>754</v>
      </c>
      <c r="F131" s="776" t="s">
        <v>760</v>
      </c>
      <c r="G131" s="776" t="s">
        <v>755</v>
      </c>
      <c r="H131" s="781">
        <v>2016</v>
      </c>
      <c r="I131" s="643" t="s">
        <v>579</v>
      </c>
      <c r="J131" s="643" t="s">
        <v>584</v>
      </c>
      <c r="K131" s="632"/>
      <c r="L131" s="694">
        <v>0</v>
      </c>
      <c r="M131" s="695">
        <v>0</v>
      </c>
      <c r="N131" s="695">
        <v>0</v>
      </c>
      <c r="O131" s="695">
        <v>0</v>
      </c>
      <c r="P131" s="695">
        <v>0</v>
      </c>
      <c r="Q131" s="695">
        <v>0</v>
      </c>
      <c r="R131" s="695">
        <v>0</v>
      </c>
      <c r="S131" s="695">
        <v>0</v>
      </c>
      <c r="T131" s="695">
        <v>0</v>
      </c>
      <c r="U131" s="695">
        <v>0</v>
      </c>
      <c r="V131" s="695">
        <v>0</v>
      </c>
      <c r="W131" s="695">
        <v>0</v>
      </c>
      <c r="X131" s="695">
        <v>0</v>
      </c>
      <c r="Y131" s="695">
        <v>0</v>
      </c>
      <c r="Z131" s="695">
        <v>0</v>
      </c>
      <c r="AA131" s="695">
        <v>0</v>
      </c>
      <c r="AB131" s="695">
        <v>0</v>
      </c>
      <c r="AC131" s="695">
        <v>0</v>
      </c>
      <c r="AD131" s="695">
        <v>0</v>
      </c>
      <c r="AE131" s="695">
        <v>0</v>
      </c>
      <c r="AF131" s="695">
        <v>0</v>
      </c>
      <c r="AG131" s="695">
        <v>0</v>
      </c>
      <c r="AH131" s="695">
        <v>0</v>
      </c>
      <c r="AI131" s="695">
        <v>0</v>
      </c>
      <c r="AJ131" s="695">
        <v>0</v>
      </c>
      <c r="AK131" s="695">
        <v>0</v>
      </c>
      <c r="AL131" s="695">
        <v>0</v>
      </c>
      <c r="AM131" s="695">
        <v>0</v>
      </c>
      <c r="AN131" s="695">
        <v>0</v>
      </c>
      <c r="AO131" s="696">
        <v>0</v>
      </c>
      <c r="AP131" s="632"/>
      <c r="AQ131" s="694">
        <v>0</v>
      </c>
      <c r="AR131" s="695">
        <v>0</v>
      </c>
      <c r="AS131" s="695">
        <v>0</v>
      </c>
      <c r="AT131" s="695">
        <v>0</v>
      </c>
      <c r="AU131" s="695">
        <v>0</v>
      </c>
      <c r="AV131" s="695">
        <v>835</v>
      </c>
      <c r="AW131" s="695">
        <v>835</v>
      </c>
      <c r="AX131" s="695">
        <v>835</v>
      </c>
      <c r="AY131" s="695">
        <v>835</v>
      </c>
      <c r="AZ131" s="695">
        <v>835</v>
      </c>
      <c r="BA131" s="695">
        <v>835</v>
      </c>
      <c r="BB131" s="695">
        <v>835</v>
      </c>
      <c r="BC131" s="695">
        <v>835</v>
      </c>
      <c r="BD131" s="695">
        <v>835</v>
      </c>
      <c r="BE131" s="695">
        <v>835</v>
      </c>
      <c r="BF131" s="695">
        <v>835</v>
      </c>
      <c r="BG131" s="695">
        <v>835</v>
      </c>
      <c r="BH131" s="695">
        <v>0</v>
      </c>
      <c r="BI131" s="695">
        <v>0</v>
      </c>
      <c r="BJ131" s="695">
        <v>0</v>
      </c>
      <c r="BK131" s="695">
        <v>0</v>
      </c>
      <c r="BL131" s="695">
        <v>0</v>
      </c>
      <c r="BM131" s="695">
        <v>0</v>
      </c>
      <c r="BN131" s="695">
        <v>0</v>
      </c>
      <c r="BO131" s="695"/>
      <c r="BP131" s="695"/>
      <c r="BQ131" s="695"/>
      <c r="BR131" s="695"/>
      <c r="BS131" s="695"/>
      <c r="BT131" s="696"/>
    </row>
    <row r="132" spans="2:72">
      <c r="B132" s="781" t="s">
        <v>208</v>
      </c>
      <c r="C132" s="781" t="s">
        <v>753</v>
      </c>
      <c r="D132" s="776" t="s">
        <v>113</v>
      </c>
      <c r="E132" s="776" t="s">
        <v>754</v>
      </c>
      <c r="F132" s="776" t="s">
        <v>29</v>
      </c>
      <c r="G132" s="776" t="s">
        <v>755</v>
      </c>
      <c r="H132" s="781">
        <v>2017</v>
      </c>
      <c r="I132" s="643" t="s">
        <v>579</v>
      </c>
      <c r="J132" s="643" t="s">
        <v>591</v>
      </c>
      <c r="K132" s="632"/>
      <c r="L132" s="694">
        <v>0</v>
      </c>
      <c r="M132" s="695">
        <v>0</v>
      </c>
      <c r="N132" s="695">
        <v>0</v>
      </c>
      <c r="O132" s="695">
        <v>0</v>
      </c>
      <c r="P132" s="695">
        <v>0</v>
      </c>
      <c r="Q132" s="695">
        <v>0</v>
      </c>
      <c r="R132" s="695">
        <v>228</v>
      </c>
      <c r="S132" s="695">
        <v>184</v>
      </c>
      <c r="T132" s="695">
        <v>184</v>
      </c>
      <c r="U132" s="695">
        <v>184</v>
      </c>
      <c r="V132" s="695">
        <v>184</v>
      </c>
      <c r="W132" s="695">
        <v>184</v>
      </c>
      <c r="X132" s="695">
        <v>184</v>
      </c>
      <c r="Y132" s="695">
        <v>184</v>
      </c>
      <c r="Z132" s="695">
        <v>184</v>
      </c>
      <c r="AA132" s="695">
        <v>184</v>
      </c>
      <c r="AB132" s="695">
        <v>174</v>
      </c>
      <c r="AC132" s="695">
        <v>174</v>
      </c>
      <c r="AD132" s="695">
        <v>174</v>
      </c>
      <c r="AE132" s="695">
        <v>174</v>
      </c>
      <c r="AF132" s="695">
        <v>150</v>
      </c>
      <c r="AG132" s="695">
        <v>150</v>
      </c>
      <c r="AH132" s="695">
        <v>20</v>
      </c>
      <c r="AI132" s="695">
        <v>0</v>
      </c>
      <c r="AJ132" s="695">
        <v>0</v>
      </c>
      <c r="AK132" s="695">
        <v>0</v>
      </c>
      <c r="AL132" s="695">
        <v>0</v>
      </c>
      <c r="AM132" s="695">
        <v>0</v>
      </c>
      <c r="AN132" s="695">
        <v>0</v>
      </c>
      <c r="AO132" s="696">
        <v>0</v>
      </c>
      <c r="AP132" s="632"/>
      <c r="AQ132" s="694">
        <v>0</v>
      </c>
      <c r="AR132" s="695">
        <v>0</v>
      </c>
      <c r="AS132" s="695">
        <v>0</v>
      </c>
      <c r="AT132" s="695">
        <v>0</v>
      </c>
      <c r="AU132" s="695">
        <v>0</v>
      </c>
      <c r="AV132" s="695">
        <v>0</v>
      </c>
      <c r="AW132" s="695">
        <v>3302399</v>
      </c>
      <c r="AX132" s="695">
        <v>2649493</v>
      </c>
      <c r="AY132" s="695">
        <v>2649493</v>
      </c>
      <c r="AZ132" s="695">
        <v>2649493</v>
      </c>
      <c r="BA132" s="695">
        <v>2649493</v>
      </c>
      <c r="BB132" s="695">
        <v>2649493</v>
      </c>
      <c r="BC132" s="695">
        <v>2649493</v>
      </c>
      <c r="BD132" s="695">
        <v>2649468</v>
      </c>
      <c r="BE132" s="695">
        <v>2649468</v>
      </c>
      <c r="BF132" s="695">
        <v>2643701</v>
      </c>
      <c r="BG132" s="695">
        <v>2594722</v>
      </c>
      <c r="BH132" s="695">
        <v>2594343</v>
      </c>
      <c r="BI132" s="695">
        <v>2594343</v>
      </c>
      <c r="BJ132" s="695">
        <v>2594164</v>
      </c>
      <c r="BK132" s="695">
        <v>2239411</v>
      </c>
      <c r="BL132" s="695">
        <v>2239411</v>
      </c>
      <c r="BM132" s="695">
        <v>297222</v>
      </c>
      <c r="BN132" s="695">
        <v>0</v>
      </c>
      <c r="BO132" s="695">
        <v>0</v>
      </c>
      <c r="BP132" s="695">
        <v>0</v>
      </c>
      <c r="BQ132" s="695">
        <v>0</v>
      </c>
      <c r="BR132" s="695">
        <v>0</v>
      </c>
      <c r="BS132" s="695"/>
      <c r="BT132" s="696"/>
    </row>
    <row r="133" spans="2:72">
      <c r="B133" s="781" t="s">
        <v>208</v>
      </c>
      <c r="C133" s="781" t="s">
        <v>753</v>
      </c>
      <c r="D133" s="776" t="s">
        <v>781</v>
      </c>
      <c r="E133" s="776" t="s">
        <v>754</v>
      </c>
      <c r="F133" s="776" t="s">
        <v>29</v>
      </c>
      <c r="G133" s="776" t="s">
        <v>755</v>
      </c>
      <c r="H133" s="781">
        <v>2017</v>
      </c>
      <c r="I133" s="643" t="s">
        <v>579</v>
      </c>
      <c r="J133" s="643" t="s">
        <v>591</v>
      </c>
      <c r="K133" s="632"/>
      <c r="L133" s="694">
        <v>0</v>
      </c>
      <c r="M133" s="695">
        <v>0</v>
      </c>
      <c r="N133" s="695">
        <v>0</v>
      </c>
      <c r="O133" s="695">
        <v>0</v>
      </c>
      <c r="P133" s="695">
        <v>0</v>
      </c>
      <c r="Q133" s="695">
        <v>0</v>
      </c>
      <c r="R133" s="695">
        <v>187</v>
      </c>
      <c r="S133" s="695">
        <v>136</v>
      </c>
      <c r="T133" s="695">
        <v>136</v>
      </c>
      <c r="U133" s="695">
        <v>136</v>
      </c>
      <c r="V133" s="695">
        <v>136</v>
      </c>
      <c r="W133" s="695">
        <v>136</v>
      </c>
      <c r="X133" s="695">
        <v>136</v>
      </c>
      <c r="Y133" s="695">
        <v>136</v>
      </c>
      <c r="Z133" s="695">
        <v>136</v>
      </c>
      <c r="AA133" s="695">
        <v>136</v>
      </c>
      <c r="AB133" s="695">
        <v>129</v>
      </c>
      <c r="AC133" s="695">
        <v>129</v>
      </c>
      <c r="AD133" s="695">
        <v>129</v>
      </c>
      <c r="AE133" s="695">
        <v>109</v>
      </c>
      <c r="AF133" s="695">
        <v>109</v>
      </c>
      <c r="AG133" s="695">
        <v>85</v>
      </c>
      <c r="AH133" s="695">
        <v>67</v>
      </c>
      <c r="AI133" s="695">
        <v>0</v>
      </c>
      <c r="AJ133" s="695">
        <v>0</v>
      </c>
      <c r="AK133" s="695">
        <v>0</v>
      </c>
      <c r="AL133" s="695">
        <v>0</v>
      </c>
      <c r="AM133" s="695">
        <v>0</v>
      </c>
      <c r="AN133" s="695">
        <v>0</v>
      </c>
      <c r="AO133" s="696">
        <v>0</v>
      </c>
      <c r="AP133" s="632"/>
      <c r="AQ133" s="694">
        <v>0</v>
      </c>
      <c r="AR133" s="695">
        <v>0</v>
      </c>
      <c r="AS133" s="695">
        <v>0</v>
      </c>
      <c r="AT133" s="695">
        <v>0</v>
      </c>
      <c r="AU133" s="695">
        <v>0</v>
      </c>
      <c r="AV133" s="695">
        <v>0</v>
      </c>
      <c r="AW133" s="695">
        <v>2724036</v>
      </c>
      <c r="AX133" s="695">
        <v>1972715</v>
      </c>
      <c r="AY133" s="695">
        <v>1972715</v>
      </c>
      <c r="AZ133" s="695">
        <v>1972715</v>
      </c>
      <c r="BA133" s="695">
        <v>1972715</v>
      </c>
      <c r="BB133" s="695">
        <v>1972715</v>
      </c>
      <c r="BC133" s="695">
        <v>1972715</v>
      </c>
      <c r="BD133" s="695">
        <v>1972677</v>
      </c>
      <c r="BE133" s="695">
        <v>1972677</v>
      </c>
      <c r="BF133" s="695">
        <v>1972677</v>
      </c>
      <c r="BG133" s="695">
        <v>1936762</v>
      </c>
      <c r="BH133" s="695">
        <v>1933386</v>
      </c>
      <c r="BI133" s="695">
        <v>1933386</v>
      </c>
      <c r="BJ133" s="695">
        <v>1632484</v>
      </c>
      <c r="BK133" s="695">
        <v>1632484</v>
      </c>
      <c r="BL133" s="695">
        <v>1264433</v>
      </c>
      <c r="BM133" s="695">
        <v>1002154</v>
      </c>
      <c r="BN133" s="695">
        <v>0</v>
      </c>
      <c r="BO133" s="695">
        <v>0</v>
      </c>
      <c r="BP133" s="695">
        <v>0</v>
      </c>
      <c r="BQ133" s="695">
        <v>0</v>
      </c>
      <c r="BR133" s="695">
        <v>0</v>
      </c>
      <c r="BS133" s="695"/>
      <c r="BT133" s="696"/>
    </row>
    <row r="134" spans="2:72">
      <c r="B134" s="781" t="s">
        <v>208</v>
      </c>
      <c r="C134" s="781" t="s">
        <v>753</v>
      </c>
      <c r="D134" s="776" t="s">
        <v>779</v>
      </c>
      <c r="E134" s="776" t="s">
        <v>754</v>
      </c>
      <c r="F134" s="776" t="s">
        <v>29</v>
      </c>
      <c r="G134" s="776" t="s">
        <v>755</v>
      </c>
      <c r="H134" s="776">
        <v>2017</v>
      </c>
      <c r="I134" s="643" t="s">
        <v>579</v>
      </c>
      <c r="J134" s="643" t="s">
        <v>591</v>
      </c>
      <c r="K134" s="632"/>
      <c r="L134" s="694">
        <v>0</v>
      </c>
      <c r="M134" s="695">
        <v>0</v>
      </c>
      <c r="N134" s="695">
        <v>0</v>
      </c>
      <c r="O134" s="695">
        <v>0</v>
      </c>
      <c r="P134" s="695">
        <v>0</v>
      </c>
      <c r="Q134" s="695">
        <v>0</v>
      </c>
      <c r="R134" s="695">
        <v>149</v>
      </c>
      <c r="S134" s="695">
        <v>149</v>
      </c>
      <c r="T134" s="695">
        <v>149</v>
      </c>
      <c r="U134" s="695">
        <v>149</v>
      </c>
      <c r="V134" s="695">
        <v>149</v>
      </c>
      <c r="W134" s="695">
        <v>149</v>
      </c>
      <c r="X134" s="695">
        <v>149</v>
      </c>
      <c r="Y134" s="695">
        <v>149</v>
      </c>
      <c r="Z134" s="695">
        <v>149</v>
      </c>
      <c r="AA134" s="695">
        <v>149</v>
      </c>
      <c r="AB134" s="695">
        <v>149</v>
      </c>
      <c r="AC134" s="695">
        <v>149</v>
      </c>
      <c r="AD134" s="695">
        <v>149</v>
      </c>
      <c r="AE134" s="695">
        <v>149</v>
      </c>
      <c r="AF134" s="695">
        <v>149</v>
      </c>
      <c r="AG134" s="695">
        <v>149</v>
      </c>
      <c r="AH134" s="695">
        <v>149</v>
      </c>
      <c r="AI134" s="695">
        <v>149</v>
      </c>
      <c r="AJ134" s="695">
        <v>135</v>
      </c>
      <c r="AK134" s="695">
        <v>0</v>
      </c>
      <c r="AL134" s="695">
        <v>0</v>
      </c>
      <c r="AM134" s="695">
        <v>0</v>
      </c>
      <c r="AN134" s="695">
        <v>0</v>
      </c>
      <c r="AO134" s="696">
        <v>0</v>
      </c>
      <c r="AP134" s="632"/>
      <c r="AQ134" s="694">
        <v>0</v>
      </c>
      <c r="AR134" s="695">
        <v>0</v>
      </c>
      <c r="AS134" s="695">
        <v>0</v>
      </c>
      <c r="AT134" s="695">
        <v>0</v>
      </c>
      <c r="AU134" s="695">
        <v>0</v>
      </c>
      <c r="AV134" s="695">
        <v>0</v>
      </c>
      <c r="AW134" s="695">
        <v>513769</v>
      </c>
      <c r="AX134" s="695">
        <v>513769</v>
      </c>
      <c r="AY134" s="695">
        <v>513769</v>
      </c>
      <c r="AZ134" s="695">
        <v>513769</v>
      </c>
      <c r="BA134" s="695">
        <v>513769</v>
      </c>
      <c r="BB134" s="695">
        <v>513769</v>
      </c>
      <c r="BC134" s="695">
        <v>513769</v>
      </c>
      <c r="BD134" s="695">
        <v>513769</v>
      </c>
      <c r="BE134" s="695">
        <v>513769</v>
      </c>
      <c r="BF134" s="695">
        <v>513769</v>
      </c>
      <c r="BG134" s="695">
        <v>513769</v>
      </c>
      <c r="BH134" s="695">
        <v>513769</v>
      </c>
      <c r="BI134" s="695">
        <v>513769</v>
      </c>
      <c r="BJ134" s="695">
        <v>513769</v>
      </c>
      <c r="BK134" s="695">
        <v>513769</v>
      </c>
      <c r="BL134" s="695">
        <v>513769</v>
      </c>
      <c r="BM134" s="695">
        <v>513769</v>
      </c>
      <c r="BN134" s="695">
        <v>513769</v>
      </c>
      <c r="BO134" s="695">
        <v>499696</v>
      </c>
      <c r="BP134" s="695">
        <v>0</v>
      </c>
      <c r="BQ134" s="695">
        <v>0</v>
      </c>
      <c r="BR134" s="695">
        <v>0</v>
      </c>
      <c r="BS134" s="695"/>
      <c r="BT134" s="696"/>
    </row>
    <row r="135" spans="2:72">
      <c r="B135" s="781" t="s">
        <v>208</v>
      </c>
      <c r="C135" s="781" t="s">
        <v>753</v>
      </c>
      <c r="D135" s="776" t="s">
        <v>116</v>
      </c>
      <c r="E135" s="776" t="s">
        <v>754</v>
      </c>
      <c r="F135" s="776" t="s">
        <v>29</v>
      </c>
      <c r="G135" s="776" t="s">
        <v>755</v>
      </c>
      <c r="H135" s="776">
        <v>2017</v>
      </c>
      <c r="I135" s="643" t="s">
        <v>579</v>
      </c>
      <c r="J135" s="643" t="s">
        <v>591</v>
      </c>
      <c r="K135" s="632"/>
      <c r="L135" s="694">
        <v>0</v>
      </c>
      <c r="M135" s="695">
        <v>0</v>
      </c>
      <c r="N135" s="695">
        <v>0</v>
      </c>
      <c r="O135" s="695">
        <v>0</v>
      </c>
      <c r="P135" s="695">
        <v>0</v>
      </c>
      <c r="Q135" s="695">
        <v>0</v>
      </c>
      <c r="R135" s="695">
        <v>29</v>
      </c>
      <c r="S135" s="695">
        <v>29</v>
      </c>
      <c r="T135" s="695">
        <v>29</v>
      </c>
      <c r="U135" s="695">
        <v>29</v>
      </c>
      <c r="V135" s="695">
        <v>29</v>
      </c>
      <c r="W135" s="695">
        <v>29</v>
      </c>
      <c r="X135" s="695">
        <v>29</v>
      </c>
      <c r="Y135" s="695">
        <v>29</v>
      </c>
      <c r="Z135" s="695">
        <v>29</v>
      </c>
      <c r="AA135" s="695">
        <v>28</v>
      </c>
      <c r="AB135" s="695">
        <v>2</v>
      </c>
      <c r="AC135" s="695">
        <v>2</v>
      </c>
      <c r="AD135" s="695">
        <v>2</v>
      </c>
      <c r="AE135" s="695">
        <v>2</v>
      </c>
      <c r="AF135" s="695">
        <v>2</v>
      </c>
      <c r="AG135" s="695">
        <v>2</v>
      </c>
      <c r="AH135" s="695">
        <v>2</v>
      </c>
      <c r="AI135" s="695">
        <v>2</v>
      </c>
      <c r="AJ135" s="695">
        <v>2</v>
      </c>
      <c r="AK135" s="695">
        <v>2</v>
      </c>
      <c r="AL135" s="695">
        <v>0</v>
      </c>
      <c r="AM135" s="695">
        <v>0</v>
      </c>
      <c r="AN135" s="695">
        <v>0</v>
      </c>
      <c r="AO135" s="696">
        <v>0</v>
      </c>
      <c r="AP135" s="632"/>
      <c r="AQ135" s="694">
        <v>0</v>
      </c>
      <c r="AR135" s="695">
        <v>0</v>
      </c>
      <c r="AS135" s="695">
        <v>0</v>
      </c>
      <c r="AT135" s="695">
        <v>0</v>
      </c>
      <c r="AU135" s="695">
        <v>0</v>
      </c>
      <c r="AV135" s="695">
        <v>0</v>
      </c>
      <c r="AW135" s="695">
        <v>65722</v>
      </c>
      <c r="AX135" s="695">
        <v>65722</v>
      </c>
      <c r="AY135" s="695">
        <v>65722</v>
      </c>
      <c r="AZ135" s="695">
        <v>65722</v>
      </c>
      <c r="BA135" s="695">
        <v>65722</v>
      </c>
      <c r="BB135" s="695">
        <v>65722</v>
      </c>
      <c r="BC135" s="695">
        <v>65722</v>
      </c>
      <c r="BD135" s="695">
        <v>65722</v>
      </c>
      <c r="BE135" s="695">
        <v>65722</v>
      </c>
      <c r="BF135" s="695">
        <v>65608</v>
      </c>
      <c r="BG135" s="695">
        <v>26732</v>
      </c>
      <c r="BH135" s="695">
        <v>26732</v>
      </c>
      <c r="BI135" s="695">
        <v>26468</v>
      </c>
      <c r="BJ135" s="695">
        <v>26468</v>
      </c>
      <c r="BK135" s="695">
        <v>25311</v>
      </c>
      <c r="BL135" s="695">
        <v>25311</v>
      </c>
      <c r="BM135" s="695">
        <v>25311</v>
      </c>
      <c r="BN135" s="695">
        <v>25311</v>
      </c>
      <c r="BO135" s="695">
        <v>25311</v>
      </c>
      <c r="BP135" s="695">
        <v>25311</v>
      </c>
      <c r="BQ135" s="695">
        <v>0</v>
      </c>
      <c r="BR135" s="695">
        <v>0</v>
      </c>
      <c r="BS135" s="695"/>
      <c r="BT135" s="696"/>
    </row>
    <row r="136" spans="2:72">
      <c r="B136" s="781" t="s">
        <v>208</v>
      </c>
      <c r="C136" s="781" t="s">
        <v>756</v>
      </c>
      <c r="D136" s="776" t="s">
        <v>117</v>
      </c>
      <c r="E136" s="776" t="s">
        <v>754</v>
      </c>
      <c r="F136" s="781" t="s">
        <v>758</v>
      </c>
      <c r="G136" s="776" t="s">
        <v>755</v>
      </c>
      <c r="H136" s="776">
        <v>2017</v>
      </c>
      <c r="I136" s="643" t="s">
        <v>579</v>
      </c>
      <c r="J136" s="643" t="s">
        <v>591</v>
      </c>
      <c r="K136" s="632"/>
      <c r="L136" s="694">
        <v>0</v>
      </c>
      <c r="M136" s="695">
        <v>0</v>
      </c>
      <c r="N136" s="695">
        <v>0</v>
      </c>
      <c r="O136" s="695">
        <v>0</v>
      </c>
      <c r="P136" s="695">
        <v>0</v>
      </c>
      <c r="Q136" s="695">
        <v>0</v>
      </c>
      <c r="R136" s="695">
        <v>6</v>
      </c>
      <c r="S136" s="695">
        <v>6</v>
      </c>
      <c r="T136" s="695">
        <v>6</v>
      </c>
      <c r="U136" s="695">
        <v>6</v>
      </c>
      <c r="V136" s="695">
        <v>6</v>
      </c>
      <c r="W136" s="695">
        <v>6</v>
      </c>
      <c r="X136" s="695">
        <v>6</v>
      </c>
      <c r="Y136" s="695">
        <v>6</v>
      </c>
      <c r="Z136" s="695">
        <v>6</v>
      </c>
      <c r="AA136" s="695">
        <v>5</v>
      </c>
      <c r="AB136" s="695">
        <v>0</v>
      </c>
      <c r="AC136" s="695">
        <v>0</v>
      </c>
      <c r="AD136" s="695">
        <v>0</v>
      </c>
      <c r="AE136" s="695">
        <v>0</v>
      </c>
      <c r="AF136" s="695">
        <v>0</v>
      </c>
      <c r="AG136" s="695">
        <v>0</v>
      </c>
      <c r="AH136" s="695">
        <v>0</v>
      </c>
      <c r="AI136" s="695">
        <v>0</v>
      </c>
      <c r="AJ136" s="695">
        <v>0</v>
      </c>
      <c r="AK136" s="695">
        <v>0</v>
      </c>
      <c r="AL136" s="695">
        <v>0</v>
      </c>
      <c r="AM136" s="695">
        <v>0</v>
      </c>
      <c r="AN136" s="695">
        <v>0</v>
      </c>
      <c r="AO136" s="696">
        <v>0</v>
      </c>
      <c r="AP136" s="632"/>
      <c r="AQ136" s="694">
        <v>0</v>
      </c>
      <c r="AR136" s="695">
        <v>0</v>
      </c>
      <c r="AS136" s="695">
        <v>0</v>
      </c>
      <c r="AT136" s="695">
        <v>0</v>
      </c>
      <c r="AU136" s="695">
        <v>0</v>
      </c>
      <c r="AV136" s="695">
        <v>0</v>
      </c>
      <c r="AW136" s="695">
        <v>130667</v>
      </c>
      <c r="AX136" s="695">
        <v>130667</v>
      </c>
      <c r="AY136" s="695">
        <v>130667</v>
      </c>
      <c r="AZ136" s="695">
        <v>130667</v>
      </c>
      <c r="BA136" s="695">
        <v>130667</v>
      </c>
      <c r="BB136" s="695">
        <v>130667</v>
      </c>
      <c r="BC136" s="695">
        <v>130667</v>
      </c>
      <c r="BD136" s="695">
        <v>130667</v>
      </c>
      <c r="BE136" s="695">
        <v>130667</v>
      </c>
      <c r="BF136" s="695">
        <v>112855</v>
      </c>
      <c r="BG136" s="695">
        <v>0</v>
      </c>
      <c r="BH136" s="695">
        <v>0</v>
      </c>
      <c r="BI136" s="695">
        <v>0</v>
      </c>
      <c r="BJ136" s="695">
        <v>0</v>
      </c>
      <c r="BK136" s="695">
        <v>0</v>
      </c>
      <c r="BL136" s="695">
        <v>0</v>
      </c>
      <c r="BM136" s="695">
        <v>0</v>
      </c>
      <c r="BN136" s="695">
        <v>0</v>
      </c>
      <c r="BO136" s="695">
        <v>0</v>
      </c>
      <c r="BP136" s="695">
        <v>0</v>
      </c>
      <c r="BQ136" s="695">
        <v>0</v>
      </c>
      <c r="BR136" s="695">
        <v>0</v>
      </c>
      <c r="BS136" s="695"/>
      <c r="BT136" s="696"/>
    </row>
    <row r="137" spans="2:72">
      <c r="B137" s="781" t="s">
        <v>208</v>
      </c>
      <c r="C137" s="781" t="s">
        <v>756</v>
      </c>
      <c r="D137" s="776" t="s">
        <v>118</v>
      </c>
      <c r="E137" s="776" t="s">
        <v>754</v>
      </c>
      <c r="F137" s="781" t="s">
        <v>758</v>
      </c>
      <c r="G137" s="776" t="s">
        <v>755</v>
      </c>
      <c r="H137" s="776">
        <v>2017</v>
      </c>
      <c r="I137" s="643" t="s">
        <v>579</v>
      </c>
      <c r="J137" s="643" t="s">
        <v>591</v>
      </c>
      <c r="K137" s="632"/>
      <c r="L137" s="694">
        <v>0</v>
      </c>
      <c r="M137" s="695">
        <v>0</v>
      </c>
      <c r="N137" s="695">
        <v>0</v>
      </c>
      <c r="O137" s="695">
        <v>0</v>
      </c>
      <c r="P137" s="695">
        <v>0</v>
      </c>
      <c r="Q137" s="695">
        <v>0</v>
      </c>
      <c r="R137" s="695">
        <v>681</v>
      </c>
      <c r="S137" s="695">
        <v>754</v>
      </c>
      <c r="T137" s="695">
        <v>754</v>
      </c>
      <c r="U137" s="695">
        <v>754</v>
      </c>
      <c r="V137" s="695">
        <v>754</v>
      </c>
      <c r="W137" s="695">
        <v>741</v>
      </c>
      <c r="X137" s="695">
        <v>741</v>
      </c>
      <c r="Y137" s="695">
        <v>741</v>
      </c>
      <c r="Z137" s="695">
        <v>737</v>
      </c>
      <c r="AA137" s="695">
        <v>737</v>
      </c>
      <c r="AB137" s="695">
        <v>717</v>
      </c>
      <c r="AC137" s="695">
        <v>389</v>
      </c>
      <c r="AD137" s="695">
        <v>64</v>
      </c>
      <c r="AE137" s="695">
        <v>17</v>
      </c>
      <c r="AF137" s="695">
        <v>9</v>
      </c>
      <c r="AG137" s="695">
        <v>0</v>
      </c>
      <c r="AH137" s="695">
        <v>0</v>
      </c>
      <c r="AI137" s="695">
        <v>0</v>
      </c>
      <c r="AJ137" s="695">
        <v>0</v>
      </c>
      <c r="AK137" s="695">
        <v>0</v>
      </c>
      <c r="AL137" s="695">
        <v>0</v>
      </c>
      <c r="AM137" s="695">
        <v>0</v>
      </c>
      <c r="AN137" s="695">
        <v>0</v>
      </c>
      <c r="AO137" s="696">
        <v>0</v>
      </c>
      <c r="AP137" s="632"/>
      <c r="AQ137" s="694">
        <v>0</v>
      </c>
      <c r="AR137" s="695">
        <v>0</v>
      </c>
      <c r="AS137" s="695">
        <v>0</v>
      </c>
      <c r="AT137" s="695">
        <v>0</v>
      </c>
      <c r="AU137" s="695">
        <v>0</v>
      </c>
      <c r="AV137" s="695">
        <v>0</v>
      </c>
      <c r="AW137" s="695">
        <v>3248461</v>
      </c>
      <c r="AX137" s="695">
        <v>3431569</v>
      </c>
      <c r="AY137" s="695">
        <v>3431569</v>
      </c>
      <c r="AZ137" s="695">
        <v>3431569</v>
      </c>
      <c r="BA137" s="695">
        <v>3431569</v>
      </c>
      <c r="BB137" s="695">
        <v>3349094</v>
      </c>
      <c r="BC137" s="695">
        <v>3349094</v>
      </c>
      <c r="BD137" s="695">
        <v>3349094</v>
      </c>
      <c r="BE137" s="695">
        <v>3299116</v>
      </c>
      <c r="BF137" s="695">
        <v>3299116</v>
      </c>
      <c r="BG137" s="695">
        <v>3198304</v>
      </c>
      <c r="BH137" s="695">
        <v>2419743</v>
      </c>
      <c r="BI137" s="695">
        <v>744368</v>
      </c>
      <c r="BJ137" s="695">
        <v>563680</v>
      </c>
      <c r="BK137" s="695">
        <v>136101</v>
      </c>
      <c r="BL137" s="695">
        <v>0</v>
      </c>
      <c r="BM137" s="695">
        <v>0</v>
      </c>
      <c r="BN137" s="695">
        <v>0</v>
      </c>
      <c r="BO137" s="695">
        <v>0</v>
      </c>
      <c r="BP137" s="695">
        <v>0</v>
      </c>
      <c r="BQ137" s="695">
        <v>0</v>
      </c>
      <c r="BR137" s="695">
        <v>0</v>
      </c>
      <c r="BS137" s="695"/>
      <c r="BT137" s="696"/>
    </row>
    <row r="138" spans="2:72">
      <c r="B138" s="781" t="s">
        <v>208</v>
      </c>
      <c r="C138" s="781" t="s">
        <v>756</v>
      </c>
      <c r="D138" s="776" t="s">
        <v>119</v>
      </c>
      <c r="E138" s="776" t="s">
        <v>754</v>
      </c>
      <c r="F138" s="781" t="s">
        <v>758</v>
      </c>
      <c r="G138" s="776" t="s">
        <v>755</v>
      </c>
      <c r="H138" s="776">
        <v>2017</v>
      </c>
      <c r="I138" s="643" t="s">
        <v>579</v>
      </c>
      <c r="J138" s="643" t="s">
        <v>591</v>
      </c>
      <c r="K138" s="632"/>
      <c r="L138" s="694">
        <v>0</v>
      </c>
      <c r="M138" s="695">
        <v>0</v>
      </c>
      <c r="N138" s="695">
        <v>0</v>
      </c>
      <c r="O138" s="695">
        <v>0</v>
      </c>
      <c r="P138" s="695">
        <v>0</v>
      </c>
      <c r="Q138" s="695">
        <v>0</v>
      </c>
      <c r="R138" s="695">
        <v>13</v>
      </c>
      <c r="S138" s="695">
        <v>13</v>
      </c>
      <c r="T138" s="695">
        <v>13</v>
      </c>
      <c r="U138" s="695">
        <v>13</v>
      </c>
      <c r="V138" s="695">
        <v>10</v>
      </c>
      <c r="W138" s="695">
        <v>8</v>
      </c>
      <c r="X138" s="695">
        <v>6</v>
      </c>
      <c r="Y138" s="695">
        <v>6</v>
      </c>
      <c r="Z138" s="695">
        <v>6</v>
      </c>
      <c r="AA138" s="695">
        <v>6</v>
      </c>
      <c r="AB138" s="695">
        <v>6</v>
      </c>
      <c r="AC138" s="695">
        <v>5</v>
      </c>
      <c r="AD138" s="695">
        <v>2</v>
      </c>
      <c r="AE138" s="695">
        <v>0</v>
      </c>
      <c r="AF138" s="695">
        <v>0</v>
      </c>
      <c r="AG138" s="695">
        <v>0</v>
      </c>
      <c r="AH138" s="695">
        <v>0</v>
      </c>
      <c r="AI138" s="695">
        <v>0</v>
      </c>
      <c r="AJ138" s="695">
        <v>0</v>
      </c>
      <c r="AK138" s="695">
        <v>0</v>
      </c>
      <c r="AL138" s="695">
        <v>0</v>
      </c>
      <c r="AM138" s="695">
        <v>0</v>
      </c>
      <c r="AN138" s="695">
        <v>0</v>
      </c>
      <c r="AO138" s="696">
        <v>0</v>
      </c>
      <c r="AP138" s="632"/>
      <c r="AQ138" s="694">
        <v>0</v>
      </c>
      <c r="AR138" s="695">
        <v>0</v>
      </c>
      <c r="AS138" s="695">
        <v>0</v>
      </c>
      <c r="AT138" s="695">
        <v>0</v>
      </c>
      <c r="AU138" s="695">
        <v>0</v>
      </c>
      <c r="AV138" s="695">
        <v>0</v>
      </c>
      <c r="AW138" s="695">
        <v>63401</v>
      </c>
      <c r="AX138" s="695">
        <v>63401</v>
      </c>
      <c r="AY138" s="695">
        <v>63401</v>
      </c>
      <c r="AZ138" s="695">
        <v>62253</v>
      </c>
      <c r="BA138" s="695">
        <v>41542</v>
      </c>
      <c r="BB138" s="695">
        <v>29406</v>
      </c>
      <c r="BC138" s="695">
        <v>14773</v>
      </c>
      <c r="BD138" s="695">
        <v>14773</v>
      </c>
      <c r="BE138" s="695">
        <v>14773</v>
      </c>
      <c r="BF138" s="695">
        <v>14773</v>
      </c>
      <c r="BG138" s="695">
        <v>14773</v>
      </c>
      <c r="BH138" s="695">
        <v>13549</v>
      </c>
      <c r="BI138" s="695">
        <v>4321</v>
      </c>
      <c r="BJ138" s="695">
        <v>0</v>
      </c>
      <c r="BK138" s="695">
        <v>0</v>
      </c>
      <c r="BL138" s="695">
        <v>0</v>
      </c>
      <c r="BM138" s="695">
        <v>0</v>
      </c>
      <c r="BN138" s="695">
        <v>0</v>
      </c>
      <c r="BO138" s="695">
        <v>0</v>
      </c>
      <c r="BP138" s="695">
        <v>0</v>
      </c>
      <c r="BQ138" s="695">
        <v>0</v>
      </c>
      <c r="BR138" s="695">
        <v>0</v>
      </c>
      <c r="BS138" s="695"/>
      <c r="BT138" s="696"/>
    </row>
    <row r="139" spans="2:72">
      <c r="B139" s="781" t="s">
        <v>208</v>
      </c>
      <c r="C139" s="776" t="s">
        <v>760</v>
      </c>
      <c r="D139" s="776" t="s">
        <v>124</v>
      </c>
      <c r="E139" s="776" t="s">
        <v>754</v>
      </c>
      <c r="F139" s="776" t="s">
        <v>760</v>
      </c>
      <c r="G139" s="776" t="s">
        <v>755</v>
      </c>
      <c r="H139" s="776">
        <v>2017</v>
      </c>
      <c r="I139" s="643" t="s">
        <v>579</v>
      </c>
      <c r="J139" s="643" t="s">
        <v>591</v>
      </c>
      <c r="K139" s="632"/>
      <c r="L139" s="694">
        <v>0</v>
      </c>
      <c r="M139" s="695">
        <v>0</v>
      </c>
      <c r="N139" s="695">
        <v>0</v>
      </c>
      <c r="O139" s="695">
        <v>0</v>
      </c>
      <c r="P139" s="695">
        <v>0</v>
      </c>
      <c r="Q139" s="695">
        <v>0</v>
      </c>
      <c r="R139" s="695">
        <v>0</v>
      </c>
      <c r="S139" s="695">
        <v>0</v>
      </c>
      <c r="T139" s="695">
        <v>0</v>
      </c>
      <c r="U139" s="695">
        <v>0</v>
      </c>
      <c r="V139" s="695">
        <v>0</v>
      </c>
      <c r="W139" s="695">
        <v>0</v>
      </c>
      <c r="X139" s="695">
        <v>0</v>
      </c>
      <c r="Y139" s="695">
        <v>0</v>
      </c>
      <c r="Z139" s="695">
        <v>0</v>
      </c>
      <c r="AA139" s="695">
        <v>0</v>
      </c>
      <c r="AB139" s="695">
        <v>0</v>
      </c>
      <c r="AC139" s="695">
        <v>0</v>
      </c>
      <c r="AD139" s="695">
        <v>0</v>
      </c>
      <c r="AE139" s="695">
        <v>0</v>
      </c>
      <c r="AF139" s="695">
        <v>0</v>
      </c>
      <c r="AG139" s="695">
        <v>0</v>
      </c>
      <c r="AH139" s="695">
        <v>0</v>
      </c>
      <c r="AI139" s="695">
        <v>0</v>
      </c>
      <c r="AJ139" s="695">
        <v>0</v>
      </c>
      <c r="AK139" s="695">
        <v>0</v>
      </c>
      <c r="AL139" s="695">
        <v>0</v>
      </c>
      <c r="AM139" s="695">
        <v>0</v>
      </c>
      <c r="AN139" s="695">
        <v>0</v>
      </c>
      <c r="AO139" s="696">
        <v>0</v>
      </c>
      <c r="AP139" s="632"/>
      <c r="AQ139" s="694">
        <v>0</v>
      </c>
      <c r="AR139" s="695">
        <v>0</v>
      </c>
      <c r="AS139" s="695">
        <v>0</v>
      </c>
      <c r="AT139" s="695">
        <v>0</v>
      </c>
      <c r="AU139" s="695">
        <v>0</v>
      </c>
      <c r="AV139" s="695">
        <v>0</v>
      </c>
      <c r="AW139" s="695">
        <v>65440</v>
      </c>
      <c r="AX139" s="695">
        <v>65440</v>
      </c>
      <c r="AY139" s="695">
        <v>65440</v>
      </c>
      <c r="AZ139" s="695">
        <v>0</v>
      </c>
      <c r="BA139" s="695">
        <v>0</v>
      </c>
      <c r="BB139" s="695">
        <v>0</v>
      </c>
      <c r="BC139" s="695">
        <v>0</v>
      </c>
      <c r="BD139" s="695">
        <v>0</v>
      </c>
      <c r="BE139" s="695">
        <v>0</v>
      </c>
      <c r="BF139" s="695">
        <v>0</v>
      </c>
      <c r="BG139" s="695">
        <v>0</v>
      </c>
      <c r="BH139" s="695">
        <v>0</v>
      </c>
      <c r="BI139" s="695">
        <v>0</v>
      </c>
      <c r="BJ139" s="695">
        <v>0</v>
      </c>
      <c r="BK139" s="695">
        <v>0</v>
      </c>
      <c r="BL139" s="695">
        <v>0</v>
      </c>
      <c r="BM139" s="695">
        <v>0</v>
      </c>
      <c r="BN139" s="695">
        <v>0</v>
      </c>
      <c r="BO139" s="695">
        <v>0</v>
      </c>
      <c r="BP139" s="695">
        <v>0</v>
      </c>
      <c r="BQ139" s="695">
        <v>0</v>
      </c>
      <c r="BR139" s="695">
        <v>0</v>
      </c>
      <c r="BS139" s="695"/>
      <c r="BT139" s="696"/>
    </row>
    <row r="140" spans="2:72">
      <c r="B140" s="781" t="s">
        <v>208</v>
      </c>
      <c r="C140" s="781" t="s">
        <v>753</v>
      </c>
      <c r="D140" s="776" t="s">
        <v>782</v>
      </c>
      <c r="E140" s="776" t="s">
        <v>754</v>
      </c>
      <c r="F140" s="776"/>
      <c r="G140" s="776" t="s">
        <v>755</v>
      </c>
      <c r="H140" s="776">
        <v>2017</v>
      </c>
      <c r="I140" s="643" t="s">
        <v>579</v>
      </c>
      <c r="J140" s="643" t="s">
        <v>591</v>
      </c>
      <c r="K140" s="632"/>
      <c r="L140" s="694">
        <v>0</v>
      </c>
      <c r="M140" s="695">
        <v>0</v>
      </c>
      <c r="N140" s="695">
        <v>0</v>
      </c>
      <c r="O140" s="695">
        <v>0</v>
      </c>
      <c r="P140" s="695">
        <v>0</v>
      </c>
      <c r="Q140" s="695">
        <v>0</v>
      </c>
      <c r="R140" s="695">
        <v>81</v>
      </c>
      <c r="S140" s="695">
        <v>81</v>
      </c>
      <c r="T140" s="695">
        <v>81</v>
      </c>
      <c r="U140" s="695">
        <v>81</v>
      </c>
      <c r="V140" s="695">
        <v>81</v>
      </c>
      <c r="W140" s="695">
        <v>81</v>
      </c>
      <c r="X140" s="695">
        <v>81</v>
      </c>
      <c r="Y140" s="695">
        <v>81</v>
      </c>
      <c r="Z140" s="695">
        <v>81</v>
      </c>
      <c r="AA140" s="695">
        <v>81</v>
      </c>
      <c r="AB140" s="695">
        <v>0</v>
      </c>
      <c r="AC140" s="695">
        <v>0</v>
      </c>
      <c r="AD140" s="695">
        <v>0</v>
      </c>
      <c r="AE140" s="695">
        <v>0</v>
      </c>
      <c r="AF140" s="695">
        <v>0</v>
      </c>
      <c r="AG140" s="695">
        <v>0</v>
      </c>
      <c r="AH140" s="695">
        <v>0</v>
      </c>
      <c r="AI140" s="695">
        <v>0</v>
      </c>
      <c r="AJ140" s="695">
        <v>0</v>
      </c>
      <c r="AK140" s="695">
        <v>0</v>
      </c>
      <c r="AL140" s="695">
        <v>0</v>
      </c>
      <c r="AM140" s="695">
        <v>0</v>
      </c>
      <c r="AN140" s="695">
        <v>0</v>
      </c>
      <c r="AO140" s="696">
        <v>0</v>
      </c>
      <c r="AP140" s="632"/>
      <c r="AQ140" s="694">
        <v>0</v>
      </c>
      <c r="AR140" s="695">
        <v>0</v>
      </c>
      <c r="AS140" s="695">
        <v>0</v>
      </c>
      <c r="AT140" s="695">
        <v>0</v>
      </c>
      <c r="AU140" s="695">
        <v>0</v>
      </c>
      <c r="AV140" s="695">
        <v>0</v>
      </c>
      <c r="AW140" s="695">
        <v>519685</v>
      </c>
      <c r="AX140" s="695">
        <v>519685</v>
      </c>
      <c r="AY140" s="695">
        <v>519685</v>
      </c>
      <c r="AZ140" s="695">
        <v>519685</v>
      </c>
      <c r="BA140" s="695">
        <v>519685</v>
      </c>
      <c r="BB140" s="695">
        <v>519685</v>
      </c>
      <c r="BC140" s="695">
        <v>519685</v>
      </c>
      <c r="BD140" s="695">
        <v>519685</v>
      </c>
      <c r="BE140" s="695">
        <v>519685</v>
      </c>
      <c r="BF140" s="695">
        <v>519685</v>
      </c>
      <c r="BG140" s="695">
        <v>0</v>
      </c>
      <c r="BH140" s="695">
        <v>0</v>
      </c>
      <c r="BI140" s="695">
        <v>0</v>
      </c>
      <c r="BJ140" s="695">
        <v>0</v>
      </c>
      <c r="BK140" s="695">
        <v>0</v>
      </c>
      <c r="BL140" s="695">
        <v>0</v>
      </c>
      <c r="BM140" s="695">
        <v>0</v>
      </c>
      <c r="BN140" s="695">
        <v>0</v>
      </c>
      <c r="BO140" s="695">
        <v>0</v>
      </c>
      <c r="BP140" s="695">
        <v>0</v>
      </c>
      <c r="BQ140" s="695">
        <v>0</v>
      </c>
      <c r="BR140" s="695">
        <v>0</v>
      </c>
      <c r="BS140" s="695"/>
      <c r="BT140" s="696"/>
    </row>
    <row r="141" spans="2:72">
      <c r="B141" s="781" t="s">
        <v>208</v>
      </c>
      <c r="C141" s="781" t="s">
        <v>753</v>
      </c>
      <c r="D141" s="776" t="s">
        <v>783</v>
      </c>
      <c r="E141" s="776" t="s">
        <v>754</v>
      </c>
      <c r="F141" s="776"/>
      <c r="G141" s="776" t="s">
        <v>755</v>
      </c>
      <c r="H141" s="776">
        <v>2017</v>
      </c>
      <c r="I141" s="643" t="s">
        <v>579</v>
      </c>
      <c r="J141" s="643" t="s">
        <v>591</v>
      </c>
      <c r="K141" s="632"/>
      <c r="L141" s="694">
        <v>0</v>
      </c>
      <c r="M141" s="695">
        <v>0</v>
      </c>
      <c r="N141" s="695">
        <v>0</v>
      </c>
      <c r="O141" s="695">
        <v>0</v>
      </c>
      <c r="P141" s="695">
        <v>0</v>
      </c>
      <c r="Q141" s="695">
        <v>0</v>
      </c>
      <c r="R141" s="695">
        <v>12</v>
      </c>
      <c r="S141" s="695">
        <v>12</v>
      </c>
      <c r="T141" s="695">
        <v>12</v>
      </c>
      <c r="U141" s="695">
        <v>12</v>
      </c>
      <c r="V141" s="695">
        <v>12</v>
      </c>
      <c r="W141" s="695">
        <v>12</v>
      </c>
      <c r="X141" s="695">
        <v>12</v>
      </c>
      <c r="Y141" s="695">
        <v>12</v>
      </c>
      <c r="Z141" s="695">
        <v>12</v>
      </c>
      <c r="AA141" s="695">
        <v>12</v>
      </c>
      <c r="AB141" s="695">
        <v>12</v>
      </c>
      <c r="AC141" s="695">
        <v>12</v>
      </c>
      <c r="AD141" s="695">
        <v>12</v>
      </c>
      <c r="AE141" s="695">
        <v>12</v>
      </c>
      <c r="AF141" s="695">
        <v>12</v>
      </c>
      <c r="AG141" s="695">
        <v>11</v>
      </c>
      <c r="AH141" s="695">
        <v>11</v>
      </c>
      <c r="AI141" s="695">
        <v>11</v>
      </c>
      <c r="AJ141" s="695">
        <v>10</v>
      </c>
      <c r="AK141" s="695">
        <v>7</v>
      </c>
      <c r="AL141" s="695">
        <v>0</v>
      </c>
      <c r="AM141" s="695">
        <v>0</v>
      </c>
      <c r="AN141" s="695">
        <v>0</v>
      </c>
      <c r="AO141" s="696">
        <v>0</v>
      </c>
      <c r="AP141" s="632"/>
      <c r="AQ141" s="694">
        <v>0</v>
      </c>
      <c r="AR141" s="695">
        <v>0</v>
      </c>
      <c r="AS141" s="695">
        <v>0</v>
      </c>
      <c r="AT141" s="695">
        <v>0</v>
      </c>
      <c r="AU141" s="695">
        <v>0</v>
      </c>
      <c r="AV141" s="695">
        <v>0</v>
      </c>
      <c r="AW141" s="695">
        <v>63082</v>
      </c>
      <c r="AX141" s="695">
        <v>63082</v>
      </c>
      <c r="AY141" s="695">
        <v>63082</v>
      </c>
      <c r="AZ141" s="695">
        <v>63082</v>
      </c>
      <c r="BA141" s="695">
        <v>62522</v>
      </c>
      <c r="BB141" s="695">
        <v>60848</v>
      </c>
      <c r="BC141" s="695">
        <v>60848</v>
      </c>
      <c r="BD141" s="695">
        <v>60848</v>
      </c>
      <c r="BE141" s="695">
        <v>60848</v>
      </c>
      <c r="BF141" s="695">
        <v>60848</v>
      </c>
      <c r="BG141" s="695">
        <v>60848</v>
      </c>
      <c r="BH141" s="695">
        <v>60636</v>
      </c>
      <c r="BI141" s="695">
        <v>60636</v>
      </c>
      <c r="BJ141" s="695">
        <v>60636</v>
      </c>
      <c r="BK141" s="695">
        <v>60636</v>
      </c>
      <c r="BL141" s="695">
        <v>60299</v>
      </c>
      <c r="BM141" s="695">
        <v>60299</v>
      </c>
      <c r="BN141" s="695">
        <v>60092</v>
      </c>
      <c r="BO141" s="695">
        <v>58911</v>
      </c>
      <c r="BP141" s="695">
        <v>12712</v>
      </c>
      <c r="BQ141" s="695">
        <v>44</v>
      </c>
      <c r="BR141" s="695">
        <v>44</v>
      </c>
      <c r="BS141" s="695"/>
      <c r="BT141" s="696"/>
    </row>
    <row r="142" spans="2:72">
      <c r="B142" s="781" t="s">
        <v>208</v>
      </c>
      <c r="C142" s="781" t="s">
        <v>756</v>
      </c>
      <c r="D142" s="776" t="s">
        <v>784</v>
      </c>
      <c r="E142" s="776" t="s">
        <v>754</v>
      </c>
      <c r="F142" s="776"/>
      <c r="G142" s="776" t="s">
        <v>755</v>
      </c>
      <c r="H142" s="776">
        <v>2017</v>
      </c>
      <c r="I142" s="643" t="s">
        <v>579</v>
      </c>
      <c r="J142" s="643" t="s">
        <v>591</v>
      </c>
      <c r="K142" s="632"/>
      <c r="L142" s="694">
        <v>0</v>
      </c>
      <c r="M142" s="695">
        <v>0</v>
      </c>
      <c r="N142" s="695">
        <v>0</v>
      </c>
      <c r="O142" s="695">
        <v>0</v>
      </c>
      <c r="P142" s="695">
        <v>0</v>
      </c>
      <c r="Q142" s="695">
        <v>0</v>
      </c>
      <c r="R142" s="695">
        <v>4</v>
      </c>
      <c r="S142" s="695">
        <v>4</v>
      </c>
      <c r="T142" s="695">
        <v>4</v>
      </c>
      <c r="U142" s="695">
        <v>4</v>
      </c>
      <c r="V142" s="695">
        <v>4</v>
      </c>
      <c r="W142" s="695">
        <v>4</v>
      </c>
      <c r="X142" s="695">
        <v>4</v>
      </c>
      <c r="Y142" s="695">
        <v>4</v>
      </c>
      <c r="Z142" s="695">
        <v>4</v>
      </c>
      <c r="AA142" s="695">
        <v>4</v>
      </c>
      <c r="AB142" s="695">
        <v>4</v>
      </c>
      <c r="AC142" s="695">
        <v>4</v>
      </c>
      <c r="AD142" s="695">
        <v>4</v>
      </c>
      <c r="AE142" s="695">
        <v>4</v>
      </c>
      <c r="AF142" s="695">
        <v>4</v>
      </c>
      <c r="AG142" s="695">
        <v>0</v>
      </c>
      <c r="AH142" s="695">
        <v>0</v>
      </c>
      <c r="AI142" s="695">
        <v>0</v>
      </c>
      <c r="AJ142" s="695">
        <v>0</v>
      </c>
      <c r="AK142" s="695">
        <v>0</v>
      </c>
      <c r="AL142" s="695">
        <v>0</v>
      </c>
      <c r="AM142" s="695">
        <v>0</v>
      </c>
      <c r="AN142" s="695">
        <v>0</v>
      </c>
      <c r="AO142" s="696">
        <v>0</v>
      </c>
      <c r="AP142" s="632"/>
      <c r="AQ142" s="694">
        <v>0</v>
      </c>
      <c r="AR142" s="695">
        <v>0</v>
      </c>
      <c r="AS142" s="695">
        <v>0</v>
      </c>
      <c r="AT142" s="695">
        <v>0</v>
      </c>
      <c r="AU142" s="695">
        <v>0</v>
      </c>
      <c r="AV142" s="695">
        <v>0</v>
      </c>
      <c r="AW142" s="695">
        <v>64997</v>
      </c>
      <c r="AX142" s="695">
        <v>64997</v>
      </c>
      <c r="AY142" s="695">
        <v>64997</v>
      </c>
      <c r="AZ142" s="695">
        <v>64997</v>
      </c>
      <c r="BA142" s="695">
        <v>64997</v>
      </c>
      <c r="BB142" s="695">
        <v>64997</v>
      </c>
      <c r="BC142" s="695">
        <v>64997</v>
      </c>
      <c r="BD142" s="695">
        <v>64997</v>
      </c>
      <c r="BE142" s="695">
        <v>64997</v>
      </c>
      <c r="BF142" s="695">
        <v>64997</v>
      </c>
      <c r="BG142" s="695">
        <v>64997</v>
      </c>
      <c r="BH142" s="695">
        <v>64997</v>
      </c>
      <c r="BI142" s="695">
        <v>64997</v>
      </c>
      <c r="BJ142" s="695">
        <v>64997</v>
      </c>
      <c r="BK142" s="695">
        <v>64997</v>
      </c>
      <c r="BL142" s="695">
        <v>0</v>
      </c>
      <c r="BM142" s="695">
        <v>0</v>
      </c>
      <c r="BN142" s="695">
        <v>0</v>
      </c>
      <c r="BO142" s="695">
        <v>0</v>
      </c>
      <c r="BP142" s="695">
        <v>0</v>
      </c>
      <c r="BQ142" s="695">
        <v>0</v>
      </c>
      <c r="BR142" s="695">
        <v>0</v>
      </c>
      <c r="BS142" s="695"/>
      <c r="BT142" s="696"/>
    </row>
    <row r="143" spans="2:72">
      <c r="B143" s="781" t="s">
        <v>208</v>
      </c>
      <c r="C143" s="781" t="s">
        <v>753</v>
      </c>
      <c r="D143" s="776" t="s">
        <v>114</v>
      </c>
      <c r="E143" s="776" t="s">
        <v>754</v>
      </c>
      <c r="F143" s="776" t="s">
        <v>29</v>
      </c>
      <c r="G143" s="776" t="s">
        <v>755</v>
      </c>
      <c r="H143" s="776">
        <v>2018</v>
      </c>
      <c r="I143" s="643"/>
      <c r="J143" s="643" t="s">
        <v>591</v>
      </c>
      <c r="K143" s="632"/>
      <c r="L143" s="694"/>
      <c r="M143" s="695"/>
      <c r="N143" s="695"/>
      <c r="O143" s="695"/>
      <c r="P143" s="695"/>
      <c r="Q143" s="695"/>
      <c r="R143" s="695"/>
      <c r="S143" s="695">
        <f>AX143*(SUM(R134,Q129,Q119)/SUM(AW134,AV129,AV119))</f>
        <v>66.066813949837766</v>
      </c>
      <c r="T143" s="695"/>
      <c r="U143" s="695">
        <f t="shared" ref="U143" si="0">AZ143*(SUM(T134,S129,S119)/SUM(AY134,AX129,AX119))</f>
        <v>68.06560728881206</v>
      </c>
      <c r="V143" s="695"/>
      <c r="W143" s="695"/>
      <c r="X143" s="695"/>
      <c r="Y143" s="695"/>
      <c r="Z143" s="695"/>
      <c r="AA143" s="695"/>
      <c r="AB143" s="695"/>
      <c r="AC143" s="695"/>
      <c r="AD143" s="695"/>
      <c r="AE143" s="695"/>
      <c r="AF143" s="695"/>
      <c r="AG143" s="695"/>
      <c r="AH143" s="695"/>
      <c r="AI143" s="695"/>
      <c r="AJ143" s="695"/>
      <c r="AK143" s="695"/>
      <c r="AL143" s="695"/>
      <c r="AM143" s="695"/>
      <c r="AN143" s="695"/>
      <c r="AO143" s="696"/>
      <c r="AP143" s="632"/>
      <c r="AQ143" s="694"/>
      <c r="AR143" s="695"/>
      <c r="AS143" s="695"/>
      <c r="AT143" s="695"/>
      <c r="AU143" s="695"/>
      <c r="AV143" s="695"/>
      <c r="AW143" s="695"/>
      <c r="AX143" s="695">
        <v>248835.78206249999</v>
      </c>
      <c r="AY143" s="695"/>
      <c r="AZ143" s="695">
        <v>248835.78206249999</v>
      </c>
      <c r="BA143" s="695"/>
      <c r="BB143" s="695"/>
      <c r="BC143" s="695"/>
      <c r="BD143" s="695"/>
      <c r="BE143" s="695"/>
      <c r="BF143" s="695"/>
      <c r="BG143" s="695"/>
      <c r="BH143" s="695"/>
      <c r="BI143" s="695"/>
      <c r="BJ143" s="695"/>
      <c r="BK143" s="695"/>
      <c r="BL143" s="695"/>
      <c r="BM143" s="695"/>
      <c r="BN143" s="695"/>
      <c r="BO143" s="695"/>
      <c r="BP143" s="695"/>
      <c r="BQ143" s="695"/>
      <c r="BR143" s="695"/>
      <c r="BS143" s="695"/>
      <c r="BT143" s="696"/>
    </row>
    <row r="144" spans="2:72">
      <c r="B144" s="781" t="s">
        <v>208</v>
      </c>
      <c r="C144" s="781" t="s">
        <v>753</v>
      </c>
      <c r="D144" s="776" t="s">
        <v>781</v>
      </c>
      <c r="E144" s="776" t="s">
        <v>754</v>
      </c>
      <c r="F144" s="776" t="s">
        <v>29</v>
      </c>
      <c r="G144" s="776" t="s">
        <v>755</v>
      </c>
      <c r="H144" s="776">
        <v>2018</v>
      </c>
      <c r="I144" s="643"/>
      <c r="J144" s="643" t="s">
        <v>591</v>
      </c>
      <c r="K144" s="632"/>
      <c r="L144" s="694"/>
      <c r="M144" s="695"/>
      <c r="N144" s="695"/>
      <c r="O144" s="695"/>
      <c r="P144" s="695"/>
      <c r="Q144" s="695"/>
      <c r="R144" s="695"/>
      <c r="S144" s="695">
        <f>AX144*(R133/AW133)</f>
        <v>80.151437674921198</v>
      </c>
      <c r="T144" s="695"/>
      <c r="U144" s="695">
        <f t="shared" ref="U144" si="1">AZ144*(T133/AY133)</f>
        <v>79.831112275244323</v>
      </c>
      <c r="V144" s="695"/>
      <c r="W144" s="695"/>
      <c r="X144" s="695"/>
      <c r="Y144" s="695"/>
      <c r="Z144" s="695"/>
      <c r="AA144" s="695"/>
      <c r="AB144" s="695"/>
      <c r="AC144" s="695"/>
      <c r="AD144" s="695"/>
      <c r="AE144" s="695"/>
      <c r="AF144" s="695"/>
      <c r="AG144" s="695"/>
      <c r="AH144" s="695"/>
      <c r="AI144" s="695"/>
      <c r="AJ144" s="695"/>
      <c r="AK144" s="695"/>
      <c r="AL144" s="695"/>
      <c r="AM144" s="695"/>
      <c r="AN144" s="695"/>
      <c r="AO144" s="696"/>
      <c r="AP144" s="632"/>
      <c r="AQ144" s="694"/>
      <c r="AR144" s="695"/>
      <c r="AS144" s="695"/>
      <c r="AT144" s="695"/>
      <c r="AU144" s="695"/>
      <c r="AV144" s="695"/>
      <c r="AW144" s="695"/>
      <c r="AX144" s="695">
        <v>1167568.9929317737</v>
      </c>
      <c r="AY144" s="695"/>
      <c r="AZ144" s="695">
        <v>1157970.8283239603</v>
      </c>
      <c r="BA144" s="695"/>
      <c r="BB144" s="695"/>
      <c r="BC144" s="695"/>
      <c r="BD144" s="695"/>
      <c r="BE144" s="695"/>
      <c r="BF144" s="695"/>
      <c r="BG144" s="695"/>
      <c r="BH144" s="695"/>
      <c r="BI144" s="695"/>
      <c r="BJ144" s="695"/>
      <c r="BK144" s="695"/>
      <c r="BL144" s="695"/>
      <c r="BM144" s="695"/>
      <c r="BN144" s="695"/>
      <c r="BO144" s="695"/>
      <c r="BP144" s="695"/>
      <c r="BQ144" s="695"/>
      <c r="BR144" s="695"/>
      <c r="BS144" s="695"/>
      <c r="BT144" s="696"/>
    </row>
    <row r="145" spans="2:72">
      <c r="B145" s="781" t="s">
        <v>208</v>
      </c>
      <c r="C145" s="781" t="s">
        <v>753</v>
      </c>
      <c r="D145" s="776" t="s">
        <v>785</v>
      </c>
      <c r="E145" s="776" t="s">
        <v>754</v>
      </c>
      <c r="F145" s="776" t="s">
        <v>29</v>
      </c>
      <c r="G145" s="776" t="s">
        <v>755</v>
      </c>
      <c r="H145" s="776">
        <v>2018</v>
      </c>
      <c r="I145" s="643"/>
      <c r="J145" s="643" t="s">
        <v>591</v>
      </c>
      <c r="K145" s="632"/>
      <c r="L145" s="694"/>
      <c r="M145" s="695"/>
      <c r="N145" s="695"/>
      <c r="O145" s="695"/>
      <c r="P145" s="695"/>
      <c r="Q145" s="695"/>
      <c r="R145" s="695"/>
      <c r="S145" s="695"/>
      <c r="T145" s="695"/>
      <c r="U145" s="695"/>
      <c r="V145" s="695"/>
      <c r="W145" s="695"/>
      <c r="X145" s="695"/>
      <c r="Y145" s="695"/>
      <c r="Z145" s="695"/>
      <c r="AA145" s="695"/>
      <c r="AB145" s="695"/>
      <c r="AC145" s="695"/>
      <c r="AD145" s="695"/>
      <c r="AE145" s="695"/>
      <c r="AF145" s="695"/>
      <c r="AG145" s="695"/>
      <c r="AH145" s="695"/>
      <c r="AI145" s="695"/>
      <c r="AJ145" s="695"/>
      <c r="AK145" s="695"/>
      <c r="AL145" s="695"/>
      <c r="AM145" s="695"/>
      <c r="AN145" s="695"/>
      <c r="AO145" s="696"/>
      <c r="AP145" s="632"/>
      <c r="AQ145" s="694"/>
      <c r="AR145" s="695"/>
      <c r="AS145" s="695"/>
      <c r="AT145" s="695"/>
      <c r="AU145" s="695"/>
      <c r="AV145" s="695"/>
      <c r="AW145" s="695"/>
      <c r="AX145" s="695">
        <v>44471.399999999907</v>
      </c>
      <c r="AY145" s="695"/>
      <c r="AZ145" s="695">
        <v>44471.399999999907</v>
      </c>
      <c r="BA145" s="695"/>
      <c r="BB145" s="695"/>
      <c r="BC145" s="695"/>
      <c r="BD145" s="695"/>
      <c r="BE145" s="695"/>
      <c r="BF145" s="695"/>
      <c r="BG145" s="695"/>
      <c r="BH145" s="695"/>
      <c r="BI145" s="695"/>
      <c r="BJ145" s="695"/>
      <c r="BK145" s="695"/>
      <c r="BL145" s="695"/>
      <c r="BM145" s="695"/>
      <c r="BN145" s="695"/>
      <c r="BO145" s="695"/>
      <c r="BP145" s="695"/>
      <c r="BQ145" s="695"/>
      <c r="BR145" s="695"/>
      <c r="BS145" s="695"/>
      <c r="BT145" s="696"/>
    </row>
    <row r="146" spans="2:72">
      <c r="B146" s="781" t="s">
        <v>208</v>
      </c>
      <c r="C146" s="781" t="s">
        <v>756</v>
      </c>
      <c r="D146" s="776" t="s">
        <v>118</v>
      </c>
      <c r="E146" s="776" t="s">
        <v>754</v>
      </c>
      <c r="F146" s="781" t="s">
        <v>758</v>
      </c>
      <c r="G146" s="776" t="s">
        <v>755</v>
      </c>
      <c r="H146" s="776">
        <v>2018</v>
      </c>
      <c r="I146" s="643"/>
      <c r="J146" s="643" t="s">
        <v>591</v>
      </c>
      <c r="K146" s="632"/>
      <c r="L146" s="694"/>
      <c r="M146" s="695"/>
      <c r="N146" s="695"/>
      <c r="O146" s="695"/>
      <c r="P146" s="695"/>
      <c r="Q146" s="695"/>
      <c r="R146" s="695"/>
      <c r="S146" s="695">
        <f>AX146*(SUM(R137,Q129,Q122)/SUM(AW137,AV129,AV122))</f>
        <v>858.3134562648446</v>
      </c>
      <c r="T146" s="695"/>
      <c r="U146" s="695">
        <f>AZ146*(SUM(T137,S129,S122)/SUM(AY137,AX129,AX122))</f>
        <v>903.62039406989595</v>
      </c>
      <c r="V146" s="695"/>
      <c r="W146" s="695"/>
      <c r="X146" s="695"/>
      <c r="Y146" s="695"/>
      <c r="Z146" s="695"/>
      <c r="AA146" s="695"/>
      <c r="AB146" s="695"/>
      <c r="AC146" s="695"/>
      <c r="AD146" s="695"/>
      <c r="AE146" s="695"/>
      <c r="AF146" s="695"/>
      <c r="AG146" s="695"/>
      <c r="AH146" s="695"/>
      <c r="AI146" s="695"/>
      <c r="AJ146" s="695"/>
      <c r="AK146" s="695"/>
      <c r="AL146" s="695"/>
      <c r="AM146" s="695"/>
      <c r="AN146" s="695"/>
      <c r="AO146" s="696"/>
      <c r="AP146" s="632"/>
      <c r="AQ146" s="694"/>
      <c r="AR146" s="695"/>
      <c r="AS146" s="695"/>
      <c r="AT146" s="695"/>
      <c r="AU146" s="695"/>
      <c r="AV146" s="695"/>
      <c r="AW146" s="695"/>
      <c r="AX146" s="695">
        <f>4611250.7621968</f>
        <v>4611250.7621967997</v>
      </c>
      <c r="AY146" s="695"/>
      <c r="AZ146" s="695">
        <f>4588447.64697065</f>
        <v>4588447.6469706502</v>
      </c>
      <c r="BA146" s="695"/>
      <c r="BB146" s="695"/>
      <c r="BC146" s="695"/>
      <c r="BD146" s="695"/>
      <c r="BE146" s="695"/>
      <c r="BF146" s="695"/>
      <c r="BG146" s="695"/>
      <c r="BH146" s="695"/>
      <c r="BI146" s="695"/>
      <c r="BJ146" s="695"/>
      <c r="BK146" s="695"/>
      <c r="BL146" s="695"/>
      <c r="BM146" s="695"/>
      <c r="BN146" s="695"/>
      <c r="BO146" s="695"/>
      <c r="BP146" s="695"/>
      <c r="BQ146" s="695"/>
      <c r="BR146" s="695"/>
      <c r="BS146" s="695"/>
      <c r="BT146" s="696"/>
    </row>
    <row r="147" spans="2:72">
      <c r="B147" s="781" t="s">
        <v>208</v>
      </c>
      <c r="C147" s="781" t="s">
        <v>756</v>
      </c>
      <c r="D147" s="776" t="s">
        <v>119</v>
      </c>
      <c r="E147" s="776" t="s">
        <v>754</v>
      </c>
      <c r="F147" s="781" t="s">
        <v>758</v>
      </c>
      <c r="G147" s="776" t="s">
        <v>755</v>
      </c>
      <c r="H147" s="776">
        <v>2018</v>
      </c>
      <c r="I147" s="643"/>
      <c r="J147" s="643" t="s">
        <v>591</v>
      </c>
      <c r="K147" s="632"/>
      <c r="L147" s="694"/>
      <c r="M147" s="695"/>
      <c r="N147" s="695"/>
      <c r="O147" s="695"/>
      <c r="P147" s="695"/>
      <c r="Q147" s="695"/>
      <c r="R147" s="695"/>
      <c r="S147" s="695">
        <f>AX147*(SUM(R138,Q130,Q123)/SUM(AW138,AV130,AV123))</f>
        <v>2.0787991929633103</v>
      </c>
      <c r="T147" s="695"/>
      <c r="U147" s="695">
        <f t="shared" ref="U147" si="2">AZ147*(SUM(T138,S130,S123)/SUM(AY138,AX130,AX123))</f>
        <v>1.336643826907963</v>
      </c>
      <c r="V147" s="695"/>
      <c r="W147" s="695"/>
      <c r="X147" s="695"/>
      <c r="Y147" s="695"/>
      <c r="Z147" s="695"/>
      <c r="AA147" s="695"/>
      <c r="AB147" s="695"/>
      <c r="AC147" s="695"/>
      <c r="AD147" s="695"/>
      <c r="AE147" s="695"/>
      <c r="AF147" s="695"/>
      <c r="AG147" s="695"/>
      <c r="AH147" s="695"/>
      <c r="AI147" s="695"/>
      <c r="AJ147" s="695"/>
      <c r="AK147" s="695"/>
      <c r="AL147" s="695"/>
      <c r="AM147" s="695"/>
      <c r="AN147" s="695"/>
      <c r="AO147" s="696"/>
      <c r="AP147" s="632"/>
      <c r="AQ147" s="694"/>
      <c r="AR147" s="695"/>
      <c r="AS147" s="695"/>
      <c r="AT147" s="695"/>
      <c r="AU147" s="695"/>
      <c r="AV147" s="695"/>
      <c r="AW147" s="695"/>
      <c r="AX147" s="695">
        <v>15116.681264697032</v>
      </c>
      <c r="AY147" s="695"/>
      <c r="AZ147" s="695">
        <v>9719.8511353035556</v>
      </c>
      <c r="BA147" s="695"/>
      <c r="BB147" s="695"/>
      <c r="BC147" s="695"/>
      <c r="BD147" s="695"/>
      <c r="BE147" s="695"/>
      <c r="BF147" s="695"/>
      <c r="BG147" s="695"/>
      <c r="BH147" s="695"/>
      <c r="BI147" s="695"/>
      <c r="BJ147" s="695"/>
      <c r="BK147" s="695"/>
      <c r="BL147" s="695"/>
      <c r="BM147" s="695"/>
      <c r="BN147" s="695"/>
      <c r="BO147" s="695"/>
      <c r="BP147" s="695"/>
      <c r="BQ147" s="695"/>
      <c r="BR147" s="695"/>
      <c r="BS147" s="695"/>
      <c r="BT147" s="696"/>
    </row>
    <row r="148" spans="2:72">
      <c r="B148" s="781" t="s">
        <v>208</v>
      </c>
      <c r="C148" s="781" t="s">
        <v>756</v>
      </c>
      <c r="D148" s="776" t="s">
        <v>121</v>
      </c>
      <c r="E148" s="776" t="s">
        <v>754</v>
      </c>
      <c r="F148" s="781" t="s">
        <v>758</v>
      </c>
      <c r="G148" s="776" t="s">
        <v>755</v>
      </c>
      <c r="H148" s="776">
        <v>2018</v>
      </c>
      <c r="I148" s="643"/>
      <c r="J148" s="643" t="s">
        <v>591</v>
      </c>
      <c r="K148" s="632"/>
      <c r="L148" s="694"/>
      <c r="M148" s="695"/>
      <c r="N148" s="695"/>
      <c r="O148" s="695"/>
      <c r="P148" s="695"/>
      <c r="Q148" s="695"/>
      <c r="R148" s="695"/>
      <c r="S148" s="695">
        <f>AX148*(SUM(P117)/SUM(AU117))</f>
        <v>16.394217687513965</v>
      </c>
      <c r="T148" s="695"/>
      <c r="U148" s="695">
        <f t="shared" ref="U148" si="3">AZ148*(SUM(R117)/SUM(AW117))</f>
        <v>16.394217687513976</v>
      </c>
      <c r="V148" s="695"/>
      <c r="W148" s="695"/>
      <c r="X148" s="695"/>
      <c r="Y148" s="695"/>
      <c r="Z148" s="695"/>
      <c r="AA148" s="695"/>
      <c r="AB148" s="695"/>
      <c r="AC148" s="695"/>
      <c r="AD148" s="695"/>
      <c r="AE148" s="695"/>
      <c r="AF148" s="695"/>
      <c r="AG148" s="695"/>
      <c r="AH148" s="695"/>
      <c r="AI148" s="695"/>
      <c r="AJ148" s="695"/>
      <c r="AK148" s="695"/>
      <c r="AL148" s="695"/>
      <c r="AM148" s="695"/>
      <c r="AN148" s="695"/>
      <c r="AO148" s="696"/>
      <c r="AP148" s="632"/>
      <c r="AQ148" s="694"/>
      <c r="AR148" s="695"/>
      <c r="AS148" s="695"/>
      <c r="AT148" s="695"/>
      <c r="AU148" s="695"/>
      <c r="AV148" s="695"/>
      <c r="AW148" s="695"/>
      <c r="AX148" s="695">
        <v>61809.274597744065</v>
      </c>
      <c r="AY148" s="695"/>
      <c r="AZ148" s="695">
        <v>61809.274597744101</v>
      </c>
      <c r="BA148" s="695"/>
      <c r="BB148" s="695"/>
      <c r="BC148" s="695"/>
      <c r="BD148" s="695"/>
      <c r="BE148" s="695"/>
      <c r="BF148" s="695"/>
      <c r="BG148" s="695"/>
      <c r="BH148" s="695"/>
      <c r="BI148" s="695"/>
      <c r="BJ148" s="695"/>
      <c r="BK148" s="695"/>
      <c r="BL148" s="695"/>
      <c r="BM148" s="695"/>
      <c r="BN148" s="695"/>
      <c r="BO148" s="695"/>
      <c r="BP148" s="695"/>
      <c r="BQ148" s="695"/>
      <c r="BR148" s="695"/>
      <c r="BS148" s="695"/>
      <c r="BT148" s="696"/>
    </row>
    <row r="149" spans="2:72">
      <c r="B149" s="781" t="s">
        <v>208</v>
      </c>
      <c r="C149" s="781" t="s">
        <v>753</v>
      </c>
      <c r="D149" s="776" t="s">
        <v>786</v>
      </c>
      <c r="E149" s="776" t="s">
        <v>754</v>
      </c>
      <c r="F149" s="781" t="s">
        <v>758</v>
      </c>
      <c r="G149" s="776" t="s">
        <v>755</v>
      </c>
      <c r="H149" s="776">
        <v>2018</v>
      </c>
      <c r="I149" s="643"/>
      <c r="J149" s="643" t="s">
        <v>591</v>
      </c>
      <c r="K149" s="632"/>
      <c r="L149" s="694"/>
      <c r="M149" s="695"/>
      <c r="N149" s="695"/>
      <c r="O149" s="695"/>
      <c r="P149" s="695"/>
      <c r="Q149" s="695"/>
      <c r="R149" s="695"/>
      <c r="S149" s="695">
        <f>AX149*(R140/AW140)</f>
        <v>55.26865112520084</v>
      </c>
      <c r="T149" s="695"/>
      <c r="U149" s="695">
        <f t="shared" ref="U149" si="4">AZ149*(T140/AY140)</f>
        <v>55.26865112520084</v>
      </c>
      <c r="V149" s="695"/>
      <c r="W149" s="695"/>
      <c r="X149" s="695"/>
      <c r="Y149" s="695"/>
      <c r="Z149" s="695"/>
      <c r="AA149" s="695"/>
      <c r="AB149" s="695"/>
      <c r="AC149" s="695"/>
      <c r="AD149" s="695"/>
      <c r="AE149" s="695"/>
      <c r="AF149" s="695"/>
      <c r="AG149" s="695"/>
      <c r="AH149" s="695"/>
      <c r="AI149" s="695"/>
      <c r="AJ149" s="695"/>
      <c r="AK149" s="695"/>
      <c r="AL149" s="695"/>
      <c r="AM149" s="695"/>
      <c r="AN149" s="695"/>
      <c r="AO149" s="696"/>
      <c r="AP149" s="632"/>
      <c r="AQ149" s="694"/>
      <c r="AR149" s="695"/>
      <c r="AS149" s="695"/>
      <c r="AT149" s="695"/>
      <c r="AU149" s="695"/>
      <c r="AV149" s="695"/>
      <c r="AW149" s="695"/>
      <c r="AX149" s="695">
        <v>354596.16</v>
      </c>
      <c r="AY149" s="695"/>
      <c r="AZ149" s="695">
        <v>354596.16</v>
      </c>
      <c r="BA149" s="695"/>
      <c r="BB149" s="695"/>
      <c r="BC149" s="695"/>
      <c r="BD149" s="695"/>
      <c r="BE149" s="695"/>
      <c r="BF149" s="695"/>
      <c r="BG149" s="695"/>
      <c r="BH149" s="695"/>
      <c r="BI149" s="695"/>
      <c r="BJ149" s="695"/>
      <c r="BK149" s="695"/>
      <c r="BL149" s="695"/>
      <c r="BM149" s="695"/>
      <c r="BN149" s="695"/>
      <c r="BO149" s="695"/>
      <c r="BP149" s="695"/>
      <c r="BQ149" s="695"/>
      <c r="BR149" s="695"/>
      <c r="BS149" s="695"/>
      <c r="BT149" s="696"/>
    </row>
    <row r="150" spans="2:72">
      <c r="B150" s="781" t="s">
        <v>208</v>
      </c>
      <c r="C150" s="781" t="s">
        <v>756</v>
      </c>
      <c r="D150" s="776" t="s">
        <v>118</v>
      </c>
      <c r="E150" s="776" t="s">
        <v>754</v>
      </c>
      <c r="F150" s="781" t="s">
        <v>758</v>
      </c>
      <c r="G150" s="776" t="s">
        <v>787</v>
      </c>
      <c r="H150" s="776">
        <v>2018</v>
      </c>
      <c r="I150" s="643"/>
      <c r="J150" s="643" t="s">
        <v>584</v>
      </c>
      <c r="K150" s="632"/>
      <c r="L150" s="694"/>
      <c r="M150" s="695"/>
      <c r="N150" s="695"/>
      <c r="O150" s="695"/>
      <c r="P150" s="695"/>
      <c r="Q150" s="695">
        <f>AV150*(SUM(R137,Q129,Q122)/SUM(AW137,AV129,AV122))</f>
        <v>2.0434369308845608</v>
      </c>
      <c r="R150" s="695">
        <f t="shared" ref="R150:U150" si="5">AW150*(SUM(S137,R129,R122)/SUM(AX137,AW129,AW122))</f>
        <v>2.1137606193968566</v>
      </c>
      <c r="S150" s="695">
        <f>AX150*(SUM(T137,S129,S122)/SUM(AY137,AX129,AX122))</f>
        <v>2.3731375747463135</v>
      </c>
      <c r="T150" s="695">
        <f t="shared" si="5"/>
        <v>2.3731375747463135</v>
      </c>
      <c r="U150" s="695">
        <f t="shared" si="5"/>
        <v>2.3731375747463135</v>
      </c>
      <c r="V150" s="695"/>
      <c r="W150" s="695"/>
      <c r="X150" s="695"/>
      <c r="Y150" s="695"/>
      <c r="Z150" s="695"/>
      <c r="AA150" s="695"/>
      <c r="AB150" s="695"/>
      <c r="AC150" s="695"/>
      <c r="AD150" s="695"/>
      <c r="AE150" s="695"/>
      <c r="AF150" s="695"/>
      <c r="AG150" s="695"/>
      <c r="AH150" s="695"/>
      <c r="AI150" s="695"/>
      <c r="AJ150" s="695"/>
      <c r="AK150" s="695"/>
      <c r="AL150" s="695"/>
      <c r="AM150" s="695"/>
      <c r="AN150" s="695"/>
      <c r="AO150" s="696"/>
      <c r="AP150" s="632"/>
      <c r="AQ150" s="694"/>
      <c r="AR150" s="695"/>
      <c r="AS150" s="695"/>
      <c r="AT150" s="695"/>
      <c r="AU150" s="695"/>
      <c r="AV150" s="695">
        <v>10978.273771971464</v>
      </c>
      <c r="AW150" s="695">
        <f>AV150*(AW129/AV129)</f>
        <v>11073.509396183095</v>
      </c>
      <c r="AX150" s="695">
        <f t="shared" ref="AX150:AZ150" si="6">AW150*(AX129/AW129)</f>
        <v>12050.433558430821</v>
      </c>
      <c r="AY150" s="695">
        <f t="shared" si="6"/>
        <v>12050.433558430821</v>
      </c>
      <c r="AZ150" s="695">
        <f t="shared" si="6"/>
        <v>12050.433558430821</v>
      </c>
      <c r="BA150" s="695"/>
      <c r="BB150" s="695"/>
      <c r="BC150" s="695"/>
      <c r="BD150" s="695"/>
      <c r="BE150" s="695"/>
      <c r="BF150" s="695"/>
      <c r="BG150" s="695"/>
      <c r="BH150" s="695"/>
      <c r="BI150" s="695"/>
      <c r="BJ150" s="695"/>
      <c r="BK150" s="695"/>
      <c r="BL150" s="695"/>
      <c r="BM150" s="695"/>
      <c r="BN150" s="695"/>
      <c r="BO150" s="695"/>
      <c r="BP150" s="695"/>
      <c r="BQ150" s="695"/>
      <c r="BR150" s="695"/>
      <c r="BS150" s="695"/>
      <c r="BT150" s="696"/>
    </row>
    <row r="151" spans="2:72">
      <c r="B151" s="781" t="s">
        <v>208</v>
      </c>
      <c r="C151" s="781" t="s">
        <v>753</v>
      </c>
      <c r="D151" s="776" t="s">
        <v>113</v>
      </c>
      <c r="E151" s="776" t="s">
        <v>754</v>
      </c>
      <c r="F151" s="776" t="s">
        <v>29</v>
      </c>
      <c r="G151" s="776" t="s">
        <v>788</v>
      </c>
      <c r="H151" s="776">
        <v>2018</v>
      </c>
      <c r="I151" s="643"/>
      <c r="J151" s="643" t="s">
        <v>584</v>
      </c>
      <c r="K151" s="632"/>
      <c r="L151" s="694"/>
      <c r="M151" s="695"/>
      <c r="N151" s="695"/>
      <c r="O151" s="695"/>
      <c r="P151" s="695"/>
      <c r="Q151" s="695"/>
      <c r="R151" s="695">
        <f>AW151*(SUM(R133,Q127,Q118)/SUM(AW133,AV127,AV118))</f>
        <v>0.27025520634851991</v>
      </c>
      <c r="S151" s="695">
        <f t="shared" ref="S151:U151" si="7">AX151*(SUM(S133,R127,R118)/SUM(AX133,AW127,AW118))</f>
        <v>0.21620947190016826</v>
      </c>
      <c r="T151" s="695">
        <f t="shared" si="7"/>
        <v>0.21620947190016826</v>
      </c>
      <c r="U151" s="695">
        <f t="shared" si="7"/>
        <v>0.21620947190016826</v>
      </c>
      <c r="V151" s="695"/>
      <c r="W151" s="695"/>
      <c r="X151" s="695"/>
      <c r="Y151" s="695"/>
      <c r="Z151" s="695"/>
      <c r="AA151" s="695"/>
      <c r="AB151" s="695"/>
      <c r="AC151" s="695"/>
      <c r="AD151" s="695"/>
      <c r="AE151" s="695"/>
      <c r="AF151" s="695"/>
      <c r="AG151" s="695"/>
      <c r="AH151" s="695"/>
      <c r="AI151" s="695"/>
      <c r="AJ151" s="695"/>
      <c r="AK151" s="695"/>
      <c r="AL151" s="695"/>
      <c r="AM151" s="695"/>
      <c r="AN151" s="695"/>
      <c r="AO151" s="696"/>
      <c r="AP151" s="632"/>
      <c r="AQ151" s="694"/>
      <c r="AR151" s="695"/>
      <c r="AS151" s="695"/>
      <c r="AT151" s="695"/>
      <c r="AU151" s="695"/>
      <c r="AV151" s="695"/>
      <c r="AW151" s="695">
        <v>4056.6228437288664</v>
      </c>
      <c r="AX151" s="695">
        <f>AW151*(AX132/AW132)</f>
        <v>3254.6018297909263</v>
      </c>
      <c r="AY151" s="695">
        <f t="shared" ref="AY151:AZ151" si="8">AX151*(AY132/AX132)</f>
        <v>3254.6018297909263</v>
      </c>
      <c r="AZ151" s="695">
        <f t="shared" si="8"/>
        <v>3254.6018297909263</v>
      </c>
      <c r="BA151" s="695"/>
      <c r="BB151" s="695"/>
      <c r="BC151" s="695"/>
      <c r="BD151" s="695"/>
      <c r="BE151" s="695"/>
      <c r="BF151" s="695"/>
      <c r="BG151" s="695"/>
      <c r="BH151" s="695"/>
      <c r="BI151" s="695"/>
      <c r="BJ151" s="695"/>
      <c r="BK151" s="695"/>
      <c r="BL151" s="695"/>
      <c r="BM151" s="695"/>
      <c r="BN151" s="695"/>
      <c r="BO151" s="695"/>
      <c r="BP151" s="695"/>
      <c r="BQ151" s="695"/>
      <c r="BR151" s="695"/>
      <c r="BS151" s="695"/>
      <c r="BT151" s="696"/>
    </row>
    <row r="152" spans="2:72">
      <c r="B152" s="781" t="s">
        <v>208</v>
      </c>
      <c r="C152" s="781" t="s">
        <v>753</v>
      </c>
      <c r="D152" s="776" t="s">
        <v>114</v>
      </c>
      <c r="E152" s="776" t="s">
        <v>754</v>
      </c>
      <c r="F152" s="776" t="s">
        <v>29</v>
      </c>
      <c r="G152" s="776" t="s">
        <v>788</v>
      </c>
      <c r="H152" s="776">
        <v>2018</v>
      </c>
      <c r="I152" s="643"/>
      <c r="J152" s="643" t="s">
        <v>584</v>
      </c>
      <c r="K152" s="632"/>
      <c r="L152" s="694"/>
      <c r="M152" s="695"/>
      <c r="N152" s="695"/>
      <c r="O152" s="695"/>
      <c r="P152" s="695"/>
      <c r="Q152" s="695"/>
      <c r="R152" s="695">
        <f>AW152*(SUM(R134,Q129,Q119)/SUM(AW134,AV129,AV119))</f>
        <v>9.8173264076478066</v>
      </c>
      <c r="S152" s="695">
        <f t="shared" ref="S152:U152" si="9">AX152*(SUM(S134,R129,R119)/SUM(AX134,AW129,AW119))</f>
        <v>9.7977562769920983</v>
      </c>
      <c r="T152" s="695">
        <f t="shared" si="9"/>
        <v>10.114340982091214</v>
      </c>
      <c r="U152" s="695">
        <f t="shared" si="9"/>
        <v>10.114340982091214</v>
      </c>
      <c r="V152" s="695"/>
      <c r="W152" s="695"/>
      <c r="X152" s="695"/>
      <c r="Y152" s="695"/>
      <c r="Z152" s="695"/>
      <c r="AA152" s="695"/>
      <c r="AB152" s="695"/>
      <c r="AC152" s="695"/>
      <c r="AD152" s="695"/>
      <c r="AE152" s="695"/>
      <c r="AF152" s="695"/>
      <c r="AG152" s="695"/>
      <c r="AH152" s="695"/>
      <c r="AI152" s="695"/>
      <c r="AJ152" s="695"/>
      <c r="AK152" s="695"/>
      <c r="AL152" s="695"/>
      <c r="AM152" s="695"/>
      <c r="AN152" s="695"/>
      <c r="AO152" s="696"/>
      <c r="AP152" s="632"/>
      <c r="AQ152" s="694"/>
      <c r="AR152" s="695"/>
      <c r="AS152" s="695"/>
      <c r="AT152" s="695"/>
      <c r="AU152" s="695"/>
      <c r="AV152" s="695"/>
      <c r="AW152" s="695">
        <v>36976.235849131248</v>
      </c>
      <c r="AX152" s="695">
        <f>AW152*(AX134/AW134)</f>
        <v>36976.235849131248</v>
      </c>
      <c r="AY152" s="695">
        <f t="shared" ref="AY152:AZ152" si="10">AX152*(AY134/AX134)</f>
        <v>36976.235849131248</v>
      </c>
      <c r="AZ152" s="695">
        <f t="shared" si="10"/>
        <v>36976.235849131248</v>
      </c>
      <c r="BA152" s="695"/>
      <c r="BB152" s="695"/>
      <c r="BC152" s="695"/>
      <c r="BD152" s="695"/>
      <c r="BE152" s="695"/>
      <c r="BF152" s="695"/>
      <c r="BG152" s="695"/>
      <c r="BH152" s="695"/>
      <c r="BI152" s="695"/>
      <c r="BJ152" s="695"/>
      <c r="BK152" s="695"/>
      <c r="BL152" s="695"/>
      <c r="BM152" s="695"/>
      <c r="BN152" s="695"/>
      <c r="BO152" s="695"/>
      <c r="BP152" s="695"/>
      <c r="BQ152" s="695"/>
      <c r="BR152" s="695"/>
      <c r="BS152" s="695"/>
      <c r="BT152" s="696"/>
    </row>
    <row r="153" spans="2:72">
      <c r="B153" s="781" t="s">
        <v>208</v>
      </c>
      <c r="C153" s="781" t="s">
        <v>753</v>
      </c>
      <c r="D153" s="776" t="s">
        <v>785</v>
      </c>
      <c r="E153" s="776" t="s">
        <v>754</v>
      </c>
      <c r="F153" s="781" t="s">
        <v>758</v>
      </c>
      <c r="G153" s="776" t="s">
        <v>788</v>
      </c>
      <c r="H153" s="776">
        <v>2018</v>
      </c>
      <c r="I153" s="643"/>
      <c r="J153" s="643" t="s">
        <v>584</v>
      </c>
      <c r="K153" s="632"/>
      <c r="L153" s="694"/>
      <c r="M153" s="695"/>
      <c r="N153" s="695"/>
      <c r="O153" s="695"/>
      <c r="P153" s="695"/>
      <c r="Q153" s="695"/>
      <c r="R153" s="695"/>
      <c r="S153" s="695"/>
      <c r="T153" s="695"/>
      <c r="U153" s="695"/>
      <c r="V153" s="695"/>
      <c r="W153" s="695"/>
      <c r="X153" s="695"/>
      <c r="Y153" s="695"/>
      <c r="Z153" s="695"/>
      <c r="AA153" s="695"/>
      <c r="AB153" s="695"/>
      <c r="AC153" s="695"/>
      <c r="AD153" s="695"/>
      <c r="AE153" s="695"/>
      <c r="AF153" s="695"/>
      <c r="AG153" s="695"/>
      <c r="AH153" s="695"/>
      <c r="AI153" s="695"/>
      <c r="AJ153" s="695"/>
      <c r="AK153" s="695"/>
      <c r="AL153" s="695"/>
      <c r="AM153" s="695"/>
      <c r="AN153" s="695"/>
      <c r="AO153" s="696"/>
      <c r="AP153" s="632"/>
      <c r="AQ153" s="694"/>
      <c r="AR153" s="695"/>
      <c r="AS153" s="695"/>
      <c r="AT153" s="695"/>
      <c r="AU153" s="695"/>
      <c r="AV153" s="695"/>
      <c r="AW153" s="695">
        <v>7410.9000000000024</v>
      </c>
      <c r="AX153" s="695">
        <f>AW153*(AX145/AZ145)</f>
        <v>7410.9000000000024</v>
      </c>
      <c r="AY153" s="695">
        <f>AX153</f>
        <v>7410.9000000000024</v>
      </c>
      <c r="AZ153" s="695">
        <f>AY153</f>
        <v>7410.9000000000024</v>
      </c>
      <c r="BA153" s="695"/>
      <c r="BB153" s="695"/>
      <c r="BC153" s="695"/>
      <c r="BD153" s="695"/>
      <c r="BE153" s="695"/>
      <c r="BF153" s="695"/>
      <c r="BG153" s="695"/>
      <c r="BH153" s="695"/>
      <c r="BI153" s="695"/>
      <c r="BJ153" s="695"/>
      <c r="BK153" s="695"/>
      <c r="BL153" s="695"/>
      <c r="BM153" s="695"/>
      <c r="BN153" s="695"/>
      <c r="BO153" s="695"/>
      <c r="BP153" s="695"/>
      <c r="BQ153" s="695"/>
      <c r="BR153" s="695"/>
      <c r="BS153" s="695"/>
      <c r="BT153" s="696"/>
    </row>
    <row r="154" spans="2:72">
      <c r="B154" s="781" t="s">
        <v>208</v>
      </c>
      <c r="C154" s="781" t="s">
        <v>756</v>
      </c>
      <c r="D154" s="776" t="s">
        <v>118</v>
      </c>
      <c r="E154" s="776" t="s">
        <v>754</v>
      </c>
      <c r="F154" s="781" t="s">
        <v>758</v>
      </c>
      <c r="G154" s="776" t="s">
        <v>788</v>
      </c>
      <c r="H154" s="776">
        <v>2018</v>
      </c>
      <c r="I154" s="643"/>
      <c r="J154" s="643" t="s">
        <v>584</v>
      </c>
      <c r="K154" s="632"/>
      <c r="L154" s="694"/>
      <c r="M154" s="695"/>
      <c r="N154" s="695"/>
      <c r="O154" s="695"/>
      <c r="P154" s="695"/>
      <c r="Q154" s="695"/>
      <c r="R154" s="695">
        <f>AW154*(SUM(R137,Q129,Q122)/SUM(AW137,AV129,AV122))</f>
        <v>258.69335670283778</v>
      </c>
      <c r="S154" s="695">
        <f t="shared" ref="S154:U154" si="11">AX154*(SUM(S137,R129,R122)/SUM(AX137,AW129,AW122))</f>
        <v>280.24875863402815</v>
      </c>
      <c r="T154" s="695">
        <f t="shared" si="11"/>
        <v>289.13017347103278</v>
      </c>
      <c r="U154" s="695">
        <f t="shared" si="11"/>
        <v>289.13017347103278</v>
      </c>
      <c r="V154" s="695"/>
      <c r="W154" s="695"/>
      <c r="X154" s="695"/>
      <c r="Y154" s="695"/>
      <c r="Z154" s="695"/>
      <c r="AA154" s="695"/>
      <c r="AB154" s="695"/>
      <c r="AC154" s="695"/>
      <c r="AD154" s="695"/>
      <c r="AE154" s="695"/>
      <c r="AF154" s="695"/>
      <c r="AG154" s="695"/>
      <c r="AH154" s="695"/>
      <c r="AI154" s="695"/>
      <c r="AJ154" s="695"/>
      <c r="AK154" s="695"/>
      <c r="AL154" s="695"/>
      <c r="AM154" s="695"/>
      <c r="AN154" s="695"/>
      <c r="AO154" s="696"/>
      <c r="AP154" s="632"/>
      <c r="AQ154" s="694"/>
      <c r="AR154" s="695"/>
      <c r="AS154" s="695"/>
      <c r="AT154" s="695"/>
      <c r="AU154" s="695"/>
      <c r="AV154" s="695"/>
      <c r="AW154" s="695">
        <v>1389818.5209193826</v>
      </c>
      <c r="AX154" s="695">
        <f>AW154*(AX137/AW137)</f>
        <v>1468159.2766583329</v>
      </c>
      <c r="AY154" s="695">
        <f t="shared" ref="AY154:AZ154" si="12">AX154*(AY137/AX137)</f>
        <v>1468159.2766583329</v>
      </c>
      <c r="AZ154" s="695">
        <f t="shared" si="12"/>
        <v>1468159.2766583329</v>
      </c>
      <c r="BA154" s="695"/>
      <c r="BB154" s="695"/>
      <c r="BC154" s="695"/>
      <c r="BD154" s="695"/>
      <c r="BE154" s="695"/>
      <c r="BF154" s="695"/>
      <c r="BG154" s="695"/>
      <c r="BH154" s="695"/>
      <c r="BI154" s="695"/>
      <c r="BJ154" s="695"/>
      <c r="BK154" s="695"/>
      <c r="BL154" s="695"/>
      <c r="BM154" s="695"/>
      <c r="BN154" s="695"/>
      <c r="BO154" s="695"/>
      <c r="BP154" s="695"/>
      <c r="BQ154" s="695"/>
      <c r="BR154" s="695"/>
      <c r="BS154" s="695"/>
      <c r="BT154" s="696"/>
    </row>
  </sheetData>
  <autoFilter ref="C26:BT26">
    <sortState ref="C26:BT42">
      <sortCondition ref="H25"/>
    </sortState>
  </autoFilter>
  <mergeCells count="1">
    <mergeCell ref="C24:G24"/>
  </mergeCells>
  <conditionalFormatting sqref="L118:O121">
    <cfRule type="cellIs" dxfId="36" priority="25" operator="equal">
      <formula>0</formula>
    </cfRule>
  </conditionalFormatting>
  <conditionalFormatting sqref="L122:AO123 AQ122:BT124 L124:AI124 AJ124:AO132 AL133:AO142 AQ125:AT127 AU127 AV132:AV142 AQ130:AU142">
    <cfRule type="cellIs" dxfId="35" priority="22" operator="equal">
      <formula>0</formula>
    </cfRule>
  </conditionalFormatting>
  <conditionalFormatting sqref="AQ118:AT120">
    <cfRule type="cellIs" dxfId="34" priority="24" operator="equal">
      <formula>0</formula>
    </cfRule>
  </conditionalFormatting>
  <conditionalFormatting sqref="AQ121:BT121">
    <cfRule type="cellIs" dxfId="33" priority="23" operator="equal">
      <formula>0</formula>
    </cfRule>
  </conditionalFormatting>
  <conditionalFormatting sqref="L125:AI125 AU125:BT125">
    <cfRule type="cellIs" dxfId="32" priority="21" operator="equal">
      <formula>0</formula>
    </cfRule>
  </conditionalFormatting>
  <conditionalFormatting sqref="AU126:BT126 L126:AI126 AV127:BT128">
    <cfRule type="cellIs" dxfId="31" priority="20" operator="equal">
      <formula>0</formula>
    </cfRule>
  </conditionalFormatting>
  <conditionalFormatting sqref="L133:AK142 L131:AI132 AV129:BT131 AW132:BT142">
    <cfRule type="cellIs" dxfId="30" priority="19" operator="equal">
      <formula>0</formula>
    </cfRule>
  </conditionalFormatting>
  <conditionalFormatting sqref="L127:AI130">
    <cfRule type="cellIs" dxfId="29" priority="18" operator="equal">
      <formula>0</formula>
    </cfRule>
  </conditionalFormatting>
  <conditionalFormatting sqref="AR128:AU128">
    <cfRule type="cellIs" dxfId="28" priority="17" operator="equal">
      <formula>0</formula>
    </cfRule>
  </conditionalFormatting>
  <conditionalFormatting sqref="AR129:AU129">
    <cfRule type="cellIs" dxfId="27" priority="16" operator="equal">
      <formula>0</formula>
    </cfRule>
  </conditionalFormatting>
  <conditionalFormatting sqref="AQ129">
    <cfRule type="cellIs" dxfId="26" priority="14" operator="equal">
      <formula>0</formula>
    </cfRule>
  </conditionalFormatting>
  <conditionalFormatting sqref="L27:AO67 AQ27:BT69">
    <cfRule type="cellIs" dxfId="25" priority="37" operator="equal">
      <formula>0</formula>
    </cfRule>
  </conditionalFormatting>
  <conditionalFormatting sqref="L72:AO84 AQ70:BT86">
    <cfRule type="cellIs" dxfId="24" priority="36" operator="equal">
      <formula>0</formula>
    </cfRule>
  </conditionalFormatting>
  <conditionalFormatting sqref="L89:AO101 AQ87:BT101">
    <cfRule type="cellIs" dxfId="23" priority="35" operator="equal">
      <formula>0</formula>
    </cfRule>
  </conditionalFormatting>
  <conditionalFormatting sqref="L27:AO31">
    <cfRule type="cellIs" dxfId="22" priority="34" operator="equal">
      <formula>0</formula>
    </cfRule>
  </conditionalFormatting>
  <conditionalFormatting sqref="L32:AO42">
    <cfRule type="cellIs" dxfId="21" priority="33" operator="equal">
      <formula>0</formula>
    </cfRule>
  </conditionalFormatting>
  <conditionalFormatting sqref="L68:AO71">
    <cfRule type="cellIs" dxfId="20" priority="32" operator="equal">
      <formula>0</formula>
    </cfRule>
  </conditionalFormatting>
  <conditionalFormatting sqref="L85:AO88">
    <cfRule type="cellIs" dxfId="19" priority="31" operator="equal">
      <formula>0</formula>
    </cfRule>
  </conditionalFormatting>
  <conditionalFormatting sqref="L102:AO102 AQ102:BT102">
    <cfRule type="cellIs" dxfId="18" priority="30" operator="equal">
      <formula>0</formula>
    </cfRule>
  </conditionalFormatting>
  <conditionalFormatting sqref="AQ103:BT105 L103:AO103">
    <cfRule type="cellIs" dxfId="17" priority="29" operator="equal">
      <formula>0</formula>
    </cfRule>
  </conditionalFormatting>
  <conditionalFormatting sqref="L108:AO117 AQ106:BT117 P118:AO120 AU118:BT120">
    <cfRule type="cellIs" dxfId="16" priority="28" operator="equal">
      <formula>0</formula>
    </cfRule>
  </conditionalFormatting>
  <conditionalFormatting sqref="L104:AO107">
    <cfRule type="cellIs" dxfId="15" priority="27" operator="equal">
      <formula>0</formula>
    </cfRule>
  </conditionalFormatting>
  <conditionalFormatting sqref="P121:AO121">
    <cfRule type="cellIs" dxfId="14" priority="26" operator="equal">
      <formula>0</formula>
    </cfRule>
  </conditionalFormatting>
  <conditionalFormatting sqref="AQ128">
    <cfRule type="cellIs" dxfId="13" priority="15" operator="equal">
      <formula>0</formula>
    </cfRule>
  </conditionalFormatting>
  <conditionalFormatting sqref="AL143:AO143 AQ143:AV143">
    <cfRule type="cellIs" dxfId="12" priority="13" operator="equal">
      <formula>0</formula>
    </cfRule>
  </conditionalFormatting>
  <conditionalFormatting sqref="AW143:BT143 L143:AK143">
    <cfRule type="cellIs" dxfId="11" priority="12" operator="equal">
      <formula>0</formula>
    </cfRule>
  </conditionalFormatting>
  <conditionalFormatting sqref="AL144:AO144 AQ144:AV144 AQ148:AV148 AL148:AO148 AL145:AN147 AR145:AV147">
    <cfRule type="cellIs" dxfId="10" priority="11" operator="equal">
      <formula>0</formula>
    </cfRule>
  </conditionalFormatting>
  <conditionalFormatting sqref="L144:AK148 AW144:BT148">
    <cfRule type="cellIs" dxfId="9" priority="10" operator="equal">
      <formula>0</formula>
    </cfRule>
  </conditionalFormatting>
  <conditionalFormatting sqref="AL149:AO149 AQ149:AV149">
    <cfRule type="cellIs" dxfId="8" priority="9" operator="equal">
      <formula>0</formula>
    </cfRule>
  </conditionalFormatting>
  <conditionalFormatting sqref="AW149 L149:AK149 AY149:BT149">
    <cfRule type="cellIs" dxfId="7" priority="8" operator="equal">
      <formula>0</formula>
    </cfRule>
  </conditionalFormatting>
  <conditionalFormatting sqref="AW150:BT154 L150:AK154">
    <cfRule type="cellIs" dxfId="6" priority="6" operator="equal">
      <formula>0</formula>
    </cfRule>
  </conditionalFormatting>
  <conditionalFormatting sqref="AL150:AO150 AQ150:AV150 AQ152:AV154 AR151:AV151 AL152:AO154 AL151:AN151">
    <cfRule type="cellIs" dxfId="5" priority="7" operator="equal">
      <formula>0</formula>
    </cfRule>
  </conditionalFormatting>
  <conditionalFormatting sqref="AO151 AQ151">
    <cfRule type="cellIs" dxfId="4" priority="5" operator="equal">
      <formula>0</formula>
    </cfRule>
  </conditionalFormatting>
  <conditionalFormatting sqref="AO145 AQ145">
    <cfRule type="cellIs" dxfId="3" priority="4" operator="equal">
      <formula>0</formula>
    </cfRule>
  </conditionalFormatting>
  <conditionalFormatting sqref="AO146 AQ146">
    <cfRule type="cellIs" dxfId="2" priority="3" operator="equal">
      <formula>0</formula>
    </cfRule>
  </conditionalFormatting>
  <conditionalFormatting sqref="AO147 AQ147">
    <cfRule type="cellIs" dxfId="1" priority="2" operator="equal">
      <formula>0</formula>
    </cfRule>
  </conditionalFormatting>
  <conditionalFormatting sqref="AX14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I155:I1048576</xm:sqref>
        </x14:dataValidation>
        <x14:dataValidation type="list" allowBlank="1" showInputMessage="1" showErrorMessage="1">
          <x14:formula1>
            <xm:f>DropDownList!$H$2:$H$3</xm:f>
          </x14:formula1>
          <xm:sqref>J155:J1048576</xm:sqref>
        </x14:dataValidation>
        <x14:dataValidation type="list" allowBlank="1" showInputMessage="1" showErrorMessage="1">
          <x14:formula1>
            <xm:f>'W:\Bluewater\LRAMVA 2017\[2017 Bluewater LRAMVA WF.xlsm]DropDownList'!#REF!</xm:f>
          </x14:formula1>
          <xm:sqref>I27:J154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10" zoomScale="90" zoomScaleNormal="90" workbookViewId="0">
      <selection activeCell="B47" sqref="B4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7"/>
      <c r="B13" s="587" t="s">
        <v>171</v>
      </c>
      <c r="D13" s="126" t="s">
        <v>175</v>
      </c>
      <c r="E13" s="744"/>
      <c r="F13" s="177"/>
      <c r="G13" s="178"/>
      <c r="H13" s="179"/>
      <c r="K13" s="179"/>
      <c r="L13" s="177"/>
      <c r="M13" s="177"/>
      <c r="N13" s="177"/>
      <c r="O13" s="177"/>
      <c r="P13" s="177"/>
      <c r="Q13" s="180"/>
    </row>
    <row r="14" spans="1:17" s="9" customFormat="1" ht="15.6" customHeight="1">
      <c r="B14" s="550"/>
      <c r="D14" s="17"/>
      <c r="E14" s="17"/>
      <c r="F14" s="177"/>
      <c r="G14" s="178"/>
      <c r="H14" s="179"/>
      <c r="K14" s="179"/>
      <c r="L14" s="177"/>
      <c r="M14" s="177"/>
      <c r="N14" s="177"/>
      <c r="O14" s="177"/>
      <c r="P14" s="177"/>
      <c r="Q14" s="180"/>
    </row>
    <row r="15" spans="1:17" ht="15.75">
      <c r="B15" s="587" t="s">
        <v>505</v>
      </c>
    </row>
    <row r="16" spans="1:17" ht="15.75">
      <c r="B16" s="587"/>
    </row>
    <row r="17" spans="2:21" s="667" customFormat="1" ht="20.45" customHeight="1">
      <c r="B17" s="665" t="s">
        <v>666</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90" t="s">
        <v>720</v>
      </c>
      <c r="C18" s="890"/>
      <c r="D18" s="890"/>
      <c r="E18" s="890"/>
      <c r="F18" s="890"/>
      <c r="G18" s="890"/>
      <c r="H18" s="890"/>
      <c r="I18" s="890"/>
      <c r="J18" s="890"/>
      <c r="K18" s="890"/>
      <c r="L18" s="890"/>
      <c r="M18" s="890"/>
      <c r="N18" s="890"/>
      <c r="O18" s="890"/>
      <c r="P18" s="890"/>
      <c r="Q18" s="890"/>
      <c r="R18" s="890"/>
      <c r="S18" s="890"/>
      <c r="T18" s="890"/>
      <c r="U18" s="890"/>
    </row>
    <row r="21" spans="2:21" ht="21">
      <c r="B21" s="742" t="s">
        <v>704</v>
      </c>
    </row>
    <row r="23" spans="2:21" ht="21">
      <c r="B23" s="742" t="s">
        <v>705</v>
      </c>
      <c r="C23" s="743"/>
      <c r="E23" s="743"/>
      <c r="F23" s="743"/>
      <c r="H23" s="742" t="s">
        <v>706</v>
      </c>
    </row>
    <row r="24" spans="2:21" ht="18.600000000000001" customHeight="1">
      <c r="B24" s="889" t="s">
        <v>682</v>
      </c>
      <c r="C24" s="889"/>
      <c r="D24" s="889"/>
      <c r="E24" s="889"/>
      <c r="F24" s="889"/>
      <c r="H24" s="12" t="s">
        <v>690</v>
      </c>
      <c r="M24" s="12" t="s">
        <v>691</v>
      </c>
    </row>
    <row r="25" spans="2:21" ht="45">
      <c r="B25" s="739" t="s">
        <v>62</v>
      </c>
      <c r="C25" s="739" t="s">
        <v>683</v>
      </c>
      <c r="D25" s="739" t="s">
        <v>684</v>
      </c>
      <c r="E25" s="739" t="s">
        <v>686</v>
      </c>
      <c r="F25" s="739" t="s">
        <v>685</v>
      </c>
      <c r="H25" s="739" t="s">
        <v>687</v>
      </c>
      <c r="I25" s="739" t="s">
        <v>688</v>
      </c>
      <c r="J25" s="739" t="s">
        <v>689</v>
      </c>
      <c r="K25" s="739" t="s">
        <v>683</v>
      </c>
      <c r="M25" s="739" t="s">
        <v>687</v>
      </c>
      <c r="N25" s="739" t="s">
        <v>688</v>
      </c>
      <c r="O25" s="739" t="s">
        <v>689</v>
      </c>
      <c r="P25" s="739" t="s">
        <v>683</v>
      </c>
    </row>
    <row r="26" spans="2:21" ht="18">
      <c r="B26" s="746"/>
      <c r="C26" s="746" t="s">
        <v>694</v>
      </c>
      <c r="D26" s="746" t="s">
        <v>695</v>
      </c>
      <c r="E26" s="746" t="s">
        <v>696</v>
      </c>
      <c r="F26" s="746" t="s">
        <v>697</v>
      </c>
      <c r="H26" s="746"/>
      <c r="I26" s="746" t="s">
        <v>698</v>
      </c>
      <c r="J26" s="746" t="s">
        <v>699</v>
      </c>
      <c r="K26" s="746" t="s">
        <v>700</v>
      </c>
      <c r="M26" s="746"/>
      <c r="N26" s="746" t="s">
        <v>701</v>
      </c>
      <c r="O26" s="746" t="s">
        <v>702</v>
      </c>
      <c r="P26" s="746" t="s">
        <v>703</v>
      </c>
    </row>
    <row r="27" spans="2:21" ht="15.6" customHeight="1">
      <c r="B27" s="741" t="s">
        <v>708</v>
      </c>
      <c r="C27" s="749">
        <f>K49</f>
        <v>0</v>
      </c>
      <c r="D27" s="747"/>
      <c r="E27" s="740"/>
      <c r="F27" s="740"/>
      <c r="H27" s="740"/>
      <c r="I27" s="740"/>
      <c r="J27" s="740"/>
      <c r="K27" s="740">
        <f>I27*J27</f>
        <v>0</v>
      </c>
      <c r="M27" s="740"/>
      <c r="N27" s="740"/>
      <c r="O27" s="740"/>
      <c r="P27" s="740">
        <f>N27*O27</f>
        <v>0</v>
      </c>
    </row>
    <row r="28" spans="2:21" ht="15.6" customHeight="1">
      <c r="B28" s="741" t="s">
        <v>709</v>
      </c>
      <c r="C28" s="750">
        <f>P49</f>
        <v>0</v>
      </c>
      <c r="D28" s="751">
        <f>C28-C27</f>
        <v>0</v>
      </c>
      <c r="E28" s="740"/>
      <c r="F28" s="748">
        <f>D28*E28</f>
        <v>0</v>
      </c>
      <c r="H28" s="740"/>
      <c r="I28" s="740"/>
      <c r="J28" s="740"/>
      <c r="K28" s="740"/>
      <c r="M28" s="740"/>
      <c r="N28" s="740"/>
      <c r="O28" s="740"/>
      <c r="P28" s="740"/>
    </row>
    <row r="29" spans="2:21" ht="15.6" customHeight="1">
      <c r="B29" s="741" t="s">
        <v>710</v>
      </c>
      <c r="C29" s="740"/>
      <c r="D29" s="740"/>
      <c r="E29" s="740"/>
      <c r="F29" s="740"/>
      <c r="H29" s="740"/>
      <c r="I29" s="740"/>
      <c r="J29" s="740"/>
      <c r="K29" s="740"/>
      <c r="M29" s="740"/>
      <c r="N29" s="740"/>
      <c r="O29" s="740"/>
      <c r="P29" s="740"/>
    </row>
    <row r="30" spans="2:21" ht="15.6" customHeight="1">
      <c r="B30" s="741" t="s">
        <v>711</v>
      </c>
      <c r="C30" s="740"/>
      <c r="D30" s="740"/>
      <c r="E30" s="740"/>
      <c r="F30" s="740"/>
      <c r="H30" s="740"/>
      <c r="I30" s="740"/>
      <c r="J30" s="740"/>
      <c r="K30" s="740"/>
      <c r="M30" s="740"/>
      <c r="N30" s="740"/>
      <c r="O30" s="740"/>
      <c r="P30" s="740"/>
    </row>
    <row r="31" spans="2:21" ht="15.6" customHeight="1">
      <c r="B31" s="741" t="s">
        <v>712</v>
      </c>
      <c r="C31" s="740"/>
      <c r="D31" s="740"/>
      <c r="E31" s="740"/>
      <c r="F31" s="740"/>
      <c r="H31" s="740"/>
      <c r="I31" s="740"/>
      <c r="J31" s="740"/>
      <c r="K31" s="740"/>
      <c r="M31" s="740"/>
      <c r="N31" s="740"/>
      <c r="O31" s="740"/>
      <c r="P31" s="740"/>
    </row>
    <row r="32" spans="2:21" ht="15.6" customHeight="1">
      <c r="B32" s="741" t="s">
        <v>713</v>
      </c>
      <c r="C32" s="740"/>
      <c r="D32" s="740"/>
      <c r="E32" s="740"/>
      <c r="F32" s="740"/>
      <c r="H32" s="740"/>
      <c r="I32" s="740"/>
      <c r="J32" s="740"/>
      <c r="K32" s="740"/>
      <c r="M32" s="740"/>
      <c r="N32" s="740"/>
      <c r="O32" s="740"/>
      <c r="P32" s="740"/>
    </row>
    <row r="33" spans="2:16" ht="15.6" customHeight="1">
      <c r="B33" s="741" t="s">
        <v>714</v>
      </c>
      <c r="C33" s="740"/>
      <c r="D33" s="740"/>
      <c r="E33" s="740"/>
      <c r="F33" s="740"/>
      <c r="H33" s="740"/>
      <c r="I33" s="740"/>
      <c r="J33" s="740"/>
      <c r="K33" s="740"/>
      <c r="M33" s="740"/>
      <c r="N33" s="740"/>
      <c r="O33" s="740"/>
      <c r="P33" s="740"/>
    </row>
    <row r="34" spans="2:16" ht="15.6" customHeight="1">
      <c r="B34" s="741" t="s">
        <v>715</v>
      </c>
      <c r="C34" s="740"/>
      <c r="D34" s="740"/>
      <c r="E34" s="740"/>
      <c r="F34" s="740"/>
      <c r="H34" s="740"/>
      <c r="I34" s="740"/>
      <c r="J34" s="740"/>
      <c r="K34" s="740"/>
      <c r="M34" s="740"/>
      <c r="N34" s="740"/>
      <c r="O34" s="740"/>
      <c r="P34" s="740"/>
    </row>
    <row r="35" spans="2:16" ht="15.6" customHeight="1">
      <c r="B35" s="741" t="s">
        <v>716</v>
      </c>
      <c r="C35" s="740"/>
      <c r="D35" s="740"/>
      <c r="E35" s="740"/>
      <c r="F35" s="740"/>
      <c r="H35" s="740"/>
      <c r="I35" s="740"/>
      <c r="J35" s="740"/>
      <c r="K35" s="740"/>
      <c r="M35" s="740"/>
      <c r="N35" s="740"/>
      <c r="O35" s="740"/>
      <c r="P35" s="740"/>
    </row>
    <row r="36" spans="2:16" ht="15.6" customHeight="1">
      <c r="B36" s="741" t="s">
        <v>717</v>
      </c>
      <c r="C36" s="740"/>
      <c r="D36" s="740"/>
      <c r="E36" s="740"/>
      <c r="F36" s="740"/>
      <c r="H36" s="740"/>
      <c r="I36" s="740"/>
      <c r="J36" s="740"/>
      <c r="K36" s="740"/>
      <c r="M36" s="740"/>
      <c r="N36" s="740"/>
      <c r="O36" s="740"/>
      <c r="P36" s="740"/>
    </row>
    <row r="37" spans="2:16" ht="15.6" customHeight="1">
      <c r="B37" s="741" t="s">
        <v>718</v>
      </c>
      <c r="C37" s="740"/>
      <c r="D37" s="740"/>
      <c r="E37" s="740"/>
      <c r="F37" s="740"/>
      <c r="H37" s="740"/>
      <c r="I37" s="740"/>
      <c r="J37" s="740"/>
      <c r="K37" s="740"/>
      <c r="M37" s="740"/>
      <c r="N37" s="740"/>
      <c r="O37" s="740"/>
      <c r="P37" s="740"/>
    </row>
    <row r="38" spans="2:16" ht="15.6" customHeight="1">
      <c r="B38" s="741" t="s">
        <v>719</v>
      </c>
      <c r="C38" s="740"/>
      <c r="D38" s="740"/>
      <c r="E38" s="740"/>
      <c r="F38" s="740"/>
      <c r="H38" s="740"/>
      <c r="I38" s="740"/>
      <c r="J38" s="740"/>
      <c r="K38" s="740"/>
      <c r="M38" s="740"/>
      <c r="N38" s="740"/>
      <c r="O38" s="740"/>
      <c r="P38" s="740"/>
    </row>
    <row r="39" spans="2:16" ht="16.149999999999999" customHeight="1">
      <c r="B39" s="752" t="s">
        <v>26</v>
      </c>
      <c r="C39" s="753"/>
      <c r="D39" s="753"/>
      <c r="E39" s="753"/>
      <c r="F39" s="754">
        <f>SUM(F28:F38)</f>
        <v>0</v>
      </c>
      <c r="H39" s="740"/>
      <c r="I39" s="740"/>
      <c r="J39" s="740"/>
      <c r="K39" s="740"/>
      <c r="M39" s="740"/>
      <c r="N39" s="740"/>
      <c r="O39" s="740"/>
      <c r="P39" s="740"/>
    </row>
    <row r="40" spans="2:16">
      <c r="B40" s="741" t="s">
        <v>707</v>
      </c>
      <c r="C40" s="740"/>
      <c r="D40" s="740"/>
      <c r="E40" s="740"/>
      <c r="F40" s="740"/>
      <c r="H40" s="740"/>
      <c r="I40" s="740"/>
      <c r="J40" s="740"/>
      <c r="K40" s="740"/>
      <c r="M40" s="740"/>
      <c r="N40" s="740"/>
      <c r="O40" s="740"/>
      <c r="P40" s="740"/>
    </row>
    <row r="41" spans="2:16">
      <c r="B41" s="741" t="s">
        <v>707</v>
      </c>
      <c r="C41" s="740"/>
      <c r="D41" s="740"/>
      <c r="E41" s="740"/>
      <c r="F41" s="740"/>
      <c r="H41" s="740"/>
      <c r="I41" s="740"/>
      <c r="J41" s="740"/>
      <c r="K41" s="740"/>
      <c r="M41" s="740"/>
      <c r="N41" s="740"/>
      <c r="O41" s="740"/>
      <c r="P41" s="740"/>
    </row>
    <row r="42" spans="2:16">
      <c r="B42" s="741" t="s">
        <v>707</v>
      </c>
      <c r="C42" s="740"/>
      <c r="D42" s="740"/>
      <c r="E42" s="740"/>
      <c r="F42" s="740"/>
      <c r="H42" s="740"/>
      <c r="I42" s="740"/>
      <c r="J42" s="740"/>
      <c r="K42" s="740"/>
      <c r="M42" s="740"/>
      <c r="N42" s="740"/>
      <c r="O42" s="740"/>
      <c r="P42" s="740"/>
    </row>
    <row r="43" spans="2:16">
      <c r="B43" s="741" t="s">
        <v>707</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C59" sqref="C59"/>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561</v>
      </c>
      <c r="C16" s="825" t="s">
        <v>505</v>
      </c>
      <c r="D16" s="826"/>
      <c r="E16" s="826"/>
      <c r="F16" s="826"/>
      <c r="G16" s="826"/>
      <c r="H16" s="826"/>
      <c r="I16" s="826"/>
      <c r="J16" s="826"/>
      <c r="K16" s="826"/>
      <c r="L16" s="826"/>
      <c r="M16" s="826"/>
      <c r="N16" s="826"/>
      <c r="O16" s="826"/>
      <c r="P16" s="826"/>
      <c r="Q16" s="826"/>
      <c r="R16" s="826"/>
      <c r="S16" s="826"/>
      <c r="T16" s="826"/>
      <c r="U16" s="826"/>
    </row>
    <row r="17" spans="2:21" ht="55.5" customHeight="1">
      <c r="B17" s="704" t="s">
        <v>636</v>
      </c>
      <c r="C17" s="827" t="s">
        <v>721</v>
      </c>
      <c r="D17" s="827"/>
      <c r="E17" s="827"/>
      <c r="F17" s="827"/>
      <c r="G17" s="827"/>
      <c r="H17" s="827"/>
      <c r="I17" s="827"/>
      <c r="J17" s="827"/>
      <c r="K17" s="827"/>
      <c r="L17" s="827"/>
      <c r="M17" s="827"/>
      <c r="N17" s="827"/>
      <c r="O17" s="827"/>
      <c r="P17" s="827"/>
      <c r="Q17" s="827"/>
      <c r="R17" s="827"/>
      <c r="S17" s="827"/>
      <c r="T17" s="827"/>
      <c r="U17" s="828"/>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640</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637</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21" t="s">
        <v>638</v>
      </c>
      <c r="D23" s="821"/>
      <c r="E23" s="821"/>
      <c r="F23" s="821"/>
      <c r="G23" s="821"/>
      <c r="H23" s="821"/>
      <c r="I23" s="821"/>
      <c r="J23" s="821"/>
      <c r="K23" s="821"/>
      <c r="L23" s="821"/>
      <c r="M23" s="821"/>
      <c r="N23" s="821"/>
      <c r="O23" s="821"/>
      <c r="P23" s="821"/>
      <c r="Q23" s="821"/>
      <c r="R23" s="821"/>
      <c r="S23" s="821"/>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641</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21" t="s">
        <v>639</v>
      </c>
      <c r="D27" s="821"/>
      <c r="E27" s="821"/>
      <c r="F27" s="821"/>
      <c r="G27" s="821"/>
      <c r="H27" s="821"/>
      <c r="I27" s="821"/>
      <c r="J27" s="821"/>
      <c r="K27" s="821"/>
      <c r="L27" s="821"/>
      <c r="M27" s="821"/>
      <c r="N27" s="821"/>
      <c r="O27" s="821"/>
      <c r="P27" s="821"/>
      <c r="Q27" s="821"/>
      <c r="R27" s="821"/>
      <c r="S27" s="821"/>
      <c r="T27" s="821"/>
      <c r="U27" s="822"/>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21" t="s">
        <v>642</v>
      </c>
      <c r="D29" s="821"/>
      <c r="E29" s="821"/>
      <c r="F29" s="821"/>
      <c r="G29" s="821"/>
      <c r="H29" s="821"/>
      <c r="I29" s="821"/>
      <c r="J29" s="821"/>
      <c r="K29" s="821"/>
      <c r="L29" s="821"/>
      <c r="M29" s="821"/>
      <c r="N29" s="821"/>
      <c r="O29" s="821"/>
      <c r="P29" s="821"/>
      <c r="Q29" s="821"/>
      <c r="R29" s="821"/>
      <c r="S29" s="821"/>
      <c r="T29" s="821"/>
      <c r="U29" s="822"/>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643</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644</v>
      </c>
      <c r="C33" s="829" t="s">
        <v>645</v>
      </c>
      <c r="D33" s="829"/>
      <c r="E33" s="829"/>
      <c r="F33" s="829"/>
      <c r="G33" s="829"/>
      <c r="H33" s="829"/>
      <c r="I33" s="829"/>
      <c r="J33" s="829"/>
      <c r="K33" s="829"/>
      <c r="L33" s="829"/>
      <c r="M33" s="829"/>
      <c r="N33" s="829"/>
      <c r="O33" s="829"/>
      <c r="P33" s="829"/>
      <c r="Q33" s="829"/>
      <c r="R33" s="829"/>
      <c r="S33" s="829"/>
      <c r="T33" s="829"/>
      <c r="U33" s="830"/>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646</v>
      </c>
      <c r="C35" s="718" t="s">
        <v>647</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648</v>
      </c>
      <c r="C37" s="823" t="s">
        <v>649</v>
      </c>
      <c r="D37" s="823"/>
      <c r="E37" s="823"/>
      <c r="F37" s="823"/>
      <c r="G37" s="823"/>
      <c r="H37" s="823"/>
      <c r="I37" s="823"/>
      <c r="J37" s="823"/>
      <c r="K37" s="823"/>
      <c r="L37" s="823"/>
      <c r="M37" s="823"/>
      <c r="N37" s="823"/>
      <c r="O37" s="823"/>
      <c r="P37" s="823"/>
      <c r="Q37" s="823"/>
      <c r="R37" s="823"/>
      <c r="S37" s="823"/>
      <c r="T37" s="823"/>
      <c r="U37" s="824"/>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650</v>
      </c>
      <c r="C39" s="720" t="s">
        <v>651</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652</v>
      </c>
      <c r="C41" s="831" t="s">
        <v>653</v>
      </c>
      <c r="D41" s="831"/>
      <c r="E41" s="831"/>
      <c r="F41" s="831"/>
      <c r="G41" s="831"/>
      <c r="H41" s="831"/>
      <c r="I41" s="831"/>
      <c r="J41" s="831"/>
      <c r="K41" s="831"/>
      <c r="L41" s="831"/>
      <c r="M41" s="831"/>
      <c r="N41" s="831"/>
      <c r="O41" s="831"/>
      <c r="P41" s="831"/>
      <c r="Q41" s="831"/>
      <c r="R41" s="831"/>
      <c r="S41" s="831"/>
      <c r="T41" s="831"/>
      <c r="U41" s="832"/>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654</v>
      </c>
      <c r="C43" s="718" t="s">
        <v>655</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19" t="s">
        <v>671</v>
      </c>
      <c r="D45" s="819"/>
      <c r="E45" s="819"/>
      <c r="F45" s="819"/>
      <c r="G45" s="819"/>
      <c r="H45" s="819"/>
      <c r="I45" s="819"/>
      <c r="J45" s="819"/>
      <c r="K45" s="819"/>
      <c r="L45" s="819"/>
      <c r="M45" s="819"/>
      <c r="N45" s="819"/>
      <c r="O45" s="819"/>
      <c r="P45" s="819"/>
      <c r="Q45" s="819"/>
      <c r="R45" s="819"/>
      <c r="S45" s="819"/>
      <c r="T45" s="819"/>
      <c r="U45" s="820"/>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19" t="s">
        <v>656</v>
      </c>
      <c r="D47" s="819"/>
      <c r="E47" s="819"/>
      <c r="F47" s="819"/>
      <c r="G47" s="819"/>
      <c r="H47" s="819"/>
      <c r="I47" s="819"/>
      <c r="J47" s="819"/>
      <c r="K47" s="819"/>
      <c r="L47" s="819"/>
      <c r="M47" s="819"/>
      <c r="N47" s="819"/>
      <c r="O47" s="819"/>
      <c r="P47" s="819"/>
      <c r="Q47" s="819"/>
      <c r="R47" s="819"/>
      <c r="S47" s="819"/>
      <c r="T47" s="819"/>
      <c r="U47" s="820"/>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19" t="s">
        <v>657</v>
      </c>
      <c r="D49" s="819"/>
      <c r="E49" s="819"/>
      <c r="F49" s="819"/>
      <c r="G49" s="819"/>
      <c r="H49" s="819"/>
      <c r="I49" s="819"/>
      <c r="J49" s="819"/>
      <c r="K49" s="819"/>
      <c r="L49" s="819"/>
      <c r="M49" s="819"/>
      <c r="N49" s="819"/>
      <c r="O49" s="819"/>
      <c r="P49" s="819"/>
      <c r="Q49" s="819"/>
      <c r="R49" s="819"/>
      <c r="S49" s="819"/>
      <c r="T49" s="819"/>
      <c r="U49" s="820"/>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19" t="s">
        <v>658</v>
      </c>
      <c r="D51" s="819"/>
      <c r="E51" s="819"/>
      <c r="F51" s="819"/>
      <c r="G51" s="819"/>
      <c r="H51" s="819"/>
      <c r="I51" s="819"/>
      <c r="J51" s="819"/>
      <c r="K51" s="819"/>
      <c r="L51" s="819"/>
      <c r="M51" s="819"/>
      <c r="N51" s="819"/>
      <c r="O51" s="819"/>
      <c r="P51" s="819"/>
      <c r="Q51" s="819"/>
      <c r="R51" s="819"/>
      <c r="S51" s="819"/>
      <c r="T51" s="819"/>
      <c r="U51" s="820"/>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21" t="s">
        <v>670</v>
      </c>
      <c r="D53" s="821"/>
      <c r="E53" s="821"/>
      <c r="F53" s="821"/>
      <c r="G53" s="821"/>
      <c r="H53" s="821"/>
      <c r="I53" s="821"/>
      <c r="J53" s="821"/>
      <c r="K53" s="821"/>
      <c r="L53" s="821"/>
      <c r="M53" s="821"/>
      <c r="N53" s="821"/>
      <c r="O53" s="821"/>
      <c r="P53" s="821"/>
      <c r="Q53" s="821"/>
      <c r="R53" s="821"/>
      <c r="S53" s="821"/>
      <c r="T53" s="821"/>
      <c r="U53" s="822"/>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659</v>
      </c>
      <c r="C55" s="823" t="s">
        <v>660</v>
      </c>
      <c r="D55" s="823"/>
      <c r="E55" s="823"/>
      <c r="F55" s="823"/>
      <c r="G55" s="823"/>
      <c r="H55" s="823"/>
      <c r="I55" s="823"/>
      <c r="J55" s="823"/>
      <c r="K55" s="823"/>
      <c r="L55" s="823"/>
      <c r="M55" s="823"/>
      <c r="N55" s="823"/>
      <c r="O55" s="823"/>
      <c r="P55" s="823"/>
      <c r="Q55" s="823"/>
      <c r="R55" s="823"/>
      <c r="S55" s="823"/>
      <c r="T55" s="823"/>
      <c r="U55" s="824"/>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661</v>
      </c>
      <c r="C57" s="823" t="s">
        <v>662</v>
      </c>
      <c r="D57" s="823"/>
      <c r="E57" s="823"/>
      <c r="F57" s="823"/>
      <c r="G57" s="823"/>
      <c r="H57" s="823"/>
      <c r="I57" s="823"/>
      <c r="J57" s="823"/>
      <c r="K57" s="823"/>
      <c r="L57" s="823"/>
      <c r="M57" s="823"/>
      <c r="N57" s="823"/>
      <c r="O57" s="823"/>
      <c r="P57" s="823"/>
      <c r="Q57" s="823"/>
      <c r="R57" s="823"/>
      <c r="S57" s="823"/>
      <c r="T57" s="823"/>
      <c r="U57" s="824"/>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663</v>
      </c>
      <c r="C59" s="725" t="s">
        <v>664</v>
      </c>
      <c r="D59" s="726"/>
      <c r="E59" s="726"/>
      <c r="F59" s="726"/>
      <c r="G59" s="726"/>
      <c r="H59" s="726"/>
      <c r="I59" s="726"/>
      <c r="J59" s="726"/>
      <c r="K59" s="726"/>
      <c r="L59" s="726"/>
      <c r="M59" s="726"/>
      <c r="N59" s="726"/>
      <c r="O59" s="726"/>
      <c r="P59" s="726"/>
      <c r="Q59" s="726"/>
      <c r="R59" s="726"/>
      <c r="S59" s="726"/>
      <c r="T59" s="726"/>
      <c r="U59" s="72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C17" sqref="C17"/>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34" t="s">
        <v>693</v>
      </c>
      <c r="C3" s="835"/>
      <c r="D3" s="835"/>
      <c r="E3" s="835"/>
      <c r="F3" s="836"/>
      <c r="G3" s="122"/>
    </row>
    <row r="4" spans="2:20" ht="16.5" customHeight="1">
      <c r="B4" s="837"/>
      <c r="C4" s="838"/>
      <c r="D4" s="838"/>
      <c r="E4" s="838"/>
      <c r="F4" s="839"/>
      <c r="G4" s="122"/>
    </row>
    <row r="5" spans="2:20" ht="71.25" customHeight="1">
      <c r="B5" s="837"/>
      <c r="C5" s="838"/>
      <c r="D5" s="838"/>
      <c r="E5" s="838"/>
      <c r="F5" s="839"/>
      <c r="G5" s="122"/>
    </row>
    <row r="6" spans="2:20" ht="21.75" customHeight="1">
      <c r="B6" s="840"/>
      <c r="C6" s="841"/>
      <c r="D6" s="841"/>
      <c r="E6" s="841"/>
      <c r="F6" s="842"/>
      <c r="G6" s="122"/>
    </row>
    <row r="8" spans="2:20" ht="21">
      <c r="B8" s="833" t="s">
        <v>481</v>
      </c>
      <c r="C8" s="833"/>
      <c r="D8" s="833"/>
      <c r="E8" s="833"/>
      <c r="F8" s="833"/>
      <c r="G8" s="83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590</v>
      </c>
      <c r="G12" s="28"/>
      <c r="L12" s="33"/>
      <c r="M12" s="33"/>
      <c r="N12" s="33"/>
      <c r="O12" s="33"/>
      <c r="P12" s="33"/>
      <c r="Q12" s="68"/>
      <c r="S12" s="8"/>
      <c r="T12" s="8"/>
    </row>
    <row r="13" spans="2:20" s="9" customFormat="1" ht="26.25" customHeight="1" thickBot="1">
      <c r="B13" s="102" t="s">
        <v>416</v>
      </c>
      <c r="C13" s="124" t="s">
        <v>629</v>
      </c>
      <c r="G13" s="109"/>
      <c r="L13" s="33"/>
      <c r="M13" s="33"/>
      <c r="N13" s="33"/>
      <c r="O13" s="33"/>
      <c r="P13" s="33"/>
      <c r="Q13" s="68"/>
      <c r="S13" s="8"/>
      <c r="T13" s="8"/>
    </row>
    <row r="14" spans="2:20" s="9" customFormat="1" ht="26.25" customHeight="1" thickBot="1">
      <c r="B14" s="102" t="s">
        <v>416</v>
      </c>
      <c r="C14" s="172" t="s">
        <v>624</v>
      </c>
      <c r="G14" s="123"/>
      <c r="L14" s="33"/>
      <c r="M14" s="33"/>
      <c r="N14" s="33"/>
      <c r="O14" s="33"/>
      <c r="P14" s="33"/>
      <c r="Q14" s="68"/>
      <c r="S14" s="8"/>
      <c r="T14" s="8"/>
    </row>
    <row r="15" spans="2:20" s="9" customFormat="1" ht="26.25" customHeight="1" thickBot="1">
      <c r="B15" s="102" t="s">
        <v>416</v>
      </c>
      <c r="C15" s="172" t="s">
        <v>625</v>
      </c>
      <c r="G15" s="123"/>
      <c r="L15" s="33"/>
      <c r="M15" s="33"/>
      <c r="N15" s="33"/>
      <c r="O15" s="33"/>
      <c r="P15" s="33"/>
      <c r="Q15" s="68"/>
      <c r="S15" s="8"/>
      <c r="T15" s="8"/>
    </row>
    <row r="16" spans="2:20" s="9" customFormat="1" ht="26.25" customHeight="1" thickBot="1">
      <c r="B16" s="102" t="s">
        <v>416</v>
      </c>
      <c r="C16" s="172" t="s">
        <v>626</v>
      </c>
      <c r="G16" s="123"/>
      <c r="L16" s="33"/>
      <c r="M16" s="33"/>
      <c r="N16" s="33"/>
      <c r="O16" s="33"/>
      <c r="P16" s="33"/>
      <c r="Q16" s="68"/>
      <c r="S16" s="8"/>
      <c r="T16" s="8"/>
    </row>
    <row r="17" spans="2:20" s="9" customFormat="1" ht="26.25" customHeight="1" thickBot="1">
      <c r="B17" s="102" t="s">
        <v>416</v>
      </c>
      <c r="C17" s="124" t="s">
        <v>627</v>
      </c>
      <c r="G17" s="109"/>
      <c r="L17" s="33"/>
      <c r="M17" s="33"/>
      <c r="N17" s="33"/>
      <c r="O17" s="33"/>
      <c r="P17" s="33"/>
      <c r="Q17" s="68"/>
      <c r="S17" s="8"/>
      <c r="T17" s="8"/>
    </row>
    <row r="18" spans="2:20" s="9" customFormat="1" ht="26.25" customHeight="1" thickBot="1">
      <c r="B18" s="102" t="s">
        <v>418</v>
      </c>
      <c r="C18" s="124" t="s">
        <v>628</v>
      </c>
      <c r="G18" s="123"/>
      <c r="L18" s="33"/>
      <c r="M18" s="33"/>
      <c r="N18" s="33"/>
      <c r="O18" s="33"/>
      <c r="P18" s="33"/>
      <c r="Q18" s="68"/>
      <c r="S18" s="8"/>
      <c r="T18" s="8"/>
    </row>
    <row r="19" spans="2:20" s="9" customFormat="1" ht="26.25" customHeight="1" thickBot="1">
      <c r="B19" s="102" t="s">
        <v>416</v>
      </c>
      <c r="C19" s="124" t="s">
        <v>630</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6" t="s">
        <v>543</v>
      </c>
      <c r="C22" s="652" t="s">
        <v>437</v>
      </c>
      <c r="D22" s="655" t="s">
        <v>443</v>
      </c>
      <c r="E22" s="659" t="s">
        <v>589</v>
      </c>
      <c r="F22" s="655" t="s">
        <v>448</v>
      </c>
      <c r="G22" s="174"/>
      <c r="M22" s="644"/>
      <c r="T22" s="644"/>
    </row>
    <row r="23" spans="2:20" s="103" customFormat="1" ht="35.25" customHeight="1">
      <c r="B23" s="647" t="s">
        <v>458</v>
      </c>
      <c r="C23" s="653" t="s">
        <v>438</v>
      </c>
      <c r="D23" s="656" t="s">
        <v>444</v>
      </c>
      <c r="E23" s="660" t="s">
        <v>589</v>
      </c>
      <c r="F23" s="656" t="s">
        <v>448</v>
      </c>
      <c r="G23" s="174"/>
      <c r="M23" s="644"/>
      <c r="T23" s="644"/>
    </row>
    <row r="24" spans="2:20" s="103" customFormat="1" ht="34.5" customHeight="1">
      <c r="B24" s="647" t="s">
        <v>455</v>
      </c>
      <c r="C24" s="653" t="s">
        <v>438</v>
      </c>
      <c r="D24" s="656" t="s">
        <v>445</v>
      </c>
      <c r="E24" s="660" t="s">
        <v>589</v>
      </c>
      <c r="F24" s="656" t="s">
        <v>448</v>
      </c>
      <c r="G24" s="174"/>
      <c r="M24" s="644"/>
      <c r="T24" s="644"/>
    </row>
    <row r="25" spans="2:20" s="103" customFormat="1" ht="32.25" customHeight="1">
      <c r="B25" s="648" t="s">
        <v>456</v>
      </c>
      <c r="C25" s="653" t="s">
        <v>437</v>
      </c>
      <c r="D25" s="656" t="s">
        <v>446</v>
      </c>
      <c r="E25" s="661" t="s">
        <v>608</v>
      </c>
      <c r="F25" s="664"/>
      <c r="G25" s="174"/>
      <c r="M25" s="644"/>
      <c r="T25" s="644"/>
    </row>
    <row r="26" spans="2:20" s="103" customFormat="1" ht="30.75" customHeight="1">
      <c r="B26" s="649" t="s">
        <v>541</v>
      </c>
      <c r="C26" s="653" t="s">
        <v>437</v>
      </c>
      <c r="D26" s="656"/>
      <c r="E26" s="661"/>
      <c r="F26" s="664"/>
      <c r="G26" s="174"/>
      <c r="M26" s="644"/>
      <c r="T26" s="644"/>
    </row>
    <row r="27" spans="2:20" s="103" customFormat="1" ht="32.25" customHeight="1">
      <c r="B27" s="650" t="s">
        <v>542</v>
      </c>
      <c r="C27" s="653" t="s">
        <v>437</v>
      </c>
      <c r="D27" s="657" t="s">
        <v>538</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555</v>
      </c>
      <c r="E30" s="662"/>
      <c r="F30" s="656" t="s">
        <v>554</v>
      </c>
      <c r="G30" s="645"/>
      <c r="M30" s="644"/>
    </row>
    <row r="31" spans="2:20" s="103" customFormat="1" ht="27.75" customHeight="1">
      <c r="B31" s="651" t="s">
        <v>539</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572</v>
      </c>
      <c r="H1" s="120" t="s">
        <v>583</v>
      </c>
    </row>
    <row r="2" spans="1:8">
      <c r="A2" s="12" t="s">
        <v>29</v>
      </c>
      <c r="B2" s="12" t="s">
        <v>27</v>
      </c>
      <c r="C2" s="10">
        <v>2006</v>
      </c>
      <c r="D2" s="12" t="s">
        <v>416</v>
      </c>
      <c r="E2" s="10">
        <f>'2. LRAMVA Threshold'!D9</f>
        <v>2013</v>
      </c>
      <c r="F2" s="26" t="s">
        <v>170</v>
      </c>
      <c r="G2" s="12" t="s">
        <v>573</v>
      </c>
      <c r="H2" s="12" t="s">
        <v>591</v>
      </c>
    </row>
    <row r="3" spans="1:8">
      <c r="A3" s="12" t="s">
        <v>371</v>
      </c>
      <c r="B3" s="12" t="s">
        <v>27</v>
      </c>
      <c r="C3" s="10">
        <v>2007</v>
      </c>
      <c r="D3" s="12" t="s">
        <v>417</v>
      </c>
      <c r="E3" s="10">
        <f>'2. LRAMVA Threshold'!D24</f>
        <v>0</v>
      </c>
      <c r="F3" s="12" t="s">
        <v>550</v>
      </c>
      <c r="G3" s="12" t="s">
        <v>574</v>
      </c>
      <c r="H3" s="12" t="s">
        <v>584</v>
      </c>
    </row>
    <row r="4" spans="1:8">
      <c r="A4" s="12" t="s">
        <v>372</v>
      </c>
      <c r="B4" s="12" t="s">
        <v>28</v>
      </c>
      <c r="C4" s="10">
        <v>2008</v>
      </c>
      <c r="D4" s="12" t="s">
        <v>418</v>
      </c>
      <c r="F4" s="12" t="s">
        <v>169</v>
      </c>
      <c r="G4" s="12" t="s">
        <v>575</v>
      </c>
    </row>
    <row r="5" spans="1:8">
      <c r="A5" s="12" t="s">
        <v>373</v>
      </c>
      <c r="B5" s="12" t="s">
        <v>28</v>
      </c>
      <c r="C5" s="10">
        <v>2009</v>
      </c>
      <c r="F5" s="12" t="s">
        <v>368</v>
      </c>
      <c r="G5" s="12" t="s">
        <v>576</v>
      </c>
    </row>
    <row r="6" spans="1:8">
      <c r="A6" s="12" t="s">
        <v>374</v>
      </c>
      <c r="B6" s="12" t="s">
        <v>28</v>
      </c>
      <c r="C6" s="10">
        <v>2010</v>
      </c>
      <c r="F6" s="12" t="s">
        <v>369</v>
      </c>
      <c r="G6" s="12" t="s">
        <v>577</v>
      </c>
    </row>
    <row r="7" spans="1:8">
      <c r="A7" s="12" t="s">
        <v>375</v>
      </c>
      <c r="B7" s="12" t="s">
        <v>28</v>
      </c>
      <c r="C7" s="10">
        <v>2011</v>
      </c>
      <c r="F7" s="12" t="s">
        <v>370</v>
      </c>
      <c r="G7" s="12" t="s">
        <v>578</v>
      </c>
    </row>
    <row r="8" spans="1:8">
      <c r="A8" s="12" t="s">
        <v>376</v>
      </c>
      <c r="B8" s="12" t="s">
        <v>28</v>
      </c>
      <c r="C8" s="10">
        <v>2012</v>
      </c>
      <c r="F8" s="12" t="s">
        <v>558</v>
      </c>
      <c r="G8" s="12" t="s">
        <v>579</v>
      </c>
    </row>
    <row r="9" spans="1:8">
      <c r="A9" s="12" t="s">
        <v>377</v>
      </c>
      <c r="B9" s="12" t="s">
        <v>28</v>
      </c>
      <c r="C9" s="10">
        <v>2013</v>
      </c>
      <c r="G9" s="12" t="s">
        <v>580</v>
      </c>
    </row>
    <row r="10" spans="1:8">
      <c r="A10" s="12" t="s">
        <v>378</v>
      </c>
      <c r="B10" s="12" t="s">
        <v>28</v>
      </c>
      <c r="C10" s="10">
        <v>2014</v>
      </c>
      <c r="G10" s="12" t="s">
        <v>581</v>
      </c>
    </row>
    <row r="11" spans="1:8">
      <c r="A11" s="12" t="s">
        <v>379</v>
      </c>
      <c r="B11" s="12" t="s">
        <v>28</v>
      </c>
      <c r="C11" s="10">
        <v>2015</v>
      </c>
      <c r="G11" s="12" t="s">
        <v>582</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zoomScale="60" zoomScaleNormal="60" workbookViewId="0">
      <selection activeCell="H19" sqref="H19"/>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6"/>
      <c r="C7" s="17"/>
      <c r="D7" s="17"/>
      <c r="E7" s="9"/>
      <c r="T7" s="9"/>
      <c r="V7" s="8"/>
    </row>
    <row r="8" spans="2:22" ht="24.75" customHeight="1">
      <c r="B8" s="117" t="s">
        <v>239</v>
      </c>
      <c r="C8" s="189" t="s">
        <v>754</v>
      </c>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1" t="s">
        <v>734</v>
      </c>
      <c r="E14" s="130"/>
      <c r="F14" s="124" t="s">
        <v>548</v>
      </c>
      <c r="H14" s="541" t="s">
        <v>737</v>
      </c>
      <c r="J14" s="124" t="s">
        <v>515</v>
      </c>
      <c r="L14" s="132"/>
      <c r="N14" s="103"/>
      <c r="Q14" s="99"/>
      <c r="R14" s="96"/>
    </row>
    <row r="15" spans="2:22" ht="26.25" customHeight="1" thickBot="1">
      <c r="B15" s="124" t="s">
        <v>424</v>
      </c>
      <c r="C15" s="106"/>
      <c r="D15" s="541" t="s">
        <v>735</v>
      </c>
      <c r="F15" s="124" t="s">
        <v>414</v>
      </c>
      <c r="G15" s="127"/>
      <c r="H15" s="541" t="s">
        <v>738</v>
      </c>
      <c r="I15" s="17"/>
      <c r="J15" s="124" t="s">
        <v>516</v>
      </c>
      <c r="L15" s="132"/>
      <c r="M15" s="103"/>
      <c r="Q15" s="108"/>
      <c r="R15" s="96"/>
    </row>
    <row r="16" spans="2:22" ht="28.5" customHeight="1" thickBot="1">
      <c r="B16" s="124" t="s">
        <v>454</v>
      </c>
      <c r="C16" s="106"/>
      <c r="D16" s="542" t="s">
        <v>736</v>
      </c>
      <c r="E16" s="103"/>
      <c r="F16" s="124" t="s">
        <v>434</v>
      </c>
      <c r="G16" s="125"/>
      <c r="H16" s="542">
        <v>2018</v>
      </c>
      <c r="I16" s="103"/>
      <c r="K16" s="195"/>
      <c r="L16" s="195"/>
      <c r="M16" s="195"/>
      <c r="N16" s="195"/>
      <c r="Q16" s="115"/>
      <c r="R16" s="96"/>
    </row>
    <row r="17" spans="1:21" ht="29.25" customHeight="1">
      <c r="B17" s="124" t="s">
        <v>421</v>
      </c>
      <c r="C17" s="106"/>
      <c r="D17" s="731">
        <v>420015.87</v>
      </c>
      <c r="E17" s="121"/>
      <c r="F17" s="738" t="s">
        <v>674</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435</v>
      </c>
      <c r="G19" s="602" t="s">
        <v>363</v>
      </c>
      <c r="H19" s="242">
        <f>SUM(R54,R57,R60,R63,R66,R69,R72,R75)</f>
        <v>419183.15457622439</v>
      </c>
      <c r="I19" s="17"/>
      <c r="J19" s="115"/>
      <c r="K19" s="115"/>
      <c r="L19" s="115"/>
      <c r="M19" s="115"/>
      <c r="N19" s="115"/>
      <c r="P19" s="115"/>
      <c r="Q19" s="115"/>
      <c r="R19" s="96"/>
    </row>
    <row r="20" spans="1:21" ht="27.75" customHeight="1" thickBot="1">
      <c r="E20" s="9"/>
      <c r="F20" s="124" t="s">
        <v>436</v>
      </c>
      <c r="G20" s="602" t="s">
        <v>364</v>
      </c>
      <c r="H20" s="131">
        <f>-SUM(R55,R58,R61,R64,R67,R70,R73,R76)</f>
        <v>73023.222500000003</v>
      </c>
      <c r="I20" s="17"/>
      <c r="J20" s="115"/>
      <c r="P20" s="115"/>
      <c r="Q20" s="115"/>
      <c r="R20" s="96"/>
    </row>
    <row r="21" spans="1:21" ht="27.75" customHeight="1" thickBot="1">
      <c r="C21" s="32"/>
      <c r="D21" s="32"/>
      <c r="E21" s="32"/>
      <c r="F21" s="124" t="s">
        <v>408</v>
      </c>
      <c r="G21" s="602" t="s">
        <v>365</v>
      </c>
      <c r="H21" s="188">
        <f>R84</f>
        <v>13467.78485734061</v>
      </c>
      <c r="I21" s="103"/>
      <c r="P21" s="115"/>
      <c r="Q21" s="115"/>
      <c r="R21" s="96"/>
    </row>
    <row r="22" spans="1:21" ht="27.75" customHeight="1">
      <c r="C22" s="32"/>
      <c r="D22" s="32"/>
      <c r="E22" s="32"/>
      <c r="F22" s="124" t="s">
        <v>510</v>
      </c>
      <c r="G22" s="602" t="s">
        <v>449</v>
      </c>
      <c r="H22" s="188">
        <f>H19-H20+H21</f>
        <v>359627.71693356498</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90" customHeight="1">
      <c r="A26" s="28"/>
      <c r="B26" s="845" t="s">
        <v>681</v>
      </c>
      <c r="C26" s="845"/>
      <c r="D26" s="845"/>
      <c r="E26" s="845"/>
      <c r="F26" s="845"/>
      <c r="G26" s="845"/>
    </row>
    <row r="27" spans="1:21" ht="20.25" customHeight="1">
      <c r="A27" s="28"/>
      <c r="B27" s="547"/>
      <c r="C27" s="547"/>
      <c r="D27" s="537"/>
      <c r="E27" s="537"/>
      <c r="F27" s="537"/>
      <c r="G27" s="547"/>
    </row>
    <row r="28" spans="1:21" s="17" customFormat="1" ht="90" customHeight="1">
      <c r="B28" s="848" t="s">
        <v>507</v>
      </c>
      <c r="C28" s="849"/>
      <c r="D28" s="133" t="s">
        <v>41</v>
      </c>
      <c r="E28" s="134" t="s">
        <v>672</v>
      </c>
      <c r="F28" s="134" t="s">
        <v>408</v>
      </c>
      <c r="G28" s="135" t="s">
        <v>409</v>
      </c>
      <c r="T28" s="136"/>
      <c r="U28" s="136"/>
    </row>
    <row r="29" spans="1:21" ht="20.25" customHeight="1">
      <c r="B29" s="843" t="s">
        <v>29</v>
      </c>
      <c r="C29" s="844"/>
      <c r="D29" s="637" t="s">
        <v>27</v>
      </c>
      <c r="E29" s="138">
        <f>SUM(D54:D83)</f>
        <v>90406.15016775277</v>
      </c>
      <c r="F29" s="139">
        <f>D84</f>
        <v>3517.3642799641302</v>
      </c>
      <c r="G29" s="138">
        <f>E29+F29</f>
        <v>93923.514447716894</v>
      </c>
    </row>
    <row r="30" spans="1:21" ht="20.25" customHeight="1">
      <c r="B30" s="843" t="s">
        <v>371</v>
      </c>
      <c r="C30" s="844"/>
      <c r="D30" s="637" t="s">
        <v>27</v>
      </c>
      <c r="E30" s="140">
        <f>SUM(E54:E83)</f>
        <v>49535.368588897574</v>
      </c>
      <c r="F30" s="141">
        <f>E84</f>
        <v>1927.2354341617961</v>
      </c>
      <c r="G30" s="140">
        <f>E30+F30</f>
        <v>51462.604023059372</v>
      </c>
    </row>
    <row r="31" spans="1:21" ht="20.25" customHeight="1">
      <c r="B31" s="843" t="s">
        <v>732</v>
      </c>
      <c r="C31" s="844"/>
      <c r="D31" s="637" t="s">
        <v>28</v>
      </c>
      <c r="E31" s="140">
        <f>SUM(F54:F83)</f>
        <v>206013.69248147774</v>
      </c>
      <c r="F31" s="141">
        <f>F84</f>
        <v>8015.2202231074989</v>
      </c>
      <c r="G31" s="140">
        <f t="shared" ref="G31:G34" si="0">E31+F31</f>
        <v>214028.91270458524</v>
      </c>
    </row>
    <row r="32" spans="1:21" ht="20.25" customHeight="1">
      <c r="B32" s="843" t="s">
        <v>733</v>
      </c>
      <c r="C32" s="844"/>
      <c r="D32" s="637" t="s">
        <v>28</v>
      </c>
      <c r="E32" s="140">
        <f>SUM(G54:G83)</f>
        <v>3019.9261751010977</v>
      </c>
      <c r="F32" s="141">
        <f>G84</f>
        <v>117.49400275002705</v>
      </c>
      <c r="G32" s="140">
        <f t="shared" si="0"/>
        <v>3137.4201778511247</v>
      </c>
    </row>
    <row r="33" spans="2:22" ht="20.25" customHeight="1">
      <c r="B33" s="843" t="s">
        <v>30</v>
      </c>
      <c r="C33" s="844"/>
      <c r="D33" s="637" t="s">
        <v>28</v>
      </c>
      <c r="E33" s="140">
        <f>SUM(H54:H83)</f>
        <v>-81.390899999999988</v>
      </c>
      <c r="F33" s="141">
        <f>H84</f>
        <v>-3.1666147031250009</v>
      </c>
      <c r="G33" s="140">
        <f>E33+F33</f>
        <v>-84.557514703124994</v>
      </c>
    </row>
    <row r="34" spans="2:22" ht="20.25" customHeight="1">
      <c r="B34" s="843" t="s">
        <v>31</v>
      </c>
      <c r="C34" s="844"/>
      <c r="D34" s="637" t="s">
        <v>28</v>
      </c>
      <c r="E34" s="140">
        <f>SUM(I54:I83)</f>
        <v>-873.0788</v>
      </c>
      <c r="F34" s="141">
        <f>I84</f>
        <v>-33.968222062499997</v>
      </c>
      <c r="G34" s="140">
        <f t="shared" si="0"/>
        <v>-907.04702206249999</v>
      </c>
    </row>
    <row r="35" spans="2:22" ht="20.25" customHeight="1">
      <c r="B35" s="843" t="s">
        <v>32</v>
      </c>
      <c r="C35" s="844"/>
      <c r="D35" s="637" t="s">
        <v>27</v>
      </c>
      <c r="E35" s="140">
        <f>SUM(J54:J83)</f>
        <v>-1244.9319</v>
      </c>
      <c r="F35" s="141">
        <f>J84</f>
        <v>-48.435631734374979</v>
      </c>
      <c r="G35" s="140">
        <f>E35+F35</f>
        <v>-1293.367531734375</v>
      </c>
    </row>
    <row r="36" spans="2:22" ht="20.25" customHeight="1">
      <c r="B36" s="843" t="s">
        <v>396</v>
      </c>
      <c r="C36" s="844"/>
      <c r="D36" s="637" t="s">
        <v>28</v>
      </c>
      <c r="E36" s="140">
        <f>SUM(K54:K83)</f>
        <v>-615.80373700479549</v>
      </c>
      <c r="F36" s="141">
        <f>K84</f>
        <v>-23.958614142842837</v>
      </c>
      <c r="G36" s="140">
        <f t="shared" ref="G36:G42" si="1">E36+F36</f>
        <v>-639.76235114763836</v>
      </c>
    </row>
    <row r="37" spans="2:22" ht="20.25" customHeight="1">
      <c r="B37" s="843"/>
      <c r="C37" s="844"/>
      <c r="D37" s="637"/>
      <c r="E37" s="140">
        <f>SUM(L54:L83)</f>
        <v>0</v>
      </c>
      <c r="F37" s="141">
        <f>L84</f>
        <v>0</v>
      </c>
      <c r="G37" s="140">
        <f t="shared" si="1"/>
        <v>0</v>
      </c>
    </row>
    <row r="38" spans="2:22" ht="20.25" customHeight="1">
      <c r="B38" s="843"/>
      <c r="C38" s="844"/>
      <c r="D38" s="637"/>
      <c r="E38" s="140">
        <f>SUM(M54:M83)</f>
        <v>0</v>
      </c>
      <c r="F38" s="141">
        <f>M84</f>
        <v>0</v>
      </c>
      <c r="G38" s="140">
        <f t="shared" si="1"/>
        <v>0</v>
      </c>
    </row>
    <row r="39" spans="2:22" ht="20.25" customHeight="1">
      <c r="B39" s="843"/>
      <c r="C39" s="844"/>
      <c r="D39" s="637"/>
      <c r="E39" s="140">
        <f>SUM(N54:N83)</f>
        <v>0</v>
      </c>
      <c r="F39" s="141">
        <f>N84</f>
        <v>0</v>
      </c>
      <c r="G39" s="140">
        <f t="shared" si="1"/>
        <v>0</v>
      </c>
    </row>
    <row r="40" spans="2:22" ht="20.25" customHeight="1">
      <c r="B40" s="843"/>
      <c r="C40" s="844"/>
      <c r="D40" s="637"/>
      <c r="E40" s="140">
        <f>SUM(O54:O83)</f>
        <v>0</v>
      </c>
      <c r="F40" s="141">
        <f>O84</f>
        <v>0</v>
      </c>
      <c r="G40" s="140">
        <f t="shared" si="1"/>
        <v>0</v>
      </c>
    </row>
    <row r="41" spans="2:22" ht="20.25" customHeight="1">
      <c r="B41" s="843"/>
      <c r="C41" s="844"/>
      <c r="D41" s="637"/>
      <c r="E41" s="140">
        <f>SUM(P54:P83)</f>
        <v>0</v>
      </c>
      <c r="F41" s="141">
        <f>P84</f>
        <v>0</v>
      </c>
      <c r="G41" s="140">
        <f t="shared" si="1"/>
        <v>0</v>
      </c>
    </row>
    <row r="42" spans="2:22" ht="20.25" customHeight="1">
      <c r="B42" s="843"/>
      <c r="C42" s="844"/>
      <c r="D42" s="638"/>
      <c r="E42" s="142">
        <f>SUM(Q54:Q83)</f>
        <v>0</v>
      </c>
      <c r="F42" s="143">
        <f>Q84</f>
        <v>0</v>
      </c>
      <c r="G42" s="142">
        <f t="shared" si="1"/>
        <v>0</v>
      </c>
    </row>
    <row r="43" spans="2:22" s="8" customFormat="1" ht="21" customHeight="1">
      <c r="B43" s="846" t="s">
        <v>26</v>
      </c>
      <c r="C43" s="847"/>
      <c r="D43" s="137"/>
      <c r="E43" s="144">
        <f>SUM(E29:E42)</f>
        <v>346159.9320762243</v>
      </c>
      <c r="F43" s="144">
        <f>SUM(F29:F42)</f>
        <v>13467.78485734061</v>
      </c>
      <c r="G43" s="144">
        <f>SUM(G29:G42)</f>
        <v>359627.71693356487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45" t="s">
        <v>611</v>
      </c>
      <c r="C48" s="845"/>
      <c r="D48" s="845"/>
      <c r="E48" s="845"/>
      <c r="F48" s="845"/>
      <c r="G48" s="845"/>
      <c r="H48" s="845"/>
      <c r="I48" s="845"/>
      <c r="J48" s="845"/>
      <c r="K48" s="845"/>
      <c r="L48" s="845"/>
      <c r="M48" s="616"/>
      <c r="N48" s="105"/>
      <c r="O48" s="105"/>
      <c r="P48" s="105"/>
      <c r="Q48" s="105"/>
      <c r="R48" s="105"/>
      <c r="T48" s="37"/>
      <c r="U48" s="19"/>
      <c r="V48" s="38"/>
    </row>
    <row r="49" spans="2:22" s="28" customFormat="1" ht="40.9" customHeight="1">
      <c r="B49" s="845" t="s">
        <v>564</v>
      </c>
      <c r="C49" s="845"/>
      <c r="D49" s="845"/>
      <c r="E49" s="845"/>
      <c r="F49" s="845"/>
      <c r="G49" s="845"/>
      <c r="H49" s="845"/>
      <c r="I49" s="845"/>
      <c r="J49" s="845"/>
      <c r="K49" s="845"/>
      <c r="L49" s="845"/>
      <c r="M49" s="616"/>
      <c r="N49" s="105"/>
      <c r="O49" s="105"/>
      <c r="P49" s="105"/>
      <c r="Q49" s="105"/>
      <c r="R49" s="105"/>
      <c r="T49" s="37"/>
      <c r="U49" s="19"/>
      <c r="V49" s="38"/>
    </row>
    <row r="50" spans="2:22" s="28" customFormat="1" ht="18" customHeight="1">
      <c r="B50" s="845" t="s">
        <v>680</v>
      </c>
      <c r="C50" s="845"/>
      <c r="D50" s="845"/>
      <c r="E50" s="845"/>
      <c r="F50" s="845"/>
      <c r="G50" s="845"/>
      <c r="H50" s="845"/>
      <c r="I50" s="845"/>
      <c r="J50" s="845"/>
      <c r="K50" s="845"/>
      <c r="L50" s="845"/>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General Service 50 - 999 kW</v>
      </c>
      <c r="G52" s="135" t="str">
        <f>IF($B32&lt;&gt;"",$B32,"")</f>
        <v>General Service 1,000 - 4,999 kW</v>
      </c>
      <c r="H52" s="135" t="str">
        <f>IF($B33&lt;&gt;"",$B33,"")</f>
        <v>Sentinel Lighting</v>
      </c>
      <c r="I52" s="135" t="str">
        <f>IF($B34&lt;&gt;"",$B34,"")</f>
        <v>Street Lighting</v>
      </c>
      <c r="J52" s="135" t="str">
        <f>IF($B35&lt;&gt;"",$B35,"")</f>
        <v>Unmetered Scattered Load</v>
      </c>
      <c r="K52" s="135" t="str">
        <f>IF($B36&lt;&gt;"",$B36,"")</f>
        <v>Large Use</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v>
      </c>
      <c r="I53" s="575" t="str">
        <f>D34</f>
        <v>kW</v>
      </c>
      <c r="J53" s="575" t="str">
        <f>D35</f>
        <v>kWh</v>
      </c>
      <c r="K53" s="575" t="str">
        <f>D36</f>
        <v>kW</v>
      </c>
      <c r="L53" s="575">
        <f>D37</f>
        <v>0</v>
      </c>
      <c r="M53" s="575">
        <f>D38</f>
        <v>0</v>
      </c>
      <c r="N53" s="575">
        <f>D39</f>
        <v>0</v>
      </c>
      <c r="O53" s="575">
        <f>D40</f>
        <v>0</v>
      </c>
      <c r="P53" s="575">
        <f>D41</f>
        <v>0</v>
      </c>
      <c r="Q53" s="575">
        <f>D42</f>
        <v>0</v>
      </c>
      <c r="R53" s="576"/>
      <c r="U53" s="147"/>
    </row>
    <row r="54" spans="2:22" s="17" customFormat="1" hidden="1">
      <c r="B54" s="148" t="s">
        <v>142</v>
      </c>
      <c r="C54" s="149"/>
      <c r="D54" s="150"/>
      <c r="E54" s="150"/>
      <c r="F54" s="150"/>
      <c r="G54" s="150"/>
      <c r="H54" s="150"/>
      <c r="I54" s="150"/>
      <c r="J54" s="150"/>
      <c r="K54" s="150"/>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hidden="1">
      <c r="B55" s="154" t="s">
        <v>35</v>
      </c>
      <c r="C55" s="155"/>
      <c r="D55" s="156"/>
      <c r="E55" s="156"/>
      <c r="F55" s="156"/>
      <c r="G55" s="156"/>
      <c r="H55" s="156"/>
      <c r="I55" s="156"/>
      <c r="J55" s="156"/>
      <c r="K55" s="156"/>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hidden="1">
      <c r="B56" s="624" t="s">
        <v>67</v>
      </c>
      <c r="C56" s="620"/>
      <c r="D56" s="160"/>
      <c r="E56" s="160"/>
      <c r="F56" s="160"/>
      <c r="G56" s="160"/>
      <c r="H56" s="160"/>
      <c r="I56" s="160"/>
      <c r="J56" s="160"/>
      <c r="K56" s="161"/>
      <c r="L56" s="161"/>
      <c r="M56" s="161"/>
      <c r="N56" s="161"/>
      <c r="O56" s="161"/>
      <c r="P56" s="161"/>
      <c r="Q56" s="161"/>
      <c r="R56" s="162"/>
      <c r="U56" s="159"/>
      <c r="V56" s="153"/>
    </row>
    <row r="57" spans="2:22" s="17" customFormat="1" hidden="1">
      <c r="B57" s="154" t="s">
        <v>143</v>
      </c>
      <c r="C57" s="155"/>
      <c r="D57" s="156"/>
      <c r="E57" s="156"/>
      <c r="F57" s="156"/>
      <c r="G57" s="156"/>
      <c r="H57" s="156"/>
      <c r="I57" s="156"/>
      <c r="J57" s="156"/>
      <c r="K57" s="156"/>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hidden="1">
      <c r="B58" s="154" t="s">
        <v>36</v>
      </c>
      <c r="C58" s="155"/>
      <c r="D58" s="156"/>
      <c r="E58" s="156"/>
      <c r="F58" s="156"/>
      <c r="G58" s="156"/>
      <c r="H58" s="156"/>
      <c r="I58" s="156"/>
      <c r="J58" s="156"/>
      <c r="K58" s="156"/>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hidden="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hidden="1">
      <c r="B60" s="154" t="s">
        <v>38</v>
      </c>
      <c r="C60" s="155"/>
      <c r="D60" s="156"/>
      <c r="E60" s="156"/>
      <c r="F60" s="156"/>
      <c r="G60" s="156"/>
      <c r="H60" s="156"/>
      <c r="I60" s="156"/>
      <c r="J60" s="156"/>
      <c r="K60" s="156"/>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hidden="1">
      <c r="B61" s="154" t="s">
        <v>37</v>
      </c>
      <c r="C61" s="155"/>
      <c r="D61" s="156"/>
      <c r="E61" s="156"/>
      <c r="F61" s="156"/>
      <c r="G61" s="156"/>
      <c r="H61" s="156"/>
      <c r="I61" s="156"/>
      <c r="J61" s="156"/>
      <c r="K61" s="156"/>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hidden="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hidden="1">
      <c r="B63" s="154" t="s">
        <v>40</v>
      </c>
      <c r="C63" s="155"/>
      <c r="D63" s="156"/>
      <c r="E63" s="156"/>
      <c r="F63" s="156"/>
      <c r="G63" s="156"/>
      <c r="H63" s="156"/>
      <c r="I63" s="156"/>
      <c r="J63" s="156"/>
      <c r="K63" s="156"/>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hidden="1">
      <c r="B64" s="154" t="s">
        <v>39</v>
      </c>
      <c r="C64" s="155"/>
      <c r="D64" s="156"/>
      <c r="E64" s="156"/>
      <c r="F64" s="156"/>
      <c r="G64" s="156"/>
      <c r="H64" s="156"/>
      <c r="I64" s="156"/>
      <c r="J64" s="156"/>
      <c r="K64" s="156"/>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hidden="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hidden="1">
      <c r="B66" s="154" t="s">
        <v>94</v>
      </c>
      <c r="C66" s="534"/>
      <c r="D66" s="164"/>
      <c r="E66" s="164"/>
      <c r="F66" s="164"/>
      <c r="G66" s="164"/>
      <c r="H66" s="164"/>
      <c r="I66" s="164"/>
      <c r="J66" s="164"/>
      <c r="K66" s="164"/>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hidden="1">
      <c r="B67" s="154" t="s">
        <v>93</v>
      </c>
      <c r="C67" s="155"/>
      <c r="D67" s="164"/>
      <c r="E67" s="164"/>
      <c r="F67" s="164"/>
      <c r="G67" s="164"/>
      <c r="H67" s="164"/>
      <c r="I67" s="164"/>
      <c r="J67" s="164"/>
      <c r="K67" s="164"/>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hidden="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hidden="1">
      <c r="B69" s="154" t="s">
        <v>225</v>
      </c>
      <c r="C69" s="534"/>
      <c r="D69" s="156"/>
      <c r="E69" s="156"/>
      <c r="F69" s="156"/>
      <c r="G69" s="156"/>
      <c r="H69" s="156"/>
      <c r="I69" s="156"/>
      <c r="J69" s="156"/>
      <c r="K69" s="156"/>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hidden="1">
      <c r="B70" s="154" t="s">
        <v>224</v>
      </c>
      <c r="C70" s="155"/>
      <c r="D70" s="156"/>
      <c r="E70" s="156"/>
      <c r="F70" s="156"/>
      <c r="G70" s="156"/>
      <c r="H70" s="156"/>
      <c r="I70" s="156"/>
      <c r="J70" s="156"/>
      <c r="K70" s="156"/>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hidden="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hidden="1">
      <c r="B72" s="154" t="s">
        <v>227</v>
      </c>
      <c r="C72" s="534"/>
      <c r="D72" s="156"/>
      <c r="E72" s="156"/>
      <c r="F72" s="156"/>
      <c r="G72" s="156"/>
      <c r="H72" s="156"/>
      <c r="I72" s="156"/>
      <c r="J72" s="156"/>
      <c r="K72" s="156"/>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hidden="1">
      <c r="B73" s="154" t="s">
        <v>226</v>
      </c>
      <c r="C73" s="155"/>
      <c r="D73" s="156"/>
      <c r="E73" s="156"/>
      <c r="F73" s="156"/>
      <c r="G73" s="156"/>
      <c r="H73" s="156"/>
      <c r="I73" s="156"/>
      <c r="J73" s="156"/>
      <c r="K73" s="156"/>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122041.96336775277</v>
      </c>
      <c r="E75" s="156">
        <f>'5.  2015-2020 LRAM'!Z756</f>
        <v>81249.12758889758</v>
      </c>
      <c r="F75" s="156">
        <f>'5.  2015-2020 LRAM'!AA756</f>
        <v>210980.14068147776</v>
      </c>
      <c r="G75" s="156">
        <f>'5.  2015-2020 LRAM'!AB756</f>
        <v>4112.1012751010976</v>
      </c>
      <c r="H75" s="156">
        <f>'5.  2015-2020 LRAM'!AC756</f>
        <v>0</v>
      </c>
      <c r="I75" s="156">
        <f>'5.  2015-2020 LRAM'!AD756</f>
        <v>0</v>
      </c>
      <c r="J75" s="156">
        <f>'5.  2015-2020 LRAM'!AE756</f>
        <v>0</v>
      </c>
      <c r="K75" s="156">
        <f>'5.  2015-2020 LRAM'!AF756</f>
        <v>799.82166299520463</v>
      </c>
      <c r="L75" s="156">
        <f>'5.  2015-2020 LRAM'!AG756</f>
        <v>0</v>
      </c>
      <c r="M75" s="156">
        <f>'5.  2015-2020 LRAM'!AH756</f>
        <v>0</v>
      </c>
      <c r="N75" s="156">
        <f>'5.  2015-2020 LRAM'!AI756</f>
        <v>0</v>
      </c>
      <c r="O75" s="156">
        <f>'5.  2015-2020 LRAM'!AJ756</f>
        <v>0</v>
      </c>
      <c r="P75" s="156">
        <f>'5.  2015-2020 LRAM'!AK756</f>
        <v>0</v>
      </c>
      <c r="Q75" s="156">
        <f>'5.  2015-2020 LRAM'!AL756</f>
        <v>0</v>
      </c>
      <c r="R75" s="157">
        <f>SUM(D75:Q75)</f>
        <v>419183.15457622439</v>
      </c>
      <c r="U75" s="152"/>
      <c r="V75" s="153"/>
    </row>
    <row r="76" spans="2:22" s="163" customFormat="1" ht="16.5" customHeight="1">
      <c r="B76" s="154" t="s">
        <v>228</v>
      </c>
      <c r="C76" s="155"/>
      <c r="D76" s="156">
        <f>-'5.  2015-2020 LRAM'!Y757</f>
        <v>-31635.813200000001</v>
      </c>
      <c r="E76" s="156">
        <f>-'5.  2015-2020 LRAM'!Z757</f>
        <v>-31713.759000000002</v>
      </c>
      <c r="F76" s="156">
        <f>-'5.  2015-2020 LRAM'!AA757</f>
        <v>-4966.4482000000007</v>
      </c>
      <c r="G76" s="156">
        <f>-'5.  2015-2020 LRAM'!AB757</f>
        <v>-1092.1750999999999</v>
      </c>
      <c r="H76" s="156">
        <f>-'5.  2015-2020 LRAM'!AC757</f>
        <v>-81.390899999999988</v>
      </c>
      <c r="I76" s="156">
        <f>-'5.  2015-2020 LRAM'!AD757</f>
        <v>-873.0788</v>
      </c>
      <c r="J76" s="156">
        <f>-'5.  2015-2020 LRAM'!AE757</f>
        <v>-1244.9319</v>
      </c>
      <c r="K76" s="156">
        <f>-'5.  2015-2020 LRAM'!AF757</f>
        <v>-1415.6254000000001</v>
      </c>
      <c r="L76" s="156">
        <f>-'5.  2015-2020 LRAM'!AG757</f>
        <v>0</v>
      </c>
      <c r="M76" s="156">
        <f>-'5.  2015-2020 LRAM'!AH757</f>
        <v>0</v>
      </c>
      <c r="N76" s="156">
        <f>-'5.  2015-2020 LRAM'!AI757</f>
        <v>0</v>
      </c>
      <c r="O76" s="156">
        <f>-'5.  2015-2020 LRAM'!AJ757</f>
        <v>0</v>
      </c>
      <c r="P76" s="156">
        <f>-'5.  2015-2020 LRAM'!AK757</f>
        <v>0</v>
      </c>
      <c r="Q76" s="156">
        <f>-'5.  2015-2020 LRAM'!AL757</f>
        <v>0</v>
      </c>
      <c r="R76" s="157">
        <f>SUM(D76:Q76)</f>
        <v>-73023.222500000003</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Charges'!I162</f>
        <v>3517.3642799641302</v>
      </c>
      <c r="E84" s="678">
        <f>'6.  Carrying Charges'!J162</f>
        <v>1927.2354341617961</v>
      </c>
      <c r="F84" s="678">
        <f>'6.  Carrying Charges'!K162</f>
        <v>8015.2202231074989</v>
      </c>
      <c r="G84" s="678">
        <f>'6.  Carrying Charges'!L162</f>
        <v>117.49400275002705</v>
      </c>
      <c r="H84" s="678">
        <f>'6.  Carrying Charges'!M162</f>
        <v>-3.1666147031250009</v>
      </c>
      <c r="I84" s="678">
        <f>'6.  Carrying Charges'!N162</f>
        <v>-33.968222062499997</v>
      </c>
      <c r="J84" s="678">
        <f>'6.  Carrying Charges'!O162</f>
        <v>-48.435631734374979</v>
      </c>
      <c r="K84" s="678">
        <f>'6.  Carrying Charges'!P162</f>
        <v>-23.958614142842837</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13467.78485734061</v>
      </c>
      <c r="U84" s="152"/>
      <c r="V84" s="153"/>
    </row>
    <row r="85" spans="2:22" s="163" customFormat="1" ht="21.75" customHeight="1">
      <c r="B85" s="622" t="s">
        <v>240</v>
      </c>
      <c r="C85" s="623"/>
      <c r="D85" s="622">
        <f>SUM(D54:D77)+D84</f>
        <v>93923.514447716894</v>
      </c>
      <c r="E85" s="622">
        <f>SUM(E54:E77)+E84</f>
        <v>51462.604023059372</v>
      </c>
      <c r="F85" s="622">
        <f>SUM(F54:F77)+F84</f>
        <v>214028.91270458524</v>
      </c>
      <c r="G85" s="622">
        <f>SUM(G54:G77)+G84</f>
        <v>3137.4201778511247</v>
      </c>
      <c r="H85" s="622">
        <f>SUM(H54:H77)+H84</f>
        <v>-84.557514703124994</v>
      </c>
      <c r="I85" s="622">
        <f t="shared" ref="I85:O85" si="2">SUM(I54:I77)+I84</f>
        <v>-907.04702206249999</v>
      </c>
      <c r="J85" s="622">
        <f t="shared" si="2"/>
        <v>-1293.367531734375</v>
      </c>
      <c r="K85" s="622">
        <f t="shared" si="2"/>
        <v>-639.76235114763836</v>
      </c>
      <c r="L85" s="622">
        <f t="shared" si="2"/>
        <v>0</v>
      </c>
      <c r="M85" s="622">
        <f t="shared" si="2"/>
        <v>0</v>
      </c>
      <c r="N85" s="622">
        <f>SUM(N54:N77)+N84</f>
        <v>0</v>
      </c>
      <c r="O85" s="622">
        <f t="shared" si="2"/>
        <v>0</v>
      </c>
      <c r="P85" s="622">
        <f>SUM(P54:P77)+P84</f>
        <v>0</v>
      </c>
      <c r="Q85" s="622">
        <f>SUM(Q54:Q77)+Q84</f>
        <v>0</v>
      </c>
      <c r="R85" s="622">
        <f>SUM(R54:R77)+R84</f>
        <v>359627.71693356498</v>
      </c>
      <c r="U85" s="152"/>
      <c r="V85" s="153"/>
    </row>
    <row r="86" spans="2:22" ht="20.25" customHeight="1">
      <c r="B86" s="453"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34810.99974751511</v>
      </c>
      <c r="K93" s="555">
        <f>SUM('5.  2015-2020 LRAM'!Y931:AL931)</f>
        <v>0</v>
      </c>
      <c r="L93" s="555">
        <f>SUM('5.  2015-2020 LRAM'!Y1114:AL1114)</f>
        <v>0</v>
      </c>
      <c r="M93" s="555">
        <f>SUM(C93:L93)</f>
        <v>34810.99974751511</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33472.10048102263</v>
      </c>
      <c r="K94" s="555">
        <f>SUM('5.  2015-2020 LRAM'!Y932:AL932)</f>
        <v>0</v>
      </c>
      <c r="L94" s="555">
        <f>SUM('5.  2015-2020 LRAM'!Y1115:AL1115)</f>
        <v>0</v>
      </c>
      <c r="M94" s="555">
        <f>SUM(D94:L94)</f>
        <v>33472.10048102263</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20880.268047206941</v>
      </c>
      <c r="K95" s="555">
        <f>SUM('5.  2015-2020 LRAM'!Y933:AL933)</f>
        <v>0</v>
      </c>
      <c r="L95" s="555">
        <f>SUM('5.  2015-2020 LRAM'!Y1116:AL1116)</f>
        <v>0</v>
      </c>
      <c r="M95" s="555">
        <f>SUM(C95:L95)</f>
        <v>20880.268047206941</v>
      </c>
      <c r="T95" s="197"/>
      <c r="U95" s="197"/>
    </row>
    <row r="96" spans="2:22" s="90" customFormat="1" ht="23.25" hidden="1" customHeight="1">
      <c r="B96" s="198">
        <v>2014</v>
      </c>
      <c r="C96" s="558"/>
      <c r="D96" s="558"/>
      <c r="E96" s="558"/>
      <c r="F96" s="556">
        <f>SUM('4.  2011-2014 LRAM'!Y520:AL520)</f>
        <v>0</v>
      </c>
      <c r="G96" s="556">
        <f>SUM('5.  2015-2020 LRAM'!Y202:AL202)</f>
        <v>0</v>
      </c>
      <c r="H96" s="555">
        <f>SUM('5.  2015-2020 LRAM'!Y385:AL385)</f>
        <v>0</v>
      </c>
      <c r="I96" s="556">
        <f>SUM('5.  2015-2020 LRAM'!Y568:AL568)</f>
        <v>0</v>
      </c>
      <c r="J96" s="555">
        <f>SUM('5.  2015-2020 LRAM'!Y751:AL751)</f>
        <v>33425.693798598797</v>
      </c>
      <c r="K96" s="555">
        <f>SUM('5.  2015-2020 LRAM'!Y934:AL934)</f>
        <v>0</v>
      </c>
      <c r="L96" s="555">
        <f>SUM('5.  2015-2020 LRAM'!Y1117:AL1117)</f>
        <v>0</v>
      </c>
      <c r="M96" s="555">
        <f>SUM(F96:L96)</f>
        <v>33425.693798598797</v>
      </c>
      <c r="T96" s="197"/>
      <c r="U96" s="197"/>
    </row>
    <row r="97" spans="2:21" s="90" customFormat="1" ht="23.25" hidden="1" customHeight="1">
      <c r="B97" s="198">
        <v>2015</v>
      </c>
      <c r="C97" s="558"/>
      <c r="D97" s="558"/>
      <c r="E97" s="558"/>
      <c r="F97" s="558"/>
      <c r="G97" s="556">
        <f>SUM('5.  2015-2020 LRAM'!Y203:AL203)</f>
        <v>0</v>
      </c>
      <c r="H97" s="555">
        <f>SUM('5.  2015-2020 LRAM'!Y386:AL386)</f>
        <v>0</v>
      </c>
      <c r="I97" s="556">
        <f>SUM('5.  2015-2020 LRAM'!Y569:AL569)</f>
        <v>0</v>
      </c>
      <c r="J97" s="555">
        <f>SUM('5.  2015-2020 LRAM'!Y752:AL752)</f>
        <v>46984.251898000002</v>
      </c>
      <c r="K97" s="555">
        <f>SUM('5.  2015-2020 LRAM'!Y935:AL935)</f>
        <v>0</v>
      </c>
      <c r="L97" s="555">
        <f>SUM('5.  2015-2020 LRAM'!Y1118:AL1118)</f>
        <v>0</v>
      </c>
      <c r="M97" s="555">
        <f>SUM(G97:L97)</f>
        <v>46984.251898000002</v>
      </c>
      <c r="T97" s="197"/>
      <c r="U97" s="197"/>
    </row>
    <row r="98" spans="2:21" s="90" customFormat="1" ht="23.25" hidden="1" customHeight="1">
      <c r="B98" s="198">
        <v>2016</v>
      </c>
      <c r="C98" s="558"/>
      <c r="D98" s="558"/>
      <c r="E98" s="558"/>
      <c r="F98" s="558"/>
      <c r="G98" s="558"/>
      <c r="H98" s="555">
        <f>SUM('5.  2015-2020 LRAM'!Y387:AL387)</f>
        <v>0</v>
      </c>
      <c r="I98" s="556">
        <f>SUM('5.  2015-2020 LRAM'!Y570:AL570)</f>
        <v>0</v>
      </c>
      <c r="J98" s="555">
        <f>SUM('5.  2015-2020 LRAM'!Y753:AL753)</f>
        <v>80604.597166273685</v>
      </c>
      <c r="K98" s="555">
        <f>SUM('5.  2015-2020 LRAM'!Y936:AL936)</f>
        <v>0</v>
      </c>
      <c r="L98" s="555">
        <f>SUM('5.  2015-2020 LRAM'!Y1119:AL1119)</f>
        <v>0</v>
      </c>
      <c r="M98" s="555">
        <f>SUM(H98:L98)</f>
        <v>80604.597166273685</v>
      </c>
      <c r="T98" s="197"/>
      <c r="U98" s="197"/>
    </row>
    <row r="99" spans="2:21" s="90" customFormat="1" ht="23.25" hidden="1" customHeight="1">
      <c r="B99" s="198">
        <v>2017</v>
      </c>
      <c r="C99" s="558"/>
      <c r="D99" s="558"/>
      <c r="E99" s="558"/>
      <c r="F99" s="558"/>
      <c r="G99" s="558"/>
      <c r="H99" s="558"/>
      <c r="I99" s="555">
        <f>SUM('5.  2015-2020 LRAM'!Y571:AL571)</f>
        <v>0</v>
      </c>
      <c r="J99" s="555">
        <f>SUM('5.  2015-2020 LRAM'!Y754:AL754)</f>
        <v>107679.87896916771</v>
      </c>
      <c r="K99" s="555">
        <f>SUM('5.  2015-2020 LRAM'!Y937:AL937)</f>
        <v>0</v>
      </c>
      <c r="L99" s="555">
        <f>SUM('5.  2015-2020 LRAM'!Y1120:AL1120)</f>
        <v>0</v>
      </c>
      <c r="M99" s="555">
        <f>SUM(I99:L99)</f>
        <v>107679.87896916771</v>
      </c>
      <c r="T99" s="197"/>
      <c r="U99" s="197"/>
    </row>
    <row r="100" spans="2:21" s="90" customFormat="1" ht="23.25" hidden="1" customHeight="1">
      <c r="B100" s="198">
        <v>2018</v>
      </c>
      <c r="C100" s="558"/>
      <c r="D100" s="558"/>
      <c r="E100" s="558"/>
      <c r="F100" s="558"/>
      <c r="G100" s="558"/>
      <c r="H100" s="558"/>
      <c r="I100" s="558"/>
      <c r="J100" s="555">
        <f>SUM('5.  2015-2020 LRAM'!Y755:AL755)</f>
        <v>61325.364468439569</v>
      </c>
      <c r="K100" s="555">
        <f>SUM('5.  2015-2020 LRAM'!Y938:AL938)</f>
        <v>0</v>
      </c>
      <c r="L100" s="555">
        <f>SUM('5.  2015-2020 LRAM'!Y1121:AL1121)</f>
        <v>0</v>
      </c>
      <c r="M100" s="555">
        <f>SUM(J100:L100)</f>
        <v>61325.364468439569</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519</v>
      </c>
      <c r="C103" s="554">
        <f>C93</f>
        <v>0</v>
      </c>
      <c r="D103" s="555">
        <f>D93+D94</f>
        <v>0</v>
      </c>
      <c r="E103" s="555">
        <f>E93+E94+E95</f>
        <v>0</v>
      </c>
      <c r="F103" s="555">
        <f>F93+F94+F95+F96</f>
        <v>0</v>
      </c>
      <c r="G103" s="555">
        <f>G93+G94+G95+G96+G97</f>
        <v>0</v>
      </c>
      <c r="H103" s="555">
        <f>H93+H94+H95+H96+H97+H98</f>
        <v>0</v>
      </c>
      <c r="I103" s="555">
        <f>I93+I94+I95+I96+I97+I98+I99</f>
        <v>0</v>
      </c>
      <c r="J103" s="555">
        <f>J93+J94+J95+J96+J97+J98+J99+J100</f>
        <v>419183.15457622451</v>
      </c>
      <c r="K103" s="555">
        <f>K93+K94+K95+K96+K97+K98+K99+K100+K101</f>
        <v>0</v>
      </c>
      <c r="L103" s="555">
        <f>SUM(L93:L102)</f>
        <v>0</v>
      </c>
      <c r="M103" s="555">
        <f>SUM(M93:M102)</f>
        <v>419183.15457622451</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73023.222500000003</v>
      </c>
      <c r="K104" s="553">
        <f>'5.  2015-2020 LRAM'!AM941</f>
        <v>0</v>
      </c>
      <c r="L104" s="553">
        <f>'5.  2015-2020 LRAM'!AM1125</f>
        <v>0</v>
      </c>
      <c r="M104" s="555">
        <f>SUM(C104:L104)</f>
        <v>73023.222500000003</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0</v>
      </c>
      <c r="J105" s="553">
        <f>'6.  Carrying Charges'!W132</f>
        <v>3172.4115441735653</v>
      </c>
      <c r="K105" s="553">
        <f>'6.  Carrying Charges'!W147</f>
        <v>10952.35601758671</v>
      </c>
      <c r="L105" s="553">
        <f>'6.  Carrying Charges'!W162</f>
        <v>13467.784857340608</v>
      </c>
      <c r="M105" s="555">
        <f>SUM(C105:L105)</f>
        <v>27592.552419100881</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0</v>
      </c>
      <c r="J106" s="553">
        <f t="shared" si="3"/>
        <v>349332.34362039802</v>
      </c>
      <c r="K106" s="553">
        <f>K103-K104+K105</f>
        <v>10952.35601758671</v>
      </c>
      <c r="L106" s="553">
        <f>L103-L104+L105</f>
        <v>13467.784857340608</v>
      </c>
      <c r="M106" s="553">
        <f>M103-M104+M105</f>
        <v>373752.48449532536</v>
      </c>
    </row>
    <row r="107" spans="2:21" hidden="1"/>
    <row r="108" spans="2:21">
      <c r="B108" s="588"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74</xdr:row>
                    <xdr:rowOff>142875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74</xdr:row>
                    <xdr:rowOff>142875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74</xdr:row>
                    <xdr:rowOff>142875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74</xdr:row>
                    <xdr:rowOff>142875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74</xdr:row>
                    <xdr:rowOff>142875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74</xdr:row>
                    <xdr:rowOff>133350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74</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0" zoomScale="80" zoomScaleNormal="80" workbookViewId="0">
      <selection activeCell="B24" sqref="B2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551</v>
      </c>
    </row>
    <row r="19" spans="2:8" ht="15.75">
      <c r="B19" s="536" t="s">
        <v>616</v>
      </c>
    </row>
    <row r="20" spans="2:8" ht="13.5" customHeight="1"/>
    <row r="21" spans="2:8" ht="40.9" customHeight="1">
      <c r="B21" s="845" t="s">
        <v>679</v>
      </c>
      <c r="C21" s="845"/>
      <c r="D21" s="845"/>
      <c r="E21" s="845"/>
      <c r="F21" s="845"/>
      <c r="G21" s="845"/>
      <c r="H21" s="845"/>
    </row>
    <row r="23" spans="2:8" s="608" customFormat="1" ht="15.75">
      <c r="B23" s="618" t="s">
        <v>546</v>
      </c>
      <c r="C23" s="618" t="s">
        <v>561</v>
      </c>
      <c r="D23" s="618" t="s">
        <v>545</v>
      </c>
      <c r="E23" s="854" t="s">
        <v>34</v>
      </c>
      <c r="F23" s="855"/>
      <c r="G23" s="854" t="s">
        <v>544</v>
      </c>
      <c r="H23" s="855"/>
    </row>
    <row r="24" spans="2:8">
      <c r="B24" s="607">
        <v>1</v>
      </c>
      <c r="C24" s="643"/>
      <c r="D24" s="606"/>
      <c r="E24" s="850"/>
      <c r="F24" s="851"/>
      <c r="G24" s="852"/>
      <c r="H24" s="853"/>
    </row>
    <row r="25" spans="2:8">
      <c r="B25" s="607">
        <v>2</v>
      </c>
      <c r="C25" s="643"/>
      <c r="D25" s="606"/>
      <c r="E25" s="850"/>
      <c r="F25" s="851"/>
      <c r="G25" s="852"/>
      <c r="H25" s="853"/>
    </row>
    <row r="26" spans="2:8">
      <c r="B26" s="607">
        <v>3</v>
      </c>
      <c r="C26" s="643"/>
      <c r="D26" s="606"/>
      <c r="E26" s="850"/>
      <c r="F26" s="851"/>
      <c r="G26" s="852"/>
      <c r="H26" s="853"/>
    </row>
    <row r="27" spans="2:8">
      <c r="B27" s="607">
        <v>4</v>
      </c>
      <c r="C27" s="643"/>
      <c r="D27" s="606"/>
      <c r="E27" s="850"/>
      <c r="F27" s="851"/>
      <c r="G27" s="852"/>
      <c r="H27" s="853"/>
    </row>
    <row r="28" spans="2:8">
      <c r="B28" s="607">
        <v>5</v>
      </c>
      <c r="C28" s="643"/>
      <c r="D28" s="606"/>
      <c r="E28" s="850"/>
      <c r="F28" s="851"/>
      <c r="G28" s="852"/>
      <c r="H28" s="853"/>
    </row>
    <row r="29" spans="2:8">
      <c r="B29" s="607">
        <v>6</v>
      </c>
      <c r="C29" s="643"/>
      <c r="D29" s="606"/>
      <c r="E29" s="850"/>
      <c r="F29" s="851"/>
      <c r="G29" s="852"/>
      <c r="H29" s="853"/>
    </row>
    <row r="30" spans="2:8">
      <c r="B30" s="607">
        <v>7</v>
      </c>
      <c r="C30" s="643"/>
      <c r="D30" s="606"/>
      <c r="E30" s="850"/>
      <c r="F30" s="851"/>
      <c r="G30" s="852"/>
      <c r="H30" s="853"/>
    </row>
    <row r="31" spans="2:8">
      <c r="B31" s="607">
        <v>8</v>
      </c>
      <c r="C31" s="643"/>
      <c r="D31" s="606"/>
      <c r="E31" s="850"/>
      <c r="F31" s="851"/>
      <c r="G31" s="852"/>
      <c r="H31" s="853"/>
    </row>
    <row r="32" spans="2:8">
      <c r="B32" s="607">
        <v>9</v>
      </c>
      <c r="C32" s="643"/>
      <c r="D32" s="606"/>
      <c r="E32" s="850"/>
      <c r="F32" s="851"/>
      <c r="G32" s="852"/>
      <c r="H32" s="853"/>
    </row>
    <row r="33" spans="2:8">
      <c r="B33" s="607">
        <v>10</v>
      </c>
      <c r="C33" s="643"/>
      <c r="D33" s="606"/>
      <c r="E33" s="850"/>
      <c r="F33" s="851"/>
      <c r="G33" s="852"/>
      <c r="H33" s="853"/>
    </row>
    <row r="34" spans="2:8">
      <c r="B34" s="607" t="s">
        <v>480</v>
      </c>
      <c r="C34" s="643"/>
      <c r="D34" s="606"/>
      <c r="E34" s="850"/>
      <c r="F34" s="851"/>
      <c r="G34" s="852"/>
      <c r="H34" s="853"/>
    </row>
    <row r="36" spans="2:8" ht="30.75" customHeight="1">
      <c r="B36" s="536" t="s">
        <v>612</v>
      </c>
    </row>
    <row r="37" spans="2:8" ht="23.25" customHeight="1">
      <c r="B37" s="567" t="s">
        <v>617</v>
      </c>
      <c r="C37" s="604"/>
      <c r="D37" s="604"/>
      <c r="E37" s="604"/>
      <c r="F37" s="604"/>
      <c r="G37" s="604"/>
      <c r="H37" s="604"/>
    </row>
    <row r="39" spans="2:8" s="90" customFormat="1" ht="15.75">
      <c r="B39" s="618" t="s">
        <v>546</v>
      </c>
      <c r="C39" s="618" t="s">
        <v>561</v>
      </c>
      <c r="D39" s="618" t="s">
        <v>545</v>
      </c>
      <c r="E39" s="854" t="s">
        <v>34</v>
      </c>
      <c r="F39" s="855"/>
      <c r="G39" s="854" t="s">
        <v>544</v>
      </c>
      <c r="H39" s="855"/>
    </row>
    <row r="40" spans="2:8">
      <c r="B40" s="607">
        <v>1</v>
      </c>
      <c r="C40" s="643"/>
      <c r="D40" s="606"/>
      <c r="E40" s="850"/>
      <c r="F40" s="851"/>
      <c r="G40" s="852"/>
      <c r="H40" s="853"/>
    </row>
    <row r="41" spans="2:8">
      <c r="B41" s="607">
        <v>2</v>
      </c>
      <c r="C41" s="643"/>
      <c r="D41" s="606"/>
      <c r="E41" s="850"/>
      <c r="F41" s="851"/>
      <c r="G41" s="852"/>
      <c r="H41" s="853"/>
    </row>
    <row r="42" spans="2:8">
      <c r="B42" s="607">
        <v>3</v>
      </c>
      <c r="C42" s="643"/>
      <c r="D42" s="606"/>
      <c r="E42" s="850"/>
      <c r="F42" s="851"/>
      <c r="G42" s="852"/>
      <c r="H42" s="853"/>
    </row>
    <row r="43" spans="2:8">
      <c r="B43" s="607">
        <v>4</v>
      </c>
      <c r="C43" s="643"/>
      <c r="D43" s="606"/>
      <c r="E43" s="850"/>
      <c r="F43" s="851"/>
      <c r="G43" s="852"/>
      <c r="H43" s="853"/>
    </row>
    <row r="44" spans="2:8">
      <c r="B44" s="607">
        <v>5</v>
      </c>
      <c r="C44" s="643"/>
      <c r="D44" s="606"/>
      <c r="E44" s="850"/>
      <c r="F44" s="851"/>
      <c r="G44" s="852"/>
      <c r="H44" s="853"/>
    </row>
    <row r="45" spans="2:8">
      <c r="B45" s="607">
        <v>6</v>
      </c>
      <c r="C45" s="643"/>
      <c r="D45" s="606"/>
      <c r="E45" s="850"/>
      <c r="F45" s="851"/>
      <c r="G45" s="852"/>
      <c r="H45" s="853"/>
    </row>
    <row r="46" spans="2:8">
      <c r="B46" s="607">
        <v>7</v>
      </c>
      <c r="C46" s="643"/>
      <c r="D46" s="606"/>
      <c r="E46" s="850"/>
      <c r="F46" s="851"/>
      <c r="G46" s="852"/>
      <c r="H46" s="853"/>
    </row>
    <row r="47" spans="2:8">
      <c r="B47" s="607">
        <v>8</v>
      </c>
      <c r="C47" s="643"/>
      <c r="D47" s="606"/>
      <c r="E47" s="850"/>
      <c r="F47" s="851"/>
      <c r="G47" s="852"/>
      <c r="H47" s="853"/>
    </row>
    <row r="48" spans="2:8">
      <c r="B48" s="607">
        <v>9</v>
      </c>
      <c r="C48" s="643"/>
      <c r="D48" s="606"/>
      <c r="E48" s="850"/>
      <c r="F48" s="851"/>
      <c r="G48" s="852"/>
      <c r="H48" s="853"/>
    </row>
    <row r="49" spans="2:8">
      <c r="B49" s="607">
        <v>10</v>
      </c>
      <c r="C49" s="643"/>
      <c r="D49" s="606"/>
      <c r="E49" s="850"/>
      <c r="F49" s="851"/>
      <c r="G49" s="852"/>
      <c r="H49" s="853"/>
    </row>
    <row r="50" spans="2:8">
      <c r="B50" s="607" t="s">
        <v>480</v>
      </c>
      <c r="C50" s="643"/>
      <c r="D50" s="606"/>
      <c r="E50" s="850"/>
      <c r="F50" s="851"/>
      <c r="G50" s="852"/>
      <c r="H50" s="85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2" zoomScale="80" zoomScaleNormal="80" workbookViewId="0">
      <selection activeCell="C51" sqref="C51"/>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v>2013</v>
      </c>
    </row>
    <row r="10" spans="2:17" s="17" customFormat="1" ht="16.5" customHeight="1"/>
    <row r="11" spans="2:17" s="17" customFormat="1" ht="36.75" customHeight="1">
      <c r="B11" s="856" t="s">
        <v>563</v>
      </c>
      <c r="C11" s="856"/>
      <c r="D11" s="856"/>
      <c r="E11" s="856"/>
      <c r="F11" s="856"/>
      <c r="G11" s="856"/>
      <c r="H11" s="856"/>
      <c r="I11" s="856"/>
      <c r="J11" s="856"/>
      <c r="K11" s="856"/>
      <c r="L11" s="856"/>
      <c r="M11" s="856"/>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50 - 999 kW</v>
      </c>
      <c r="G13" s="243" t="str">
        <f>'1.  LRAMVA Summary'!G52</f>
        <v>General Service 1,000 - 4,999 kW</v>
      </c>
      <c r="H13" s="243" t="str">
        <f>'1.  LRAMVA Summary'!H52</f>
        <v>Sentinel Lighting</v>
      </c>
      <c r="I13" s="243" t="str">
        <f>'1.  LRAMVA Summary'!I52</f>
        <v>Street Lighting</v>
      </c>
      <c r="J13" s="243" t="str">
        <f>'1.  LRAMVA Summary'!J52</f>
        <v>Unmetered Scattered Load</v>
      </c>
      <c r="K13" s="243" t="str">
        <f>'1.  LRAMVA Summary'!K52</f>
        <v>Large Use</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v>
      </c>
      <c r="I14" s="578" t="str">
        <f>'1.  LRAMVA Summary'!I53</f>
        <v>kW</v>
      </c>
      <c r="J14" s="578" t="str">
        <f>'1.  LRAMVA Summary'!J53</f>
        <v>kWh</v>
      </c>
      <c r="K14" s="578" t="str">
        <f>'1.  LRAMVA Summary'!K53</f>
        <v>kW</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16150633</v>
      </c>
      <c r="D15" s="451">
        <v>4162607</v>
      </c>
      <c r="E15" s="451">
        <v>1601705</v>
      </c>
      <c r="F15" s="451">
        <v>3612342</v>
      </c>
      <c r="G15" s="451">
        <v>2550308</v>
      </c>
      <c r="H15" s="451">
        <v>10058</v>
      </c>
      <c r="I15" s="451">
        <v>146427</v>
      </c>
      <c r="J15" s="451">
        <v>35877</v>
      </c>
      <c r="K15" s="451">
        <v>4031309</v>
      </c>
      <c r="L15" s="451"/>
      <c r="M15" s="451"/>
      <c r="N15" s="451"/>
      <c r="O15" s="451"/>
      <c r="P15" s="452"/>
      <c r="Q15" s="452"/>
    </row>
    <row r="16" spans="2:17" s="456" customFormat="1" ht="15.75" customHeight="1">
      <c r="B16" s="461" t="s">
        <v>28</v>
      </c>
      <c r="C16" s="625">
        <f>SUM(D16:Q16)</f>
        <v>2502</v>
      </c>
      <c r="D16" s="450"/>
      <c r="E16" s="450"/>
      <c r="F16" s="450">
        <v>1126</v>
      </c>
      <c r="G16" s="450">
        <v>607</v>
      </c>
      <c r="H16" s="450">
        <v>3</v>
      </c>
      <c r="I16" s="450">
        <v>44</v>
      </c>
      <c r="J16" s="450"/>
      <c r="K16" s="452">
        <v>722</v>
      </c>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4162607</v>
      </c>
      <c r="E18" s="192">
        <f t="shared" si="0"/>
        <v>1601705</v>
      </c>
      <c r="F18" s="192">
        <f>IF(F14="kw",HLOOKUP(F14,F14:F16,3,FALSE),HLOOKUP(F14,F14:F16,2,FALSE))</f>
        <v>1126</v>
      </c>
      <c r="G18" s="192">
        <f t="shared" ref="G18:Q18" si="1">IF(G14="kw",HLOOKUP(G14,G14:G16,3,FALSE),HLOOKUP(G14,G14:G16,2,FALSE))</f>
        <v>607</v>
      </c>
      <c r="H18" s="192">
        <f t="shared" si="1"/>
        <v>3</v>
      </c>
      <c r="I18" s="192">
        <f t="shared" si="1"/>
        <v>44</v>
      </c>
      <c r="J18" s="192">
        <f t="shared" si="1"/>
        <v>35877</v>
      </c>
      <c r="K18" s="192">
        <f t="shared" si="1"/>
        <v>722</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673</v>
      </c>
      <c r="C20" s="453" t="s">
        <v>722</v>
      </c>
      <c r="D20" s="454"/>
    </row>
    <row r="21" spans="2:17" s="438" customFormat="1" ht="21" customHeight="1">
      <c r="B21" s="460" t="s">
        <v>366</v>
      </c>
      <c r="C21" s="453" t="s">
        <v>723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56" t="s">
        <v>562</v>
      </c>
      <c r="C26" s="856"/>
      <c r="D26" s="856"/>
      <c r="E26" s="856"/>
      <c r="F26" s="856"/>
      <c r="G26" s="856"/>
      <c r="H26" s="856"/>
      <c r="I26" s="856"/>
      <c r="J26" s="856"/>
      <c r="K26" s="856"/>
      <c r="L26" s="856"/>
      <c r="M26" s="856"/>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50 - 999 kW</v>
      </c>
      <c r="G28" s="243" t="str">
        <f>'1.  LRAMVA Summary'!G52</f>
        <v>General Service 1,000 - 4,999 kW</v>
      </c>
      <c r="H28" s="243" t="str">
        <f>'1.  LRAMVA Summary'!H52</f>
        <v>Sentinel Lighting</v>
      </c>
      <c r="I28" s="243" t="str">
        <f>'1.  LRAMVA Summary'!I52</f>
        <v>Street Lighting</v>
      </c>
      <c r="J28" s="243" t="str">
        <f>'1.  LRAMVA Summary'!J52</f>
        <v>Unmetered Scattered Load</v>
      </c>
      <c r="K28" s="243" t="str">
        <f>'1.  LRAMVA Summary'!K52</f>
        <v>Large Use</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v>
      </c>
      <c r="I29" s="578" t="str">
        <f>'1.  LRAMVA Summary'!I53</f>
        <v>kW</v>
      </c>
      <c r="J29" s="578" t="str">
        <f>'1.  LRAMVA Summary'!J53</f>
        <v>kWh</v>
      </c>
      <c r="K29" s="578" t="str">
        <f>'1.  LRAMVA Summary'!K53</f>
        <v>kW</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0</v>
      </c>
      <c r="D30" s="462"/>
      <c r="E30" s="462"/>
      <c r="F30" s="462"/>
      <c r="G30" s="462"/>
      <c r="H30" s="462"/>
      <c r="I30" s="462"/>
      <c r="J30" s="462"/>
      <c r="K30" s="462"/>
      <c r="L30" s="462"/>
      <c r="M30" s="462"/>
      <c r="N30" s="462"/>
      <c r="O30" s="462"/>
      <c r="P30" s="462"/>
      <c r="Q30" s="452"/>
    </row>
    <row r="31" spans="2:17" s="463" customFormat="1" ht="15" customHeight="1">
      <c r="B31" s="461" t="s">
        <v>28</v>
      </c>
      <c r="C31" s="625">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673</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56" t="s">
        <v>610</v>
      </c>
      <c r="C40" s="856"/>
      <c r="D40" s="856"/>
      <c r="E40" s="856"/>
      <c r="F40" s="856"/>
      <c r="G40" s="856"/>
      <c r="H40" s="856"/>
      <c r="I40" s="856"/>
      <c r="J40" s="856"/>
      <c r="K40" s="856"/>
      <c r="L40" s="856"/>
      <c r="M40" s="856"/>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607</v>
      </c>
      <c r="D42" s="243" t="str">
        <f>'1.  LRAMVA Summary'!D52</f>
        <v>Residential</v>
      </c>
      <c r="E42" s="243" t="str">
        <f>'1.  LRAMVA Summary'!E52</f>
        <v>GS&lt;50 kW</v>
      </c>
      <c r="F42" s="243" t="str">
        <f>'1.  LRAMVA Summary'!F52</f>
        <v>General Service 50 - 999 kW</v>
      </c>
      <c r="G42" s="243" t="str">
        <f>'1.  LRAMVA Summary'!G52</f>
        <v>General Service 1,000 - 4,999 kW</v>
      </c>
      <c r="H42" s="243" t="str">
        <f>'1.  LRAMVA Summary'!H52</f>
        <v>Sentinel Lighting</v>
      </c>
      <c r="I42" s="243" t="str">
        <f>'1.  LRAMVA Summary'!I52</f>
        <v>Street Lighting</v>
      </c>
      <c r="J42" s="243" t="str">
        <f>'1.  LRAMVA Summary'!J52</f>
        <v>Unmetered Scattered Load</v>
      </c>
      <c r="K42" s="243" t="str">
        <f>'1.  LRAMVA Summary'!K52</f>
        <v>Large Use</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t="str">
        <f>'1.  LRAMVA Summary'!I53</f>
        <v>kW</v>
      </c>
      <c r="J43" s="582" t="str">
        <f>'1.  LRAMVA Summary'!J53</f>
        <v>kWh</v>
      </c>
      <c r="K43" s="582" t="str">
        <f>'1.  LRAMVA Summary'!K53</f>
        <v>kW</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v>2013</v>
      </c>
      <c r="D46" s="190">
        <f t="shared" ref="D46:Q46" si="5">IF(ISBLANK($C$46),0,IF($C$46=$D$9,HLOOKUP(D43,D14:D18,5,FALSE),HLOOKUP(D43,D29:D33,5,FALSE)))</f>
        <v>4162607</v>
      </c>
      <c r="E46" s="190">
        <f t="shared" si="5"/>
        <v>1601705</v>
      </c>
      <c r="F46" s="190">
        <f t="shared" si="5"/>
        <v>1126</v>
      </c>
      <c r="G46" s="190">
        <f t="shared" si="5"/>
        <v>607</v>
      </c>
      <c r="H46" s="190">
        <f t="shared" si="5"/>
        <v>3</v>
      </c>
      <c r="I46" s="190">
        <f t="shared" si="5"/>
        <v>44</v>
      </c>
      <c r="J46" s="190">
        <f t="shared" si="5"/>
        <v>35877</v>
      </c>
      <c r="K46" s="190">
        <f t="shared" si="5"/>
        <v>722</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v>2013</v>
      </c>
      <c r="D47" s="190">
        <f t="shared" ref="D47:Q47" si="6">IF(ISBLANK($C$47),0,IF($C$47=$D$9,HLOOKUP(D43,D14:D18,5,FALSE),HLOOKUP(D43,D29:D33,5,FALSE)))</f>
        <v>4162607</v>
      </c>
      <c r="E47" s="190">
        <f t="shared" si="6"/>
        <v>1601705</v>
      </c>
      <c r="F47" s="190">
        <f t="shared" si="6"/>
        <v>1126</v>
      </c>
      <c r="G47" s="190">
        <f t="shared" si="6"/>
        <v>607</v>
      </c>
      <c r="H47" s="190">
        <f t="shared" si="6"/>
        <v>3</v>
      </c>
      <c r="I47" s="190">
        <f t="shared" si="6"/>
        <v>44</v>
      </c>
      <c r="J47" s="190">
        <f t="shared" si="6"/>
        <v>35877</v>
      </c>
      <c r="K47" s="190">
        <f t="shared" si="6"/>
        <v>722</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2013</v>
      </c>
      <c r="D48" s="190">
        <f t="shared" ref="D48:Q48" si="7">IF(ISBLANK($C$48),0,IF($C$48=$D$9,HLOOKUP(D43,D14:D18,5,FALSE),HLOOKUP(D43,D29:D33,5,FALSE)))</f>
        <v>4162607</v>
      </c>
      <c r="E48" s="190">
        <f t="shared" si="7"/>
        <v>1601705</v>
      </c>
      <c r="F48" s="190">
        <f t="shared" si="7"/>
        <v>1126</v>
      </c>
      <c r="G48" s="190">
        <f t="shared" si="7"/>
        <v>607</v>
      </c>
      <c r="H48" s="190">
        <f t="shared" si="7"/>
        <v>3</v>
      </c>
      <c r="I48" s="190">
        <f t="shared" si="7"/>
        <v>44</v>
      </c>
      <c r="J48" s="190">
        <f t="shared" si="7"/>
        <v>35877</v>
      </c>
      <c r="K48" s="190">
        <f t="shared" si="7"/>
        <v>722</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2013</v>
      </c>
      <c r="D49" s="190">
        <f t="shared" ref="D49:Q49" si="8">IF(ISBLANK($C$49),0,IF($C$49=$D$9,HLOOKUP(D43,D14:D18,5,FALSE),HLOOKUP(D43,D29:D33,5,FALSE)))</f>
        <v>4162607</v>
      </c>
      <c r="E49" s="190">
        <f t="shared" si="8"/>
        <v>1601705</v>
      </c>
      <c r="F49" s="190">
        <f t="shared" si="8"/>
        <v>1126</v>
      </c>
      <c r="G49" s="190">
        <f t="shared" si="8"/>
        <v>607</v>
      </c>
      <c r="H49" s="190">
        <f t="shared" si="8"/>
        <v>3</v>
      </c>
      <c r="I49" s="190">
        <f t="shared" si="8"/>
        <v>44</v>
      </c>
      <c r="J49" s="190">
        <f t="shared" si="8"/>
        <v>35877</v>
      </c>
      <c r="K49" s="190">
        <f t="shared" si="8"/>
        <v>722</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2013</v>
      </c>
      <c r="D50" s="190">
        <f t="shared" ref="D50:I50" si="9">IF(ISBLANK($C$50),0,IF($C$50=$D$9,HLOOKUP(D43,D14:D18,5,FALSE),HLOOKUP(D43,D29:D33,5,FALSE)))</f>
        <v>4162607</v>
      </c>
      <c r="E50" s="190">
        <f t="shared" si="9"/>
        <v>1601705</v>
      </c>
      <c r="F50" s="190">
        <f t="shared" si="9"/>
        <v>1126</v>
      </c>
      <c r="G50" s="190">
        <f t="shared" si="9"/>
        <v>607</v>
      </c>
      <c r="H50" s="190">
        <f t="shared" si="9"/>
        <v>3</v>
      </c>
      <c r="I50" s="190">
        <f t="shared" si="9"/>
        <v>44</v>
      </c>
      <c r="J50" s="190">
        <f t="shared" ref="J50:Q50" si="10">IF(ISBLANK($C$50),0,IF($C$50=$D$9,HLOOKUP(J43,J14:J18,5,FALSE),HLOOKUP(J43,J29:J33,5,FALSE)))</f>
        <v>35877</v>
      </c>
      <c r="K50" s="190">
        <f t="shared" si="10"/>
        <v>722</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v>2013</v>
      </c>
      <c r="D51" s="190">
        <f t="shared" ref="D51:Q51" si="11">IF(ISBLANK($C$51),0,IF($C$51=$D$9,HLOOKUP(D43,D14:D18,5,FALSE),HLOOKUP(D43,D29:D33,5,FALSE)))</f>
        <v>4162607</v>
      </c>
      <c r="E51" s="190">
        <f t="shared" si="11"/>
        <v>1601705</v>
      </c>
      <c r="F51" s="190">
        <f t="shared" si="11"/>
        <v>1126</v>
      </c>
      <c r="G51" s="190">
        <f t="shared" si="11"/>
        <v>607</v>
      </c>
      <c r="H51" s="190">
        <f t="shared" si="11"/>
        <v>3</v>
      </c>
      <c r="I51" s="190">
        <f t="shared" si="11"/>
        <v>44</v>
      </c>
      <c r="J51" s="190">
        <f t="shared" si="11"/>
        <v>35877</v>
      </c>
      <c r="K51" s="190">
        <f t="shared" si="11"/>
        <v>722</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5" activePane="bottomLeft" state="frozen"/>
      <selection pane="bottomLeft" activeCell="H138" sqref="H138"/>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62" t="s">
        <v>171</v>
      </c>
      <c r="C4" s="85" t="s">
        <v>175</v>
      </c>
      <c r="D4" s="85"/>
      <c r="E4" s="49"/>
    </row>
    <row r="5" spans="1:26" s="18" customFormat="1" ht="26.25" hidden="1" customHeight="1" outlineLevel="1" thickBot="1">
      <c r="A5" s="4"/>
      <c r="B5" s="862"/>
      <c r="C5" s="86" t="s">
        <v>172</v>
      </c>
      <c r="D5" s="86"/>
      <c r="E5" s="49"/>
    </row>
    <row r="6" spans="1:26" ht="26.25" hidden="1" customHeight="1" outlineLevel="1" thickBot="1">
      <c r="B6" s="862"/>
      <c r="C6" s="865" t="s">
        <v>551</v>
      </c>
      <c r="D6" s="866"/>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60" t="s">
        <v>618</v>
      </c>
      <c r="C12" s="860"/>
      <c r="D12" s="860"/>
      <c r="E12" s="860"/>
      <c r="F12" s="860"/>
      <c r="G12" s="860"/>
      <c r="H12" s="860"/>
      <c r="I12" s="860"/>
      <c r="J12" s="860"/>
      <c r="K12" s="860"/>
      <c r="L12" s="860"/>
      <c r="M12" s="860"/>
      <c r="N12" s="860"/>
      <c r="O12" s="86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565</v>
      </c>
      <c r="E14" s="472" t="s">
        <v>724</v>
      </c>
      <c r="F14" s="472" t="s">
        <v>725</v>
      </c>
      <c r="G14" s="472" t="s">
        <v>726</v>
      </c>
      <c r="H14" s="472" t="s">
        <v>727</v>
      </c>
      <c r="I14" s="472" t="s">
        <v>728</v>
      </c>
      <c r="J14" s="472" t="s">
        <v>729</v>
      </c>
      <c r="K14" s="472" t="s">
        <v>730</v>
      </c>
      <c r="L14" s="472" t="s">
        <v>731</v>
      </c>
      <c r="M14" s="472" t="s">
        <v>566</v>
      </c>
      <c r="N14" s="472" t="s">
        <v>567</v>
      </c>
      <c r="O14" s="472" t="s">
        <v>568</v>
      </c>
      <c r="P14" s="7"/>
    </row>
    <row r="15" spans="1:26" s="7" customFormat="1" ht="18.75" customHeight="1">
      <c r="B15" s="473" t="s">
        <v>188</v>
      </c>
      <c r="C15" s="863"/>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58"/>
      <c r="D16" s="477"/>
      <c r="E16" s="477"/>
      <c r="F16" s="477"/>
      <c r="G16" s="477">
        <v>4</v>
      </c>
      <c r="H16" s="477">
        <v>4</v>
      </c>
      <c r="I16" s="477">
        <v>4</v>
      </c>
      <c r="J16" s="477">
        <v>4</v>
      </c>
      <c r="K16" s="477">
        <v>4</v>
      </c>
      <c r="L16" s="477">
        <v>4</v>
      </c>
      <c r="M16" s="477"/>
      <c r="N16" s="477"/>
      <c r="O16" s="478"/>
    </row>
    <row r="17" spans="1:15" s="111" customFormat="1" ht="17.25" customHeight="1">
      <c r="B17" s="479" t="s">
        <v>560</v>
      </c>
      <c r="C17" s="864"/>
      <c r="D17" s="112">
        <f>12-D16</f>
        <v>12</v>
      </c>
      <c r="E17" s="112">
        <f>12-E16</f>
        <v>12</v>
      </c>
      <c r="F17" s="112">
        <f t="shared" ref="F17:K17" si="0">12-F16</f>
        <v>12</v>
      </c>
      <c r="G17" s="112">
        <f t="shared" si="0"/>
        <v>8</v>
      </c>
      <c r="H17" s="112">
        <f t="shared" si="0"/>
        <v>8</v>
      </c>
      <c r="I17" s="112">
        <f t="shared" si="0"/>
        <v>8</v>
      </c>
      <c r="J17" s="112">
        <f t="shared" si="0"/>
        <v>8</v>
      </c>
      <c r="K17" s="112">
        <f t="shared" si="0"/>
        <v>8</v>
      </c>
      <c r="L17" s="112">
        <f t="shared" ref="L17:O17" si="1">12-L16</f>
        <v>8</v>
      </c>
      <c r="M17" s="112">
        <f t="shared" si="1"/>
        <v>12</v>
      </c>
      <c r="N17" s="112">
        <f t="shared" si="1"/>
        <v>12</v>
      </c>
      <c r="O17" s="113">
        <f t="shared" si="1"/>
        <v>12</v>
      </c>
    </row>
    <row r="18" spans="1:15" s="7" customFormat="1" ht="17.25" customHeight="1">
      <c r="B18" s="480" t="str">
        <f>'1.  LRAMVA Summary'!B29</f>
        <v>Residential</v>
      </c>
      <c r="C18" s="857" t="str">
        <f>'2. LRAMVA Threshold'!D43</f>
        <v>kWh</v>
      </c>
      <c r="D18" s="46"/>
      <c r="E18" s="46">
        <v>1.8599999999999998E-2</v>
      </c>
      <c r="F18" s="46">
        <v>1.8800000000000001E-2</v>
      </c>
      <c r="G18" s="46">
        <v>2.1100000000000001E-2</v>
      </c>
      <c r="H18" s="46">
        <v>2.1399999999999999E-2</v>
      </c>
      <c r="I18" s="46">
        <v>2.1700000000000001E-2</v>
      </c>
      <c r="J18" s="46">
        <v>1.66E-2</v>
      </c>
      <c r="K18" s="46">
        <v>1.1299999999999999E-2</v>
      </c>
      <c r="L18" s="46">
        <v>5.7999999999999996E-3</v>
      </c>
      <c r="M18" s="46"/>
      <c r="N18" s="46"/>
      <c r="O18" s="69"/>
    </row>
    <row r="19" spans="1:15" s="7" customFormat="1" ht="15" customHeight="1" outlineLevel="1">
      <c r="B19" s="535" t="s">
        <v>511</v>
      </c>
      <c r="C19" s="858"/>
      <c r="D19" s="46"/>
      <c r="E19" s="46"/>
      <c r="F19" s="46"/>
      <c r="G19" s="46"/>
      <c r="H19" s="46"/>
      <c r="I19" s="46"/>
      <c r="J19" s="46"/>
      <c r="K19" s="46"/>
      <c r="L19" s="46"/>
      <c r="M19" s="46"/>
      <c r="N19" s="46"/>
      <c r="O19" s="69"/>
    </row>
    <row r="20" spans="1:15" s="7" customFormat="1" ht="15" customHeight="1" outlineLevel="1">
      <c r="B20" s="535" t="s">
        <v>512</v>
      </c>
      <c r="C20" s="858"/>
      <c r="D20" s="46"/>
      <c r="E20" s="46"/>
      <c r="F20" s="46"/>
      <c r="G20" s="46"/>
      <c r="H20" s="46"/>
      <c r="I20" s="46"/>
      <c r="J20" s="46"/>
      <c r="K20" s="46"/>
      <c r="L20" s="46"/>
      <c r="M20" s="46"/>
      <c r="N20" s="46"/>
      <c r="O20" s="69"/>
    </row>
    <row r="21" spans="1:15" s="7" customFormat="1" ht="15" customHeight="1" outlineLevel="1">
      <c r="B21" s="535" t="s">
        <v>490</v>
      </c>
      <c r="C21" s="858"/>
      <c r="D21" s="46"/>
      <c r="E21" s="46"/>
      <c r="F21" s="46"/>
      <c r="G21" s="46"/>
      <c r="H21" s="46"/>
      <c r="I21" s="46"/>
      <c r="J21" s="46"/>
      <c r="K21" s="46"/>
      <c r="L21" s="46"/>
      <c r="M21" s="46"/>
      <c r="N21" s="46"/>
      <c r="O21" s="69"/>
    </row>
    <row r="22" spans="1:15" s="7" customFormat="1" ht="14.25" customHeight="1">
      <c r="B22" s="535" t="s">
        <v>513</v>
      </c>
      <c r="C22" s="859"/>
      <c r="D22" s="65">
        <f>SUM(D18:D21)</f>
        <v>0</v>
      </c>
      <c r="E22" s="65">
        <f>SUM(E18:E21)</f>
        <v>1.8599999999999998E-2</v>
      </c>
      <c r="F22" s="65">
        <f>SUM(F18:F21)</f>
        <v>1.8800000000000001E-2</v>
      </c>
      <c r="G22" s="65">
        <f t="shared" ref="G22:N22" si="2">SUM(G18:G21)</f>
        <v>2.1100000000000001E-2</v>
      </c>
      <c r="H22" s="65">
        <f t="shared" si="2"/>
        <v>2.1399999999999999E-2</v>
      </c>
      <c r="I22" s="65">
        <f t="shared" si="2"/>
        <v>2.1700000000000001E-2</v>
      </c>
      <c r="J22" s="65">
        <f t="shared" si="2"/>
        <v>1.66E-2</v>
      </c>
      <c r="K22" s="65">
        <f t="shared" si="2"/>
        <v>1.1299999999999999E-2</v>
      </c>
      <c r="L22" s="65">
        <f t="shared" si="2"/>
        <v>5.7999999999999996E-3</v>
      </c>
      <c r="M22" s="65">
        <f t="shared" si="2"/>
        <v>0</v>
      </c>
      <c r="N22" s="65">
        <f t="shared" si="2"/>
        <v>0</v>
      </c>
      <c r="O22" s="76"/>
    </row>
    <row r="23" spans="1:15" s="63" customFormat="1">
      <c r="A23" s="62"/>
      <c r="B23" s="492" t="s">
        <v>514</v>
      </c>
      <c r="C23" s="482"/>
      <c r="D23" s="483"/>
      <c r="E23" s="484">
        <f>ROUND(SUM(D22*E16+E22*E17)/12,4)</f>
        <v>1.8599999999999998E-2</v>
      </c>
      <c r="F23" s="484">
        <f>ROUND(SUM(E22*F16+F22*F17)/12,4)</f>
        <v>1.8800000000000001E-2</v>
      </c>
      <c r="G23" s="484">
        <f>ROUND(SUM(F22*G16+G22*G17)/12,4)</f>
        <v>2.0299999999999999E-2</v>
      </c>
      <c r="H23" s="484">
        <f>ROUND(SUM(G22*H16+H22*H17)/12,4)</f>
        <v>2.1299999999999999E-2</v>
      </c>
      <c r="I23" s="484">
        <f>ROUND(SUM(H22*I16+I22*I17)/12,4)</f>
        <v>2.1600000000000001E-2</v>
      </c>
      <c r="J23" s="484">
        <f t="shared" ref="J23:N23" si="3">ROUND(SUM(I22*J16+J22*J17)/12,4)</f>
        <v>1.83E-2</v>
      </c>
      <c r="K23" s="484">
        <f t="shared" si="3"/>
        <v>1.3100000000000001E-2</v>
      </c>
      <c r="L23" s="484">
        <f t="shared" si="3"/>
        <v>7.6E-3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GS&lt;50 kW</v>
      </c>
      <c r="C25" s="857" t="str">
        <f>'2. LRAMVA Threshold'!E43</f>
        <v>kWh</v>
      </c>
      <c r="D25" s="46"/>
      <c r="E25" s="46">
        <v>1.6899999999999998E-2</v>
      </c>
      <c r="F25" s="46">
        <v>1.66E-2</v>
      </c>
      <c r="G25" s="46">
        <v>1.8599999999999998E-2</v>
      </c>
      <c r="H25" s="46">
        <v>1.89E-2</v>
      </c>
      <c r="I25" s="46">
        <v>1.9099999999999999E-2</v>
      </c>
      <c r="J25" s="46">
        <v>1.9400000000000001E-2</v>
      </c>
      <c r="K25" s="46">
        <v>1.9699999999999999E-2</v>
      </c>
      <c r="L25" s="46">
        <v>1.9900000000000001E-2</v>
      </c>
      <c r="M25" s="46"/>
      <c r="N25" s="46"/>
      <c r="O25" s="69"/>
    </row>
    <row r="26" spans="1:15" s="18" customFormat="1" outlineLevel="1">
      <c r="A26" s="4"/>
      <c r="B26" s="535" t="s">
        <v>511</v>
      </c>
      <c r="C26" s="858"/>
      <c r="D26" s="46"/>
      <c r="E26" s="46"/>
      <c r="F26" s="46"/>
      <c r="G26" s="46"/>
      <c r="H26" s="46"/>
      <c r="I26" s="46"/>
      <c r="J26" s="46"/>
      <c r="K26" s="46"/>
      <c r="L26" s="46"/>
      <c r="M26" s="46"/>
      <c r="N26" s="46"/>
      <c r="O26" s="69"/>
    </row>
    <row r="27" spans="1:15" s="18" customFormat="1" outlineLevel="1">
      <c r="A27" s="4"/>
      <c r="B27" s="535" t="s">
        <v>512</v>
      </c>
      <c r="C27" s="858"/>
      <c r="D27" s="46"/>
      <c r="E27" s="46"/>
      <c r="F27" s="46"/>
      <c r="G27" s="46"/>
      <c r="H27" s="46"/>
      <c r="I27" s="46"/>
      <c r="J27" s="46"/>
      <c r="K27" s="46"/>
      <c r="L27" s="46"/>
      <c r="M27" s="46"/>
      <c r="N27" s="46"/>
      <c r="O27" s="69"/>
    </row>
    <row r="28" spans="1:15" s="18" customFormat="1" outlineLevel="1">
      <c r="A28" s="4"/>
      <c r="B28" s="535" t="s">
        <v>490</v>
      </c>
      <c r="C28" s="858"/>
      <c r="D28" s="46"/>
      <c r="E28" s="46"/>
      <c r="F28" s="46"/>
      <c r="G28" s="46"/>
      <c r="H28" s="46"/>
      <c r="I28" s="46"/>
      <c r="J28" s="46"/>
      <c r="K28" s="46"/>
      <c r="L28" s="46"/>
      <c r="M28" s="46"/>
      <c r="N28" s="46"/>
      <c r="O28" s="69"/>
    </row>
    <row r="29" spans="1:15" s="18" customFormat="1">
      <c r="A29" s="4"/>
      <c r="B29" s="535" t="s">
        <v>513</v>
      </c>
      <c r="C29" s="859"/>
      <c r="D29" s="65">
        <f>SUM(D25:D28)</f>
        <v>0</v>
      </c>
      <c r="E29" s="65">
        <f t="shared" ref="E29:N29" si="4">SUM(E25:E28)</f>
        <v>1.6899999999999998E-2</v>
      </c>
      <c r="F29" s="65">
        <f t="shared" si="4"/>
        <v>1.66E-2</v>
      </c>
      <c r="G29" s="65">
        <f t="shared" si="4"/>
        <v>1.8599999999999998E-2</v>
      </c>
      <c r="H29" s="65">
        <f t="shared" si="4"/>
        <v>1.89E-2</v>
      </c>
      <c r="I29" s="65">
        <f t="shared" si="4"/>
        <v>1.9099999999999999E-2</v>
      </c>
      <c r="J29" s="65">
        <f t="shared" si="4"/>
        <v>1.9400000000000001E-2</v>
      </c>
      <c r="K29" s="65">
        <f t="shared" si="4"/>
        <v>1.9699999999999999E-2</v>
      </c>
      <c r="L29" s="65">
        <f t="shared" si="4"/>
        <v>1.9900000000000001E-2</v>
      </c>
      <c r="M29" s="65">
        <f t="shared" si="4"/>
        <v>0</v>
      </c>
      <c r="N29" s="65">
        <f t="shared" si="4"/>
        <v>0</v>
      </c>
      <c r="O29" s="76"/>
    </row>
    <row r="30" spans="1:15" s="18" customFormat="1">
      <c r="A30" s="4"/>
      <c r="B30" s="492" t="s">
        <v>514</v>
      </c>
      <c r="C30" s="488"/>
      <c r="D30" s="71"/>
      <c r="E30" s="484">
        <f>ROUND(SUM(D29*E16+E29*E17)/12,4)</f>
        <v>1.6899999999999998E-2</v>
      </c>
      <c r="F30" s="484">
        <f t="shared" ref="F30:N30" si="5">ROUND(SUM(E29*F16+F29*F17)/12,4)</f>
        <v>1.66E-2</v>
      </c>
      <c r="G30" s="484">
        <f t="shared" si="5"/>
        <v>1.7899999999999999E-2</v>
      </c>
      <c r="H30" s="484">
        <f t="shared" si="5"/>
        <v>1.8800000000000001E-2</v>
      </c>
      <c r="I30" s="484">
        <f t="shared" si="5"/>
        <v>1.9E-2</v>
      </c>
      <c r="J30" s="484">
        <f>ROUND(SUM(I29*J16+J29*J17)/12,4)</f>
        <v>1.9300000000000001E-2</v>
      </c>
      <c r="K30" s="484">
        <f t="shared" si="5"/>
        <v>1.9599999999999999E-2</v>
      </c>
      <c r="L30" s="484">
        <f t="shared" si="5"/>
        <v>1.9800000000000002E-2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3" t="str">
        <f>'1.  LRAMVA Summary'!B31</f>
        <v>General Service 50 - 999 kW</v>
      </c>
      <c r="C32" s="857" t="str">
        <f>'2. LRAMVA Threshold'!F43</f>
        <v>kW</v>
      </c>
      <c r="D32" s="46"/>
      <c r="E32" s="46">
        <v>3.5306000000000002</v>
      </c>
      <c r="F32" s="46">
        <v>3.5617000000000001</v>
      </c>
      <c r="G32" s="46">
        <v>4.1269</v>
      </c>
      <c r="H32" s="46">
        <v>4.1847000000000003</v>
      </c>
      <c r="I32" s="46">
        <v>4.2390999999999996</v>
      </c>
      <c r="J32" s="46">
        <v>4.3154000000000003</v>
      </c>
      <c r="K32" s="46">
        <v>4.3844000000000003</v>
      </c>
      <c r="L32" s="46">
        <v>4.4238999999999997</v>
      </c>
      <c r="M32" s="46"/>
      <c r="N32" s="46"/>
      <c r="O32" s="69"/>
    </row>
    <row r="33" spans="1:15" s="18" customFormat="1" outlineLevel="1">
      <c r="A33" s="4"/>
      <c r="B33" s="535" t="s">
        <v>511</v>
      </c>
      <c r="C33" s="858"/>
      <c r="D33" s="46"/>
      <c r="E33" s="46"/>
      <c r="F33" s="46"/>
      <c r="G33" s="46"/>
      <c r="H33" s="46"/>
      <c r="I33" s="46"/>
      <c r="J33" s="46"/>
      <c r="K33" s="46"/>
      <c r="L33" s="46"/>
      <c r="M33" s="46"/>
      <c r="N33" s="46"/>
      <c r="O33" s="69"/>
    </row>
    <row r="34" spans="1:15" s="18" customFormat="1" outlineLevel="1">
      <c r="A34" s="4"/>
      <c r="B34" s="535" t="s">
        <v>512</v>
      </c>
      <c r="C34" s="858"/>
      <c r="D34" s="46"/>
      <c r="E34" s="46"/>
      <c r="F34" s="46"/>
      <c r="G34" s="46"/>
      <c r="H34" s="46"/>
      <c r="I34" s="46"/>
      <c r="J34" s="46"/>
      <c r="K34" s="46"/>
      <c r="L34" s="46"/>
      <c r="M34" s="46"/>
      <c r="N34" s="46"/>
      <c r="O34" s="69"/>
    </row>
    <row r="35" spans="1:15" s="18" customFormat="1" outlineLevel="1">
      <c r="A35" s="4"/>
      <c r="B35" s="535" t="s">
        <v>490</v>
      </c>
      <c r="C35" s="858"/>
      <c r="D35" s="46"/>
      <c r="E35" s="46"/>
      <c r="F35" s="46"/>
      <c r="G35" s="46"/>
      <c r="H35" s="46"/>
      <c r="I35" s="46"/>
      <c r="J35" s="46"/>
      <c r="K35" s="46"/>
      <c r="L35" s="46"/>
      <c r="M35" s="46"/>
      <c r="N35" s="46"/>
      <c r="O35" s="69"/>
    </row>
    <row r="36" spans="1:15" s="18" customFormat="1">
      <c r="A36" s="4"/>
      <c r="B36" s="535" t="s">
        <v>513</v>
      </c>
      <c r="C36" s="859"/>
      <c r="D36" s="65">
        <f>SUM(D32:D35)</f>
        <v>0</v>
      </c>
      <c r="E36" s="65">
        <f>SUM(E32:E35)</f>
        <v>3.5306000000000002</v>
      </c>
      <c r="F36" s="65">
        <f t="shared" ref="F36:M36" si="6">SUM(F32:F35)</f>
        <v>3.5617000000000001</v>
      </c>
      <c r="G36" s="65">
        <f t="shared" si="6"/>
        <v>4.1269</v>
      </c>
      <c r="H36" s="65">
        <f t="shared" si="6"/>
        <v>4.1847000000000003</v>
      </c>
      <c r="I36" s="65">
        <f t="shared" si="6"/>
        <v>4.2390999999999996</v>
      </c>
      <c r="J36" s="65">
        <f t="shared" si="6"/>
        <v>4.3154000000000003</v>
      </c>
      <c r="K36" s="65">
        <f t="shared" si="6"/>
        <v>4.3844000000000003</v>
      </c>
      <c r="L36" s="65">
        <f t="shared" si="6"/>
        <v>4.4238999999999997</v>
      </c>
      <c r="M36" s="65">
        <f t="shared" si="6"/>
        <v>0</v>
      </c>
      <c r="N36" s="65">
        <f>SUM(N32:N35)</f>
        <v>0</v>
      </c>
      <c r="O36" s="76"/>
    </row>
    <row r="37" spans="1:15" s="18" customFormat="1">
      <c r="A37" s="4"/>
      <c r="B37" s="492" t="s">
        <v>514</v>
      </c>
      <c r="C37" s="488"/>
      <c r="D37" s="71"/>
      <c r="E37" s="484">
        <f t="shared" ref="E37:N37" si="7">ROUND(SUM(D36*E16+E36*E17)/12,4)</f>
        <v>3.5306000000000002</v>
      </c>
      <c r="F37" s="484">
        <f t="shared" si="7"/>
        <v>3.5617000000000001</v>
      </c>
      <c r="G37" s="484">
        <f t="shared" si="7"/>
        <v>3.9384999999999999</v>
      </c>
      <c r="H37" s="484">
        <f t="shared" si="7"/>
        <v>4.1654</v>
      </c>
      <c r="I37" s="484">
        <f t="shared" si="7"/>
        <v>4.2210000000000001</v>
      </c>
      <c r="J37" s="484">
        <f t="shared" si="7"/>
        <v>4.29</v>
      </c>
      <c r="K37" s="484">
        <f t="shared" si="7"/>
        <v>4.3613999999999997</v>
      </c>
      <c r="L37" s="484">
        <f t="shared" si="7"/>
        <v>4.4107000000000003</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3" t="str">
        <f>'1.  LRAMVA Summary'!B32</f>
        <v>General Service 1,000 - 4,999 kW</v>
      </c>
      <c r="C39" s="857" t="str">
        <f>'2. LRAMVA Threshold'!G43</f>
        <v>kW</v>
      </c>
      <c r="D39" s="46"/>
      <c r="E39" s="46">
        <v>1.2678</v>
      </c>
      <c r="F39" s="46">
        <v>1.2789999999999999</v>
      </c>
      <c r="G39" s="46">
        <v>1.6835</v>
      </c>
      <c r="H39" s="46">
        <v>1.7071000000000001</v>
      </c>
      <c r="I39" s="46">
        <v>1.7293000000000001</v>
      </c>
      <c r="J39" s="46">
        <v>1.7604</v>
      </c>
      <c r="K39" s="46">
        <v>1.7886</v>
      </c>
      <c r="L39" s="46">
        <v>1.8047</v>
      </c>
      <c r="M39" s="46"/>
      <c r="N39" s="46"/>
      <c r="O39" s="69"/>
    </row>
    <row r="40" spans="1:15" s="18" customFormat="1" outlineLevel="1">
      <c r="A40" s="4"/>
      <c r="B40" s="535" t="s">
        <v>511</v>
      </c>
      <c r="C40" s="858"/>
      <c r="D40" s="46"/>
      <c r="E40" s="46"/>
      <c r="F40" s="46"/>
      <c r="G40" s="46"/>
      <c r="H40" s="46"/>
      <c r="I40" s="46"/>
      <c r="J40" s="46"/>
      <c r="K40" s="46"/>
      <c r="L40" s="46"/>
      <c r="M40" s="46"/>
      <c r="N40" s="46"/>
      <c r="O40" s="69"/>
    </row>
    <row r="41" spans="1:15" s="18" customFormat="1" outlineLevel="1">
      <c r="A41" s="4"/>
      <c r="B41" s="535" t="s">
        <v>512</v>
      </c>
      <c r="C41" s="858"/>
      <c r="D41" s="46"/>
      <c r="E41" s="46"/>
      <c r="F41" s="46"/>
      <c r="G41" s="46"/>
      <c r="H41" s="46"/>
      <c r="I41" s="46"/>
      <c r="J41" s="46"/>
      <c r="K41" s="46"/>
      <c r="L41" s="46"/>
      <c r="M41" s="46"/>
      <c r="N41" s="46"/>
      <c r="O41" s="69"/>
    </row>
    <row r="42" spans="1:15" s="18" customFormat="1" outlineLevel="1">
      <c r="A42" s="4"/>
      <c r="B42" s="535" t="s">
        <v>490</v>
      </c>
      <c r="C42" s="858"/>
      <c r="D42" s="46"/>
      <c r="E42" s="46"/>
      <c r="F42" s="46"/>
      <c r="G42" s="46"/>
      <c r="H42" s="46"/>
      <c r="I42" s="46"/>
      <c r="J42" s="46"/>
      <c r="K42" s="46"/>
      <c r="L42" s="46"/>
      <c r="M42" s="46"/>
      <c r="N42" s="46"/>
      <c r="O42" s="69"/>
    </row>
    <row r="43" spans="1:15" s="18" customFormat="1">
      <c r="A43" s="4"/>
      <c r="B43" s="535" t="s">
        <v>513</v>
      </c>
      <c r="C43" s="859"/>
      <c r="D43" s="65">
        <f>SUM(D39:D42)</f>
        <v>0</v>
      </c>
      <c r="E43" s="65">
        <f t="shared" ref="E43:N43" si="8">SUM(E39:E42)</f>
        <v>1.2678</v>
      </c>
      <c r="F43" s="65">
        <f t="shared" si="8"/>
        <v>1.2789999999999999</v>
      </c>
      <c r="G43" s="65">
        <f t="shared" si="8"/>
        <v>1.6835</v>
      </c>
      <c r="H43" s="65">
        <f t="shared" si="8"/>
        <v>1.7071000000000001</v>
      </c>
      <c r="I43" s="65">
        <f t="shared" si="8"/>
        <v>1.7293000000000001</v>
      </c>
      <c r="J43" s="65">
        <f t="shared" si="8"/>
        <v>1.7604</v>
      </c>
      <c r="K43" s="65">
        <f t="shared" si="8"/>
        <v>1.7886</v>
      </c>
      <c r="L43" s="65">
        <f t="shared" si="8"/>
        <v>1.8047</v>
      </c>
      <c r="M43" s="65">
        <f t="shared" si="8"/>
        <v>0</v>
      </c>
      <c r="N43" s="65">
        <f t="shared" si="8"/>
        <v>0</v>
      </c>
      <c r="O43" s="76"/>
    </row>
    <row r="44" spans="1:15" s="14" customFormat="1">
      <c r="A44" s="72"/>
      <c r="B44" s="492" t="s">
        <v>514</v>
      </c>
      <c r="C44" s="488"/>
      <c r="D44" s="71"/>
      <c r="E44" s="484">
        <f t="shared" ref="E44:N44" si="9">ROUND(SUM(D43*E16+E43*E17)/12,4)</f>
        <v>1.2678</v>
      </c>
      <c r="F44" s="484">
        <f t="shared" si="9"/>
        <v>1.2789999999999999</v>
      </c>
      <c r="G44" s="484">
        <f t="shared" si="9"/>
        <v>1.5487</v>
      </c>
      <c r="H44" s="484">
        <f t="shared" si="9"/>
        <v>1.6992</v>
      </c>
      <c r="I44" s="484">
        <f t="shared" si="9"/>
        <v>1.7219</v>
      </c>
      <c r="J44" s="484">
        <f t="shared" si="9"/>
        <v>1.75</v>
      </c>
      <c r="K44" s="484">
        <f t="shared" si="9"/>
        <v>1.7791999999999999</v>
      </c>
      <c r="L44" s="484">
        <f t="shared" si="9"/>
        <v>1.7992999999999999</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3" t="str">
        <f>'1.  LRAMVA Summary'!B33</f>
        <v>Sentinel Lighting</v>
      </c>
      <c r="C46" s="857" t="str">
        <f>'2. LRAMVA Threshold'!H43</f>
        <v>kW</v>
      </c>
      <c r="D46" s="46"/>
      <c r="E46" s="46">
        <v>18.985900000000001</v>
      </c>
      <c r="F46" s="46">
        <v>22.629899999999999</v>
      </c>
      <c r="G46" s="46">
        <v>25.384499999999999</v>
      </c>
      <c r="H46" s="46">
        <v>25.739899999999999</v>
      </c>
      <c r="I46" s="46">
        <v>26.0745</v>
      </c>
      <c r="J46" s="46">
        <v>26.543800000000001</v>
      </c>
      <c r="K46" s="46">
        <v>26.968499999999999</v>
      </c>
      <c r="L46" s="46">
        <v>27.211200000000002</v>
      </c>
      <c r="M46" s="46"/>
      <c r="N46" s="46"/>
      <c r="O46" s="69"/>
    </row>
    <row r="47" spans="1:15" s="18" customFormat="1" outlineLevel="1">
      <c r="A47" s="4"/>
      <c r="B47" s="535" t="s">
        <v>511</v>
      </c>
      <c r="C47" s="858"/>
      <c r="D47" s="46"/>
      <c r="E47" s="46"/>
      <c r="F47" s="46"/>
      <c r="G47" s="46"/>
      <c r="H47" s="46"/>
      <c r="I47" s="46"/>
      <c r="J47" s="46"/>
      <c r="K47" s="46"/>
      <c r="L47" s="46"/>
      <c r="M47" s="46"/>
      <c r="N47" s="46"/>
      <c r="O47" s="69"/>
    </row>
    <row r="48" spans="1:15" s="18" customFormat="1" outlineLevel="1">
      <c r="A48" s="4"/>
      <c r="B48" s="535" t="s">
        <v>512</v>
      </c>
      <c r="C48" s="858"/>
      <c r="D48" s="46"/>
      <c r="E48" s="46"/>
      <c r="F48" s="46"/>
      <c r="G48" s="46"/>
      <c r="H48" s="46"/>
      <c r="I48" s="46"/>
      <c r="J48" s="46"/>
      <c r="K48" s="46"/>
      <c r="L48" s="46"/>
      <c r="M48" s="46"/>
      <c r="N48" s="46"/>
      <c r="O48" s="69"/>
    </row>
    <row r="49" spans="1:15" s="18" customFormat="1" outlineLevel="1">
      <c r="A49" s="4"/>
      <c r="B49" s="535" t="s">
        <v>490</v>
      </c>
      <c r="C49" s="858"/>
      <c r="D49" s="46"/>
      <c r="E49" s="46"/>
      <c r="F49" s="46"/>
      <c r="G49" s="46"/>
      <c r="H49" s="46"/>
      <c r="I49" s="46"/>
      <c r="J49" s="46"/>
      <c r="K49" s="46"/>
      <c r="L49" s="46"/>
      <c r="M49" s="46"/>
      <c r="N49" s="46"/>
      <c r="O49" s="69"/>
    </row>
    <row r="50" spans="1:15" s="18" customFormat="1">
      <c r="A50" s="4"/>
      <c r="B50" s="535" t="s">
        <v>513</v>
      </c>
      <c r="C50" s="859"/>
      <c r="D50" s="65">
        <f>SUM(D46:D49)</f>
        <v>0</v>
      </c>
      <c r="E50" s="65">
        <f t="shared" ref="E50:N50" si="10">SUM(E46:E49)</f>
        <v>18.985900000000001</v>
      </c>
      <c r="F50" s="65">
        <f t="shared" si="10"/>
        <v>22.629899999999999</v>
      </c>
      <c r="G50" s="65">
        <f t="shared" si="10"/>
        <v>25.384499999999999</v>
      </c>
      <c r="H50" s="65">
        <f t="shared" si="10"/>
        <v>25.739899999999999</v>
      </c>
      <c r="I50" s="65">
        <f t="shared" si="10"/>
        <v>26.0745</v>
      </c>
      <c r="J50" s="65">
        <f t="shared" si="10"/>
        <v>26.543800000000001</v>
      </c>
      <c r="K50" s="65">
        <f t="shared" si="10"/>
        <v>26.968499999999999</v>
      </c>
      <c r="L50" s="65">
        <f t="shared" si="10"/>
        <v>27.211200000000002</v>
      </c>
      <c r="M50" s="65">
        <f t="shared" si="10"/>
        <v>0</v>
      </c>
      <c r="N50" s="65">
        <f t="shared" si="10"/>
        <v>0</v>
      </c>
      <c r="O50" s="76"/>
    </row>
    <row r="51" spans="1:15" s="14" customFormat="1">
      <c r="A51" s="72"/>
      <c r="B51" s="492" t="s">
        <v>514</v>
      </c>
      <c r="C51" s="488"/>
      <c r="D51" s="71"/>
      <c r="E51" s="484">
        <f t="shared" ref="E51:N51" si="11">ROUND(SUM(D50*E16+E50*E17)/12,4)</f>
        <v>18.985900000000001</v>
      </c>
      <c r="F51" s="484">
        <f t="shared" si="11"/>
        <v>22.629899999999999</v>
      </c>
      <c r="G51" s="484">
        <f t="shared" si="11"/>
        <v>24.4663</v>
      </c>
      <c r="H51" s="484">
        <f t="shared" si="11"/>
        <v>25.621400000000001</v>
      </c>
      <c r="I51" s="484">
        <f t="shared" si="11"/>
        <v>25.963000000000001</v>
      </c>
      <c r="J51" s="484">
        <f t="shared" si="11"/>
        <v>26.3874</v>
      </c>
      <c r="K51" s="484">
        <f t="shared" si="11"/>
        <v>26.826899999999998</v>
      </c>
      <c r="L51" s="484">
        <f t="shared" si="11"/>
        <v>27.130299999999998</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3" t="str">
        <f>'1.  LRAMVA Summary'!B34</f>
        <v>Street Lighting</v>
      </c>
      <c r="C53" s="857" t="str">
        <f>'2. LRAMVA Threshold'!I43</f>
        <v>kW</v>
      </c>
      <c r="D53" s="46"/>
      <c r="E53" s="46">
        <v>14.468400000000001</v>
      </c>
      <c r="F53" s="46">
        <v>16.551200000000001</v>
      </c>
      <c r="G53" s="46">
        <v>18.565899999999999</v>
      </c>
      <c r="H53" s="46">
        <v>18.825800000000001</v>
      </c>
      <c r="I53" s="46">
        <v>19.070499999999999</v>
      </c>
      <c r="J53" s="46">
        <v>19.413799999999998</v>
      </c>
      <c r="K53" s="46">
        <v>19.724399999999999</v>
      </c>
      <c r="L53" s="46">
        <v>19.901900000000001</v>
      </c>
      <c r="M53" s="46"/>
      <c r="N53" s="46"/>
      <c r="O53" s="69"/>
    </row>
    <row r="54" spans="1:15" s="18" customFormat="1" outlineLevel="1">
      <c r="A54" s="4"/>
      <c r="B54" s="535" t="s">
        <v>511</v>
      </c>
      <c r="C54" s="858"/>
      <c r="D54" s="46"/>
      <c r="E54" s="46"/>
      <c r="F54" s="46"/>
      <c r="G54" s="46"/>
      <c r="H54" s="46"/>
      <c r="I54" s="46"/>
      <c r="J54" s="46"/>
      <c r="K54" s="46"/>
      <c r="L54" s="46"/>
      <c r="M54" s="46"/>
      <c r="N54" s="46"/>
      <c r="O54" s="69"/>
    </row>
    <row r="55" spans="1:15" s="18" customFormat="1" outlineLevel="1">
      <c r="A55" s="4"/>
      <c r="B55" s="535" t="s">
        <v>512</v>
      </c>
      <c r="C55" s="858"/>
      <c r="D55" s="46"/>
      <c r="E55" s="46"/>
      <c r="F55" s="46"/>
      <c r="G55" s="46"/>
      <c r="H55" s="46"/>
      <c r="I55" s="46"/>
      <c r="J55" s="46"/>
      <c r="K55" s="46"/>
      <c r="L55" s="46"/>
      <c r="M55" s="46"/>
      <c r="N55" s="46"/>
      <c r="O55" s="69"/>
    </row>
    <row r="56" spans="1:15" s="18" customFormat="1" outlineLevel="1">
      <c r="A56" s="4"/>
      <c r="B56" s="535" t="s">
        <v>490</v>
      </c>
      <c r="C56" s="858"/>
      <c r="D56" s="46"/>
      <c r="E56" s="46"/>
      <c r="F56" s="46"/>
      <c r="G56" s="46"/>
      <c r="H56" s="46"/>
      <c r="I56" s="46"/>
      <c r="J56" s="46"/>
      <c r="K56" s="46"/>
      <c r="L56" s="46"/>
      <c r="M56" s="46"/>
      <c r="N56" s="46"/>
      <c r="O56" s="69"/>
    </row>
    <row r="57" spans="1:15" s="18" customFormat="1">
      <c r="A57" s="4"/>
      <c r="B57" s="535" t="s">
        <v>513</v>
      </c>
      <c r="C57" s="859"/>
      <c r="D57" s="65">
        <f>SUM(D53:D56)</f>
        <v>0</v>
      </c>
      <c r="E57" s="65">
        <f t="shared" ref="E57:N57" si="12">SUM(E53:E56)</f>
        <v>14.468400000000001</v>
      </c>
      <c r="F57" s="65">
        <f t="shared" si="12"/>
        <v>16.551200000000001</v>
      </c>
      <c r="G57" s="65">
        <f t="shared" si="12"/>
        <v>18.565899999999999</v>
      </c>
      <c r="H57" s="65">
        <f t="shared" si="12"/>
        <v>18.825800000000001</v>
      </c>
      <c r="I57" s="65">
        <f t="shared" si="12"/>
        <v>19.070499999999999</v>
      </c>
      <c r="J57" s="65">
        <f t="shared" si="12"/>
        <v>19.413799999999998</v>
      </c>
      <c r="K57" s="65">
        <f t="shared" si="12"/>
        <v>19.724399999999999</v>
      </c>
      <c r="L57" s="65">
        <f t="shared" si="12"/>
        <v>19.901900000000001</v>
      </c>
      <c r="M57" s="65">
        <f t="shared" si="12"/>
        <v>0</v>
      </c>
      <c r="N57" s="65">
        <f t="shared" si="12"/>
        <v>0</v>
      </c>
      <c r="O57" s="77"/>
    </row>
    <row r="58" spans="1:15" s="14" customFormat="1">
      <c r="A58" s="72"/>
      <c r="B58" s="492" t="s">
        <v>514</v>
      </c>
      <c r="C58" s="488"/>
      <c r="D58" s="71"/>
      <c r="E58" s="484">
        <f t="shared" ref="E58:N58" si="13">ROUND(SUM(D57*E16+E57*E17)/12,4)</f>
        <v>14.468400000000001</v>
      </c>
      <c r="F58" s="484">
        <f t="shared" si="13"/>
        <v>16.551200000000001</v>
      </c>
      <c r="G58" s="484">
        <f t="shared" si="13"/>
        <v>17.894300000000001</v>
      </c>
      <c r="H58" s="484">
        <f t="shared" si="13"/>
        <v>18.7392</v>
      </c>
      <c r="I58" s="484">
        <f t="shared" si="13"/>
        <v>18.988900000000001</v>
      </c>
      <c r="J58" s="484">
        <f t="shared" si="13"/>
        <v>19.299399999999999</v>
      </c>
      <c r="K58" s="484">
        <f t="shared" si="13"/>
        <v>19.620899999999999</v>
      </c>
      <c r="L58" s="484">
        <f t="shared" si="13"/>
        <v>19.842700000000001</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3" t="str">
        <f>'1.  LRAMVA Summary'!B35</f>
        <v>Unmetered Scattered Load</v>
      </c>
      <c r="C60" s="857" t="str">
        <f>'2. LRAMVA Threshold'!J43</f>
        <v>kWh</v>
      </c>
      <c r="D60" s="46"/>
      <c r="E60" s="46">
        <v>3.9600000000000003E-2</v>
      </c>
      <c r="F60" s="46">
        <v>4.2599999999999999E-2</v>
      </c>
      <c r="G60" s="46">
        <v>3.2500000000000001E-2</v>
      </c>
      <c r="H60" s="46">
        <v>3.3000000000000002E-2</v>
      </c>
      <c r="I60" s="46">
        <v>3.3399999999999999E-2</v>
      </c>
      <c r="J60" s="46">
        <v>3.4000000000000002E-2</v>
      </c>
      <c r="K60" s="46">
        <v>3.4500000000000003E-2</v>
      </c>
      <c r="L60" s="46">
        <v>3.4799999999999998E-2</v>
      </c>
      <c r="M60" s="46"/>
      <c r="N60" s="46"/>
      <c r="O60" s="69"/>
    </row>
    <row r="61" spans="1:15" s="18" customFormat="1" outlineLevel="1">
      <c r="A61" s="4"/>
      <c r="B61" s="535" t="s">
        <v>511</v>
      </c>
      <c r="C61" s="858"/>
      <c r="D61" s="46"/>
      <c r="E61" s="46"/>
      <c r="F61" s="46"/>
      <c r="G61" s="46"/>
      <c r="H61" s="46"/>
      <c r="I61" s="46"/>
      <c r="J61" s="46"/>
      <c r="K61" s="46"/>
      <c r="L61" s="46"/>
      <c r="M61" s="46"/>
      <c r="N61" s="46"/>
      <c r="O61" s="69"/>
    </row>
    <row r="62" spans="1:15" s="18" customFormat="1" outlineLevel="1">
      <c r="A62" s="4"/>
      <c r="B62" s="535" t="s">
        <v>512</v>
      </c>
      <c r="C62" s="858"/>
      <c r="D62" s="46"/>
      <c r="E62" s="46"/>
      <c r="F62" s="46"/>
      <c r="G62" s="46"/>
      <c r="H62" s="46"/>
      <c r="I62" s="46"/>
      <c r="J62" s="46"/>
      <c r="K62" s="46"/>
      <c r="L62" s="46"/>
      <c r="M62" s="46"/>
      <c r="N62" s="46"/>
      <c r="O62" s="69"/>
    </row>
    <row r="63" spans="1:15" s="18" customFormat="1" outlineLevel="1">
      <c r="A63" s="4"/>
      <c r="B63" s="535" t="s">
        <v>490</v>
      </c>
      <c r="C63" s="858"/>
      <c r="D63" s="46"/>
      <c r="E63" s="46"/>
      <c r="F63" s="46"/>
      <c r="G63" s="46"/>
      <c r="H63" s="46"/>
      <c r="I63" s="46"/>
      <c r="J63" s="46"/>
      <c r="K63" s="46"/>
      <c r="L63" s="46"/>
      <c r="M63" s="46"/>
      <c r="N63" s="46"/>
      <c r="O63" s="69"/>
    </row>
    <row r="64" spans="1:15" s="18" customFormat="1">
      <c r="A64" s="4"/>
      <c r="B64" s="535" t="s">
        <v>513</v>
      </c>
      <c r="C64" s="859"/>
      <c r="D64" s="65">
        <f>SUM(D60:D63)</f>
        <v>0</v>
      </c>
      <c r="E64" s="65">
        <f t="shared" ref="E64:N64" si="14">SUM(E60:E63)</f>
        <v>3.9600000000000003E-2</v>
      </c>
      <c r="F64" s="65">
        <f t="shared" si="14"/>
        <v>4.2599999999999999E-2</v>
      </c>
      <c r="G64" s="65">
        <f t="shared" si="14"/>
        <v>3.2500000000000001E-2</v>
      </c>
      <c r="H64" s="65">
        <f t="shared" si="14"/>
        <v>3.3000000000000002E-2</v>
      </c>
      <c r="I64" s="65">
        <f t="shared" si="14"/>
        <v>3.3399999999999999E-2</v>
      </c>
      <c r="J64" s="65">
        <f t="shared" si="14"/>
        <v>3.4000000000000002E-2</v>
      </c>
      <c r="K64" s="65">
        <f t="shared" si="14"/>
        <v>3.4500000000000003E-2</v>
      </c>
      <c r="L64" s="65">
        <f t="shared" si="14"/>
        <v>3.4799999999999998E-2</v>
      </c>
      <c r="M64" s="65">
        <f t="shared" si="14"/>
        <v>0</v>
      </c>
      <c r="N64" s="65">
        <f t="shared" si="14"/>
        <v>0</v>
      </c>
      <c r="O64" s="77"/>
    </row>
    <row r="65" spans="1:15" s="14" customFormat="1">
      <c r="A65" s="72"/>
      <c r="B65" s="492" t="s">
        <v>514</v>
      </c>
      <c r="C65" s="488"/>
      <c r="D65" s="71"/>
      <c r="E65" s="484">
        <f t="shared" ref="E65:N65" si="15">ROUND(SUM(D64*E16+E64*E17)/12,4)</f>
        <v>3.9600000000000003E-2</v>
      </c>
      <c r="F65" s="484">
        <f t="shared" si="15"/>
        <v>4.2599999999999999E-2</v>
      </c>
      <c r="G65" s="484">
        <f t="shared" si="15"/>
        <v>3.5900000000000001E-2</v>
      </c>
      <c r="H65" s="484">
        <f t="shared" si="15"/>
        <v>3.2800000000000003E-2</v>
      </c>
      <c r="I65" s="484">
        <f>ROUND(SUM(H64*I16+I64*I17)/12,4)</f>
        <v>3.3300000000000003E-2</v>
      </c>
      <c r="J65" s="484">
        <f t="shared" si="15"/>
        <v>3.3799999999999997E-2</v>
      </c>
      <c r="K65" s="484">
        <f t="shared" si="15"/>
        <v>3.4299999999999997E-2</v>
      </c>
      <c r="L65" s="484">
        <f t="shared" si="15"/>
        <v>3.4700000000000002E-2</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3" t="str">
        <f>'1.  LRAMVA Summary'!B36</f>
        <v>Large Use</v>
      </c>
      <c r="C67" s="857" t="str">
        <f>'2. LRAMVA Threshold'!K43</f>
        <v>kW</v>
      </c>
      <c r="D67" s="46"/>
      <c r="E67" s="46">
        <v>1.4742</v>
      </c>
      <c r="F67" s="46">
        <v>1.4610000000000001</v>
      </c>
      <c r="G67" s="46">
        <v>1.8345</v>
      </c>
      <c r="H67" s="46">
        <v>1.8602000000000001</v>
      </c>
      <c r="I67" s="46">
        <v>1.8844000000000001</v>
      </c>
      <c r="J67" s="46">
        <v>1.9182999999999999</v>
      </c>
      <c r="K67" s="46">
        <v>1.9490000000000001</v>
      </c>
      <c r="L67" s="46">
        <v>1.9664999999999999</v>
      </c>
      <c r="M67" s="46"/>
      <c r="N67" s="46"/>
      <c r="O67" s="69"/>
    </row>
    <row r="68" spans="1:15" s="18" customFormat="1" outlineLevel="1">
      <c r="A68" s="4"/>
      <c r="B68" s="535" t="s">
        <v>511</v>
      </c>
      <c r="C68" s="858"/>
      <c r="D68" s="46"/>
      <c r="E68" s="46"/>
      <c r="F68" s="46"/>
      <c r="G68" s="46"/>
      <c r="H68" s="46"/>
      <c r="I68" s="46"/>
      <c r="J68" s="46"/>
      <c r="K68" s="46"/>
      <c r="L68" s="46"/>
      <c r="M68" s="46"/>
      <c r="N68" s="46"/>
      <c r="O68" s="69"/>
    </row>
    <row r="69" spans="1:15" s="18" customFormat="1" outlineLevel="1">
      <c r="A69" s="4"/>
      <c r="B69" s="535" t="s">
        <v>512</v>
      </c>
      <c r="C69" s="858"/>
      <c r="D69" s="46"/>
      <c r="E69" s="46"/>
      <c r="F69" s="46"/>
      <c r="G69" s="46"/>
      <c r="H69" s="46"/>
      <c r="I69" s="46"/>
      <c r="J69" s="46"/>
      <c r="K69" s="46"/>
      <c r="L69" s="46"/>
      <c r="M69" s="46"/>
      <c r="N69" s="46"/>
      <c r="O69" s="69"/>
    </row>
    <row r="70" spans="1:15" s="18" customFormat="1" outlineLevel="1">
      <c r="A70" s="4"/>
      <c r="B70" s="535" t="s">
        <v>490</v>
      </c>
      <c r="C70" s="858"/>
      <c r="D70" s="46"/>
      <c r="E70" s="46"/>
      <c r="F70" s="46"/>
      <c r="G70" s="46"/>
      <c r="H70" s="46"/>
      <c r="I70" s="46"/>
      <c r="J70" s="46"/>
      <c r="K70" s="46"/>
      <c r="L70" s="46"/>
      <c r="M70" s="46"/>
      <c r="N70" s="46"/>
      <c r="O70" s="69"/>
    </row>
    <row r="71" spans="1:15" s="18" customFormat="1">
      <c r="A71" s="4"/>
      <c r="B71" s="535" t="s">
        <v>513</v>
      </c>
      <c r="C71" s="859"/>
      <c r="D71" s="65">
        <f>SUM(D67:D70)</f>
        <v>0</v>
      </c>
      <c r="E71" s="65">
        <f t="shared" ref="E71:N71" si="16">SUM(E67:E70)</f>
        <v>1.4742</v>
      </c>
      <c r="F71" s="65">
        <f>SUM(F67:F70)</f>
        <v>1.4610000000000001</v>
      </c>
      <c r="G71" s="65">
        <f t="shared" si="16"/>
        <v>1.8345</v>
      </c>
      <c r="H71" s="65">
        <f t="shared" si="16"/>
        <v>1.8602000000000001</v>
      </c>
      <c r="I71" s="65">
        <f t="shared" si="16"/>
        <v>1.8844000000000001</v>
      </c>
      <c r="J71" s="65">
        <f t="shared" si="16"/>
        <v>1.9182999999999999</v>
      </c>
      <c r="K71" s="65">
        <f t="shared" si="16"/>
        <v>1.9490000000000001</v>
      </c>
      <c r="L71" s="65">
        <f t="shared" si="16"/>
        <v>1.9664999999999999</v>
      </c>
      <c r="M71" s="65">
        <f t="shared" si="16"/>
        <v>0</v>
      </c>
      <c r="N71" s="65">
        <f t="shared" si="16"/>
        <v>0</v>
      </c>
      <c r="O71" s="77"/>
    </row>
    <row r="72" spans="1:15" s="14" customFormat="1">
      <c r="A72" s="72"/>
      <c r="B72" s="492" t="s">
        <v>514</v>
      </c>
      <c r="C72" s="488"/>
      <c r="D72" s="71"/>
      <c r="E72" s="484">
        <f t="shared" ref="E72:N72" si="17">ROUND(SUM(D71*E16+E71*E17)/12,4)</f>
        <v>1.4742</v>
      </c>
      <c r="F72" s="484">
        <f t="shared" si="17"/>
        <v>1.4610000000000001</v>
      </c>
      <c r="G72" s="484">
        <f t="shared" si="17"/>
        <v>1.71</v>
      </c>
      <c r="H72" s="484">
        <f t="shared" si="17"/>
        <v>1.8515999999999999</v>
      </c>
      <c r="I72" s="484">
        <f t="shared" si="17"/>
        <v>1.8763000000000001</v>
      </c>
      <c r="J72" s="484">
        <f t="shared" si="17"/>
        <v>1.907</v>
      </c>
      <c r="K72" s="484">
        <f t="shared" si="17"/>
        <v>1.9388000000000001</v>
      </c>
      <c r="L72" s="484">
        <f t="shared" si="17"/>
        <v>1.9607000000000001</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3">
        <f>'1.  LRAMVA Summary'!B37</f>
        <v>0</v>
      </c>
      <c r="C74" s="857">
        <f>'2. LRAMVA Threshold'!L43</f>
        <v>0</v>
      </c>
      <c r="D74" s="46"/>
      <c r="E74" s="46"/>
      <c r="F74" s="46"/>
      <c r="G74" s="46"/>
      <c r="H74" s="46"/>
      <c r="I74" s="46"/>
      <c r="J74" s="46"/>
      <c r="K74" s="46"/>
      <c r="L74" s="46"/>
      <c r="M74" s="46"/>
      <c r="N74" s="46"/>
      <c r="O74" s="69"/>
    </row>
    <row r="75" spans="1:15" s="18" customFormat="1" outlineLevel="1">
      <c r="A75" s="4"/>
      <c r="B75" s="535" t="s">
        <v>511</v>
      </c>
      <c r="C75" s="858"/>
      <c r="D75" s="46"/>
      <c r="E75" s="46"/>
      <c r="F75" s="46"/>
      <c r="G75" s="46"/>
      <c r="H75" s="46"/>
      <c r="I75" s="46"/>
      <c r="J75" s="46"/>
      <c r="K75" s="46"/>
      <c r="L75" s="46"/>
      <c r="M75" s="46"/>
      <c r="N75" s="46"/>
      <c r="O75" s="69"/>
    </row>
    <row r="76" spans="1:15" s="18" customFormat="1" outlineLevel="1">
      <c r="A76" s="4"/>
      <c r="B76" s="535" t="s">
        <v>512</v>
      </c>
      <c r="C76" s="858"/>
      <c r="D76" s="46"/>
      <c r="E76" s="46"/>
      <c r="F76" s="46"/>
      <c r="G76" s="46"/>
      <c r="H76" s="46"/>
      <c r="I76" s="46"/>
      <c r="J76" s="46"/>
      <c r="K76" s="46"/>
      <c r="L76" s="46"/>
      <c r="M76" s="46"/>
      <c r="N76" s="46"/>
      <c r="O76" s="69"/>
    </row>
    <row r="77" spans="1:15" s="18" customFormat="1" outlineLevel="1">
      <c r="A77" s="4"/>
      <c r="B77" s="535" t="s">
        <v>490</v>
      </c>
      <c r="C77" s="858"/>
      <c r="D77" s="46"/>
      <c r="E77" s="46"/>
      <c r="F77" s="46"/>
      <c r="G77" s="46"/>
      <c r="H77" s="46"/>
      <c r="I77" s="46"/>
      <c r="J77" s="46"/>
      <c r="K77" s="46"/>
      <c r="L77" s="46"/>
      <c r="M77" s="46"/>
      <c r="N77" s="46"/>
      <c r="O77" s="69"/>
    </row>
    <row r="78" spans="1:15" s="18" customFormat="1">
      <c r="A78" s="4"/>
      <c r="B78" s="535" t="s">
        <v>513</v>
      </c>
      <c r="C78" s="85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3">
        <f>'1.  LRAMVA Summary'!B38</f>
        <v>0</v>
      </c>
      <c r="C81" s="857">
        <f>'2. LRAMVA Threshold'!M43</f>
        <v>0</v>
      </c>
      <c r="D81" s="46"/>
      <c r="E81" s="46"/>
      <c r="F81" s="46"/>
      <c r="G81" s="46"/>
      <c r="H81" s="46"/>
      <c r="I81" s="46"/>
      <c r="J81" s="46"/>
      <c r="K81" s="46"/>
      <c r="L81" s="46"/>
      <c r="M81" s="46"/>
      <c r="N81" s="46"/>
      <c r="O81" s="69"/>
    </row>
    <row r="82" spans="1:15" s="18" customFormat="1" outlineLevel="1">
      <c r="A82" s="4"/>
      <c r="B82" s="535" t="s">
        <v>511</v>
      </c>
      <c r="C82" s="858"/>
      <c r="D82" s="46"/>
      <c r="E82" s="46"/>
      <c r="F82" s="46"/>
      <c r="G82" s="46"/>
      <c r="H82" s="46"/>
      <c r="I82" s="46"/>
      <c r="J82" s="46"/>
      <c r="K82" s="46"/>
      <c r="L82" s="46"/>
      <c r="M82" s="46"/>
      <c r="N82" s="46"/>
      <c r="O82" s="69"/>
    </row>
    <row r="83" spans="1:15" s="18" customFormat="1" outlineLevel="1">
      <c r="A83" s="4"/>
      <c r="B83" s="535" t="s">
        <v>512</v>
      </c>
      <c r="C83" s="858"/>
      <c r="D83" s="46"/>
      <c r="E83" s="46"/>
      <c r="F83" s="46"/>
      <c r="G83" s="46"/>
      <c r="H83" s="46"/>
      <c r="I83" s="46"/>
      <c r="J83" s="46"/>
      <c r="K83" s="46"/>
      <c r="L83" s="46"/>
      <c r="M83" s="46"/>
      <c r="N83" s="46"/>
      <c r="O83" s="69"/>
    </row>
    <row r="84" spans="1:15" s="18" customFormat="1" outlineLevel="1">
      <c r="A84" s="4"/>
      <c r="B84" s="535" t="s">
        <v>490</v>
      </c>
      <c r="C84" s="858"/>
      <c r="D84" s="46"/>
      <c r="E84" s="46"/>
      <c r="F84" s="46"/>
      <c r="G84" s="46"/>
      <c r="H84" s="46"/>
      <c r="I84" s="46"/>
      <c r="J84" s="46"/>
      <c r="K84" s="46"/>
      <c r="L84" s="46"/>
      <c r="M84" s="46"/>
      <c r="N84" s="46"/>
      <c r="O84" s="69"/>
    </row>
    <row r="85" spans="1:15" s="18" customFormat="1">
      <c r="A85" s="4"/>
      <c r="B85" s="535" t="s">
        <v>513</v>
      </c>
      <c r="C85" s="85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3">
        <f>'1.  LRAMVA Summary'!B39</f>
        <v>0</v>
      </c>
      <c r="C88" s="857">
        <f>'2. LRAMVA Threshold'!N43</f>
        <v>0</v>
      </c>
      <c r="D88" s="46"/>
      <c r="E88" s="46"/>
      <c r="F88" s="46"/>
      <c r="G88" s="46"/>
      <c r="H88" s="46"/>
      <c r="I88" s="46"/>
      <c r="J88" s="46"/>
      <c r="K88" s="46"/>
      <c r="L88" s="46"/>
      <c r="M88" s="46"/>
      <c r="N88" s="46"/>
      <c r="O88" s="69"/>
    </row>
    <row r="89" spans="1:15" s="18" customFormat="1" outlineLevel="1">
      <c r="A89" s="4"/>
      <c r="B89" s="535" t="s">
        <v>511</v>
      </c>
      <c r="C89" s="858"/>
      <c r="D89" s="46"/>
      <c r="E89" s="46"/>
      <c r="F89" s="46"/>
      <c r="G89" s="46"/>
      <c r="H89" s="46"/>
      <c r="I89" s="46"/>
      <c r="J89" s="46"/>
      <c r="K89" s="46"/>
      <c r="L89" s="46"/>
      <c r="M89" s="46"/>
      <c r="N89" s="46"/>
      <c r="O89" s="69"/>
    </row>
    <row r="90" spans="1:15" s="18" customFormat="1" outlineLevel="1">
      <c r="A90" s="4"/>
      <c r="B90" s="535" t="s">
        <v>512</v>
      </c>
      <c r="C90" s="858"/>
      <c r="D90" s="46"/>
      <c r="E90" s="46"/>
      <c r="F90" s="46"/>
      <c r="G90" s="46"/>
      <c r="H90" s="46"/>
      <c r="I90" s="46"/>
      <c r="J90" s="46"/>
      <c r="K90" s="46"/>
      <c r="L90" s="46"/>
      <c r="M90" s="46"/>
      <c r="N90" s="46"/>
      <c r="O90" s="69"/>
    </row>
    <row r="91" spans="1:15" s="18" customFormat="1" outlineLevel="1">
      <c r="A91" s="4"/>
      <c r="B91" s="535" t="s">
        <v>490</v>
      </c>
      <c r="C91" s="858"/>
      <c r="D91" s="46"/>
      <c r="E91" s="46"/>
      <c r="F91" s="46"/>
      <c r="G91" s="46"/>
      <c r="H91" s="46"/>
      <c r="I91" s="46"/>
      <c r="J91" s="46"/>
      <c r="K91" s="46"/>
      <c r="L91" s="46"/>
      <c r="M91" s="46"/>
      <c r="N91" s="46"/>
      <c r="O91" s="69"/>
    </row>
    <row r="92" spans="1:15" s="18" customFormat="1">
      <c r="A92" s="4"/>
      <c r="B92" s="535" t="s">
        <v>513</v>
      </c>
      <c r="C92" s="85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3">
        <f>'1.  LRAMVA Summary'!B40</f>
        <v>0</v>
      </c>
      <c r="C95" s="857">
        <f>'2. LRAMVA Threshold'!O43</f>
        <v>0</v>
      </c>
      <c r="D95" s="46"/>
      <c r="E95" s="46"/>
      <c r="F95" s="46"/>
      <c r="G95" s="46"/>
      <c r="H95" s="46"/>
      <c r="I95" s="46"/>
      <c r="J95" s="46"/>
      <c r="K95" s="46"/>
      <c r="L95" s="46"/>
      <c r="M95" s="46"/>
      <c r="N95" s="46"/>
      <c r="O95" s="69"/>
    </row>
    <row r="96" spans="1:15" s="18" customFormat="1" outlineLevel="1">
      <c r="A96" s="4"/>
      <c r="B96" s="535" t="s">
        <v>511</v>
      </c>
      <c r="C96" s="858"/>
      <c r="D96" s="46"/>
      <c r="E96" s="46"/>
      <c r="F96" s="46"/>
      <c r="G96" s="46"/>
      <c r="H96" s="46"/>
      <c r="I96" s="46"/>
      <c r="J96" s="46"/>
      <c r="K96" s="46"/>
      <c r="L96" s="46"/>
      <c r="M96" s="46"/>
      <c r="N96" s="46"/>
      <c r="O96" s="69"/>
    </row>
    <row r="97" spans="1:15" s="18" customFormat="1" outlineLevel="1">
      <c r="A97" s="4"/>
      <c r="B97" s="535" t="s">
        <v>512</v>
      </c>
      <c r="C97" s="858"/>
      <c r="D97" s="46"/>
      <c r="E97" s="46"/>
      <c r="F97" s="46"/>
      <c r="G97" s="46"/>
      <c r="H97" s="46"/>
      <c r="I97" s="46"/>
      <c r="J97" s="46"/>
      <c r="K97" s="46"/>
      <c r="L97" s="46"/>
      <c r="M97" s="46"/>
      <c r="N97" s="46"/>
      <c r="O97" s="69"/>
    </row>
    <row r="98" spans="1:15" s="18" customFormat="1" outlineLevel="1">
      <c r="A98" s="4"/>
      <c r="B98" s="535" t="s">
        <v>490</v>
      </c>
      <c r="C98" s="858"/>
      <c r="D98" s="46"/>
      <c r="E98" s="46"/>
      <c r="F98" s="46"/>
      <c r="G98" s="46"/>
      <c r="H98" s="46"/>
      <c r="I98" s="46"/>
      <c r="J98" s="46"/>
      <c r="K98" s="46"/>
      <c r="L98" s="46"/>
      <c r="M98" s="46"/>
      <c r="N98" s="46"/>
      <c r="O98" s="69"/>
    </row>
    <row r="99" spans="1:15" s="18" customFormat="1">
      <c r="A99" s="4"/>
      <c r="B99" s="535" t="s">
        <v>513</v>
      </c>
      <c r="C99" s="85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3">
        <f>'1.  LRAMVA Summary'!B41</f>
        <v>0</v>
      </c>
      <c r="C102" s="857">
        <f>'2. LRAMVA Threshold'!P43</f>
        <v>0</v>
      </c>
      <c r="D102" s="46"/>
      <c r="E102" s="46"/>
      <c r="F102" s="46"/>
      <c r="G102" s="46"/>
      <c r="H102" s="46"/>
      <c r="I102" s="46"/>
      <c r="J102" s="46"/>
      <c r="K102" s="46"/>
      <c r="L102" s="46"/>
      <c r="M102" s="46"/>
      <c r="N102" s="46"/>
      <c r="O102" s="69"/>
    </row>
    <row r="103" spans="1:15" s="18" customFormat="1" outlineLevel="1">
      <c r="A103" s="4"/>
      <c r="B103" s="535" t="s">
        <v>511</v>
      </c>
      <c r="C103" s="858"/>
      <c r="D103" s="46"/>
      <c r="E103" s="46"/>
      <c r="F103" s="46"/>
      <c r="G103" s="46"/>
      <c r="H103" s="46"/>
      <c r="I103" s="46"/>
      <c r="J103" s="46"/>
      <c r="K103" s="46"/>
      <c r="L103" s="46"/>
      <c r="M103" s="46"/>
      <c r="N103" s="46"/>
      <c r="O103" s="69"/>
    </row>
    <row r="104" spans="1:15" s="18" customFormat="1" outlineLevel="1">
      <c r="A104" s="4"/>
      <c r="B104" s="535" t="s">
        <v>512</v>
      </c>
      <c r="C104" s="858"/>
      <c r="D104" s="46"/>
      <c r="E104" s="46"/>
      <c r="F104" s="46"/>
      <c r="G104" s="46"/>
      <c r="H104" s="46"/>
      <c r="I104" s="46"/>
      <c r="J104" s="46"/>
      <c r="K104" s="46"/>
      <c r="L104" s="46"/>
      <c r="M104" s="46"/>
      <c r="N104" s="46"/>
      <c r="O104" s="69"/>
    </row>
    <row r="105" spans="1:15" s="18" customFormat="1" outlineLevel="1">
      <c r="A105" s="4"/>
      <c r="B105" s="535" t="s">
        <v>490</v>
      </c>
      <c r="C105" s="858"/>
      <c r="D105" s="46"/>
      <c r="E105" s="46"/>
      <c r="F105" s="46"/>
      <c r="G105" s="46"/>
      <c r="H105" s="46"/>
      <c r="I105" s="46"/>
      <c r="J105" s="46"/>
      <c r="K105" s="46"/>
      <c r="L105" s="46"/>
      <c r="M105" s="46"/>
      <c r="N105" s="46"/>
      <c r="O105" s="69"/>
    </row>
    <row r="106" spans="1:15" s="18" customFormat="1">
      <c r="A106" s="4"/>
      <c r="B106" s="535" t="s">
        <v>513</v>
      </c>
      <c r="C106" s="85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3">
        <f>'1.  LRAMVA Summary'!B42</f>
        <v>0</v>
      </c>
      <c r="C109" s="857">
        <f>'2. LRAMVA Threshold'!Q43</f>
        <v>0</v>
      </c>
      <c r="D109" s="46"/>
      <c r="E109" s="46"/>
      <c r="F109" s="46"/>
      <c r="G109" s="46"/>
      <c r="H109" s="46"/>
      <c r="I109" s="46"/>
      <c r="J109" s="46"/>
      <c r="K109" s="46"/>
      <c r="L109" s="46"/>
      <c r="M109" s="46"/>
      <c r="N109" s="46"/>
      <c r="O109" s="69"/>
    </row>
    <row r="110" spans="1:15" s="18" customFormat="1" outlineLevel="1">
      <c r="A110" s="4"/>
      <c r="B110" s="535" t="s">
        <v>511</v>
      </c>
      <c r="C110" s="858"/>
      <c r="D110" s="46"/>
      <c r="E110" s="46"/>
      <c r="F110" s="46"/>
      <c r="G110" s="46"/>
      <c r="H110" s="46"/>
      <c r="I110" s="46"/>
      <c r="J110" s="46"/>
      <c r="K110" s="46"/>
      <c r="L110" s="46"/>
      <c r="M110" s="46"/>
      <c r="N110" s="46"/>
      <c r="O110" s="69"/>
    </row>
    <row r="111" spans="1:15" s="18" customFormat="1" outlineLevel="1">
      <c r="A111" s="4"/>
      <c r="B111" s="535" t="s">
        <v>512</v>
      </c>
      <c r="C111" s="858"/>
      <c r="D111" s="46"/>
      <c r="E111" s="46"/>
      <c r="F111" s="46"/>
      <c r="G111" s="46"/>
      <c r="H111" s="46"/>
      <c r="I111" s="46"/>
      <c r="J111" s="46"/>
      <c r="K111" s="46"/>
      <c r="L111" s="46"/>
      <c r="M111" s="46"/>
      <c r="N111" s="46"/>
      <c r="O111" s="69"/>
    </row>
    <row r="112" spans="1:15" s="18" customFormat="1" outlineLevel="1">
      <c r="A112" s="4"/>
      <c r="B112" s="535" t="s">
        <v>490</v>
      </c>
      <c r="C112" s="858"/>
      <c r="D112" s="46"/>
      <c r="E112" s="46"/>
      <c r="F112" s="46"/>
      <c r="G112" s="46"/>
      <c r="H112" s="46"/>
      <c r="I112" s="46"/>
      <c r="J112" s="46"/>
      <c r="K112" s="46"/>
      <c r="L112" s="46"/>
      <c r="M112" s="46"/>
      <c r="N112" s="46"/>
      <c r="O112" s="69"/>
    </row>
    <row r="113" spans="1:17" s="18" customFormat="1">
      <c r="A113" s="4"/>
      <c r="B113" s="535" t="s">
        <v>513</v>
      </c>
      <c r="C113" s="85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614</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861" t="s">
        <v>675</v>
      </c>
      <c r="C120" s="861"/>
      <c r="D120" s="861"/>
      <c r="E120" s="861"/>
      <c r="F120" s="861"/>
      <c r="G120" s="861"/>
      <c r="H120" s="861"/>
      <c r="I120" s="861"/>
      <c r="J120" s="861"/>
      <c r="K120" s="861"/>
      <c r="L120" s="861"/>
      <c r="M120" s="861"/>
      <c r="N120" s="861"/>
      <c r="O120" s="861"/>
      <c r="P120" s="86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50 - 999 kW</v>
      </c>
      <c r="F122" s="244" t="str">
        <f>'1.  LRAMVA Summary'!G52</f>
        <v>General Service 1,000 - 4,999 kW</v>
      </c>
      <c r="G122" s="244" t="str">
        <f>'1.  LRAMVA Summary'!H52</f>
        <v>Sentinel Lighting</v>
      </c>
      <c r="H122" s="244" t="str">
        <f>'1.  LRAMVA Summary'!I52</f>
        <v>Street Lighting</v>
      </c>
      <c r="I122" s="244" t="str">
        <f>'1.  LRAMVA Summary'!J52</f>
        <v>Unmetered Scattered Load</v>
      </c>
      <c r="J122" s="244" t="str">
        <f>'1.  LRAMVA Summary'!K52</f>
        <v>Large Use</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v>
      </c>
      <c r="H123" s="585" t="str">
        <f>'1.  LRAMVA Summary'!I53</f>
        <v>kW</v>
      </c>
      <c r="I123" s="585" t="str">
        <f>'1.  LRAMVA Summary'!J53</f>
        <v>kWh</v>
      </c>
      <c r="J123" s="585" t="str">
        <f>'1.  LRAMVA Summary'!K53</f>
        <v>kW</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500">
        <v>2011</v>
      </c>
      <c r="C124" s="680"/>
      <c r="D124" s="681"/>
      <c r="E124" s="682"/>
      <c r="F124" s="681"/>
      <c r="G124" s="682"/>
      <c r="H124" s="681"/>
      <c r="I124" s="682"/>
      <c r="J124" s="682"/>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c r="D125" s="684"/>
      <c r="E125" s="685"/>
      <c r="F125" s="684"/>
      <c r="G125" s="685"/>
      <c r="H125" s="684"/>
      <c r="I125" s="685"/>
      <c r="J125" s="685"/>
      <c r="K125" s="685">
        <f>HLOOKUP(B125,$E$15:$O$114,65,FALSE)</f>
        <v>0</v>
      </c>
      <c r="L125" s="685">
        <f>HLOOKUP(B125,$E$15:$O$114,72,FALSE)</f>
        <v>0</v>
      </c>
      <c r="M125" s="685">
        <f>HLOOKUP(B125,$E$15:$O$114,79,FALSE)</f>
        <v>0</v>
      </c>
      <c r="N125" s="685">
        <f>HLOOKUP(B125,$E$15:$O$114,86,FALSE)</f>
        <v>0</v>
      </c>
      <c r="O125" s="685">
        <f>HLOOKUP(B125,$E$15:$O$114,93,FALSE)</f>
        <v>0</v>
      </c>
      <c r="P125" s="685">
        <f t="shared" ref="P125:P133" si="30">HLOOKUP(B125,$E$15:$O$114,100,FALSE)</f>
        <v>0</v>
      </c>
    </row>
    <row r="126" spans="1:17">
      <c r="B126" s="501">
        <v>2013</v>
      </c>
      <c r="C126" s="683"/>
      <c r="D126" s="684"/>
      <c r="E126" s="685"/>
      <c r="F126" s="684"/>
      <c r="G126" s="685"/>
      <c r="H126" s="684"/>
      <c r="I126" s="685"/>
      <c r="J126" s="685"/>
      <c r="K126" s="685">
        <f t="shared" ref="K126:K133" si="31">HLOOKUP(B126,$E$15:$O$114,65,FALSE)</f>
        <v>0</v>
      </c>
      <c r="L126" s="685">
        <f>HLOOKUP(B126,$E$15:$O$114,72,FALSE)</f>
        <v>0</v>
      </c>
      <c r="M126" s="685">
        <f t="shared" ref="M126:M133" si="32">HLOOKUP(B126,$E$15:$O$114,79,FALSE)</f>
        <v>0</v>
      </c>
      <c r="N126" s="685">
        <f t="shared" ref="N126:N133" si="33">HLOOKUP(B126,$E$15:$O$114,86,FALSE)</f>
        <v>0</v>
      </c>
      <c r="O126" s="685">
        <f t="shared" ref="O126:O133" si="34">HLOOKUP(B126,$E$15:$O$114,93,FALSE)</f>
        <v>0</v>
      </c>
      <c r="P126" s="685">
        <f t="shared" si="30"/>
        <v>0</v>
      </c>
    </row>
    <row r="127" spans="1:17">
      <c r="B127" s="501">
        <v>2014</v>
      </c>
      <c r="C127" s="683"/>
      <c r="D127" s="684"/>
      <c r="E127" s="685"/>
      <c r="F127" s="684"/>
      <c r="G127" s="685"/>
      <c r="H127" s="684"/>
      <c r="I127" s="685"/>
      <c r="J127" s="685"/>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c r="D128" s="684"/>
      <c r="E128" s="685"/>
      <c r="F128" s="684"/>
      <c r="G128" s="685"/>
      <c r="H128" s="684"/>
      <c r="I128" s="685"/>
      <c r="J128" s="685"/>
      <c r="K128" s="685">
        <f t="shared" si="31"/>
        <v>0</v>
      </c>
      <c r="L128" s="685">
        <f t="shared" ref="L128:L133" si="35">HLOOKUP(B128,$E$15:$O$114,72,FALSE)</f>
        <v>0</v>
      </c>
      <c r="M128" s="685">
        <f t="shared" si="32"/>
        <v>0</v>
      </c>
      <c r="N128" s="685">
        <f t="shared" si="33"/>
        <v>0</v>
      </c>
      <c r="O128" s="685">
        <f t="shared" si="34"/>
        <v>0</v>
      </c>
      <c r="P128" s="685">
        <f t="shared" si="30"/>
        <v>0</v>
      </c>
    </row>
    <row r="129" spans="2:16">
      <c r="B129" s="501">
        <v>2016</v>
      </c>
      <c r="C129" s="683"/>
      <c r="D129" s="684"/>
      <c r="E129" s="685"/>
      <c r="F129" s="684"/>
      <c r="G129" s="685"/>
      <c r="H129" s="684"/>
      <c r="I129" s="685"/>
      <c r="J129" s="685"/>
      <c r="K129" s="685">
        <f t="shared" si="31"/>
        <v>0</v>
      </c>
      <c r="L129" s="685">
        <f t="shared" si="35"/>
        <v>0</v>
      </c>
      <c r="M129" s="685">
        <f t="shared" si="32"/>
        <v>0</v>
      </c>
      <c r="N129" s="685">
        <f t="shared" si="33"/>
        <v>0</v>
      </c>
      <c r="O129" s="685">
        <f t="shared" si="34"/>
        <v>0</v>
      </c>
      <c r="P129" s="685">
        <f t="shared" si="30"/>
        <v>0</v>
      </c>
    </row>
    <row r="130" spans="2:16">
      <c r="B130" s="501">
        <v>2017</v>
      </c>
      <c r="C130" s="683"/>
      <c r="D130" s="684"/>
      <c r="E130" s="685"/>
      <c r="F130" s="684"/>
      <c r="G130" s="685"/>
      <c r="H130" s="684"/>
      <c r="I130" s="685"/>
      <c r="J130" s="685"/>
      <c r="K130" s="685">
        <f t="shared" si="31"/>
        <v>0</v>
      </c>
      <c r="L130" s="685">
        <f t="shared" si="35"/>
        <v>0</v>
      </c>
      <c r="M130" s="685">
        <f t="shared" si="32"/>
        <v>0</v>
      </c>
      <c r="N130" s="685">
        <f t="shared" si="33"/>
        <v>0</v>
      </c>
      <c r="O130" s="685">
        <f t="shared" si="34"/>
        <v>0</v>
      </c>
      <c r="P130" s="685">
        <f t="shared" si="30"/>
        <v>0</v>
      </c>
    </row>
    <row r="131" spans="2:16">
      <c r="B131" s="501">
        <v>2018</v>
      </c>
      <c r="C131" s="683">
        <f t="shared" ref="C131:C133" si="36">HLOOKUP(B131,$E$15:$O$114,9,FALSE)</f>
        <v>7.6E-3</v>
      </c>
      <c r="D131" s="684">
        <f t="shared" ref="D131:D133" si="37">HLOOKUP(B131,$E$15:$O$114,16,FALSE)</f>
        <v>1.9800000000000002E-2</v>
      </c>
      <c r="E131" s="685">
        <f t="shared" ref="E131:E133" si="38">HLOOKUP(B131,$E$15:$O$114,23,FALSE)</f>
        <v>4.4107000000000003</v>
      </c>
      <c r="F131" s="684">
        <f t="shared" ref="F131:F133" si="39">HLOOKUP(B131,$E$15:$O$114,30,FALSE)</f>
        <v>1.7992999999999999</v>
      </c>
      <c r="G131" s="685">
        <f t="shared" ref="G131:G132" si="40">HLOOKUP(B131,$E$15:$O$114,37,FALSE)</f>
        <v>27.130299999999998</v>
      </c>
      <c r="H131" s="684">
        <f t="shared" ref="H131:H133" si="41">HLOOKUP(B131,$E$15:$O$114,44,FALSE)</f>
        <v>19.842700000000001</v>
      </c>
      <c r="I131" s="685">
        <f t="shared" ref="I131:I133" si="42">HLOOKUP(B131,$E$15:$O$114,51,FALSE)</f>
        <v>3.4700000000000002E-2</v>
      </c>
      <c r="J131" s="685">
        <f t="shared" ref="J131:J133" si="43">HLOOKUP(B131,$E$15:$O$114,58,FALSE)</f>
        <v>1.9607000000000001</v>
      </c>
      <c r="K131" s="685">
        <f t="shared" si="31"/>
        <v>0</v>
      </c>
      <c r="L131" s="685">
        <f t="shared" si="35"/>
        <v>0</v>
      </c>
      <c r="M131" s="685">
        <f t="shared" si="32"/>
        <v>0</v>
      </c>
      <c r="N131" s="685">
        <f t="shared" si="33"/>
        <v>0</v>
      </c>
      <c r="O131" s="685">
        <f t="shared" si="34"/>
        <v>0</v>
      </c>
      <c r="P131" s="685">
        <f t="shared" si="30"/>
        <v>0</v>
      </c>
    </row>
    <row r="132" spans="2:16" hidden="1">
      <c r="B132" s="501">
        <v>2019</v>
      </c>
      <c r="C132" s="683">
        <f t="shared" si="36"/>
        <v>0</v>
      </c>
      <c r="D132" s="684">
        <f t="shared" si="37"/>
        <v>0</v>
      </c>
      <c r="E132" s="685">
        <f t="shared" si="38"/>
        <v>0</v>
      </c>
      <c r="F132" s="684">
        <f t="shared" si="39"/>
        <v>0</v>
      </c>
      <c r="G132" s="685">
        <f t="shared" si="40"/>
        <v>0</v>
      </c>
      <c r="H132" s="684">
        <f t="shared" si="41"/>
        <v>0</v>
      </c>
      <c r="I132" s="685">
        <f t="shared" si="42"/>
        <v>0</v>
      </c>
      <c r="J132" s="685">
        <f t="shared" si="43"/>
        <v>0</v>
      </c>
      <c r="K132" s="685">
        <f t="shared" si="31"/>
        <v>0</v>
      </c>
      <c r="L132" s="685">
        <f t="shared" si="35"/>
        <v>0</v>
      </c>
      <c r="M132" s="685">
        <f t="shared" si="32"/>
        <v>0</v>
      </c>
      <c r="N132" s="685">
        <f t="shared" si="33"/>
        <v>0</v>
      </c>
      <c r="O132" s="685">
        <f t="shared" si="34"/>
        <v>0</v>
      </c>
      <c r="P132" s="685">
        <f t="shared" si="30"/>
        <v>0</v>
      </c>
    </row>
    <row r="133" spans="2:16" hidden="1">
      <c r="B133" s="502">
        <v>2020</v>
      </c>
      <c r="C133" s="686">
        <f t="shared" si="36"/>
        <v>0</v>
      </c>
      <c r="D133" s="687">
        <f t="shared" si="37"/>
        <v>0</v>
      </c>
      <c r="E133" s="688">
        <f t="shared" si="38"/>
        <v>0</v>
      </c>
      <c r="F133" s="687">
        <f t="shared" si="39"/>
        <v>0</v>
      </c>
      <c r="G133" s="688">
        <f>HLOOKUP(B133,$E$15:$O$114,37,FALSE)</f>
        <v>0</v>
      </c>
      <c r="H133" s="687">
        <f t="shared" si="41"/>
        <v>0</v>
      </c>
      <c r="I133" s="688">
        <f t="shared" si="42"/>
        <v>0</v>
      </c>
      <c r="J133" s="688">
        <f t="shared" si="43"/>
        <v>0</v>
      </c>
      <c r="K133" s="688">
        <f t="shared" si="31"/>
        <v>0</v>
      </c>
      <c r="L133" s="688">
        <f t="shared" si="35"/>
        <v>0</v>
      </c>
      <c r="M133" s="688">
        <f t="shared" si="32"/>
        <v>0</v>
      </c>
      <c r="N133" s="688">
        <f t="shared" si="33"/>
        <v>0</v>
      </c>
      <c r="O133" s="688">
        <f t="shared" si="34"/>
        <v>0</v>
      </c>
      <c r="P133" s="688">
        <f t="shared" si="30"/>
        <v>0</v>
      </c>
    </row>
    <row r="134" spans="2:16" ht="18.75" customHeight="1">
      <c r="B134" s="498" t="s">
        <v>631</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Y89"/>
  <sheetViews>
    <sheetView topLeftCell="A10" zoomScale="90" zoomScaleNormal="90" workbookViewId="0">
      <selection activeCell="C30" sqref="C30:D30"/>
    </sheetView>
  </sheetViews>
  <sheetFormatPr defaultColWidth="9.140625" defaultRowHeight="15"/>
  <cols>
    <col min="1" max="5" width="9.140625" style="12"/>
    <col min="6" max="6" width="13.28515625" style="12" customWidth="1"/>
    <col min="7" max="7" width="11.42578125" style="12" bestFit="1" customWidth="1"/>
    <col min="8" max="8" width="11.42578125" style="12" customWidth="1"/>
    <col min="9" max="9" width="13.140625" style="12" customWidth="1"/>
    <col min="10" max="10" width="13" style="12" customWidth="1"/>
    <col min="11" max="11" width="11.42578125" style="12" bestFit="1" customWidth="1"/>
    <col min="12" max="12" width="9.140625" style="12"/>
    <col min="13" max="13" width="9.85546875" style="12" bestFit="1" customWidth="1"/>
    <col min="14" max="14" width="10.140625" style="12" customWidth="1"/>
    <col min="15" max="15" width="13.28515625" style="12" bestFit="1" customWidth="1"/>
    <col min="16" max="16" width="7.7109375" style="12" customWidth="1"/>
    <col min="17" max="16384" width="9.140625" style="12"/>
  </cols>
  <sheetData>
    <row r="14" spans="2:24" ht="15.75">
      <c r="B14" s="587" t="s">
        <v>505</v>
      </c>
    </row>
    <row r="15" spans="2:24" ht="15.75">
      <c r="B15" s="587"/>
    </row>
    <row r="16" spans="2:24" s="667" customFormat="1" ht="28.5" customHeight="1">
      <c r="B16" s="867" t="s">
        <v>634</v>
      </c>
      <c r="C16" s="867"/>
      <c r="D16" s="867"/>
      <c r="E16" s="867"/>
      <c r="F16" s="867"/>
      <c r="G16" s="867"/>
      <c r="H16" s="867"/>
      <c r="I16" s="867"/>
      <c r="J16" s="867"/>
      <c r="K16" s="867"/>
      <c r="L16" s="867"/>
      <c r="M16" s="867"/>
      <c r="N16" s="867"/>
      <c r="O16" s="867"/>
      <c r="P16" s="867"/>
      <c r="Q16" s="867"/>
      <c r="R16" s="867"/>
      <c r="S16" s="867"/>
      <c r="T16" s="867"/>
      <c r="U16" s="867"/>
      <c r="V16" s="867"/>
      <c r="W16" s="867"/>
      <c r="X16" s="867"/>
    </row>
    <row r="18" spans="6:25">
      <c r="F18" s="817" t="s">
        <v>744</v>
      </c>
      <c r="S18" s="817" t="s">
        <v>793</v>
      </c>
    </row>
    <row r="20" spans="6:25">
      <c r="F20" s="810">
        <v>2018</v>
      </c>
      <c r="G20" s="810" t="s">
        <v>371</v>
      </c>
      <c r="H20" s="810" t="s">
        <v>739</v>
      </c>
      <c r="I20" s="810" t="s">
        <v>740</v>
      </c>
      <c r="J20" s="810" t="s">
        <v>741</v>
      </c>
      <c r="S20" s="763"/>
      <c r="T20" s="763" t="s">
        <v>746</v>
      </c>
      <c r="U20" s="763" t="s">
        <v>791</v>
      </c>
    </row>
    <row r="21" spans="6:25">
      <c r="F21" s="755" t="s">
        <v>742</v>
      </c>
      <c r="G21" s="816">
        <f>I89/G89</f>
        <v>6.3167379394504022E-2</v>
      </c>
      <c r="H21" s="756">
        <f>K89/G89</f>
        <v>0.76353680861984075</v>
      </c>
      <c r="I21" s="756">
        <f>M89/G89</f>
        <v>7.3736623018898731E-2</v>
      </c>
      <c r="J21" s="757">
        <f>O89/G89</f>
        <v>9.9559190503405157E-2</v>
      </c>
      <c r="S21" s="763" t="s">
        <v>27</v>
      </c>
      <c r="T21" s="811">
        <f>V33/T33</f>
        <v>0.41016958481048543</v>
      </c>
      <c r="U21" s="812">
        <f>X33/T33</f>
        <v>0.58983041518951451</v>
      </c>
    </row>
    <row r="22" spans="6:25">
      <c r="F22" s="755" t="s">
        <v>743</v>
      </c>
      <c r="G22" s="756">
        <f>J89/H89</f>
        <v>7.7476314344941982E-2</v>
      </c>
      <c r="H22" s="816">
        <f>L89/H89</f>
        <v>0.90185060879441414</v>
      </c>
      <c r="I22" s="816">
        <f>N89/H89</f>
        <v>2.0673856026071909E-2</v>
      </c>
      <c r="J22" s="811">
        <f>P89/H89</f>
        <v>0</v>
      </c>
      <c r="K22" s="759"/>
      <c r="L22" s="759"/>
      <c r="M22" s="760"/>
      <c r="N22" s="758"/>
      <c r="S22" s="763" t="s">
        <v>792</v>
      </c>
      <c r="T22" s="812">
        <f>W33/U33</f>
        <v>0.43539812067260136</v>
      </c>
      <c r="U22" s="811">
        <f>Y33/U33</f>
        <v>0.56460187932739847</v>
      </c>
    </row>
    <row r="23" spans="6:25">
      <c r="J23" s="758"/>
      <c r="K23" s="759"/>
      <c r="L23" s="759"/>
      <c r="M23" s="760"/>
      <c r="N23" s="758"/>
    </row>
    <row r="24" spans="6:25">
      <c r="J24" s="758"/>
      <c r="K24" s="759"/>
      <c r="L24" s="759"/>
      <c r="M24" s="760"/>
      <c r="N24" s="758"/>
    </row>
    <row r="25" spans="6:25">
      <c r="F25" s="755"/>
      <c r="G25" s="868" t="s">
        <v>745</v>
      </c>
      <c r="H25" s="869"/>
      <c r="I25" s="761" t="s">
        <v>746</v>
      </c>
      <c r="J25" s="761"/>
      <c r="K25" s="761" t="s">
        <v>747</v>
      </c>
      <c r="L25" s="761"/>
      <c r="M25" s="761" t="s">
        <v>740</v>
      </c>
      <c r="N25" s="761"/>
      <c r="O25" s="762" t="s">
        <v>748</v>
      </c>
      <c r="P25" s="763"/>
      <c r="S25" s="813"/>
      <c r="T25" s="813"/>
      <c r="U25" s="815"/>
      <c r="V25" s="870" t="s">
        <v>746</v>
      </c>
      <c r="W25" s="871"/>
      <c r="X25" s="870" t="s">
        <v>791</v>
      </c>
      <c r="Y25" s="871"/>
    </row>
    <row r="26" spans="6:25">
      <c r="F26" s="764" t="s">
        <v>749</v>
      </c>
      <c r="G26" s="765" t="s">
        <v>27</v>
      </c>
      <c r="H26" s="765" t="s">
        <v>28</v>
      </c>
      <c r="I26" s="766" t="s">
        <v>27</v>
      </c>
      <c r="J26" s="766" t="s">
        <v>28</v>
      </c>
      <c r="K26" s="766" t="s">
        <v>27</v>
      </c>
      <c r="L26" s="766" t="s">
        <v>28</v>
      </c>
      <c r="M26" s="766" t="s">
        <v>27</v>
      </c>
      <c r="N26" s="766" t="s">
        <v>28</v>
      </c>
      <c r="O26" s="766" t="s">
        <v>750</v>
      </c>
      <c r="P26" s="767" t="s">
        <v>751</v>
      </c>
      <c r="S26" s="813" t="s">
        <v>749</v>
      </c>
      <c r="T26" s="766" t="s">
        <v>27</v>
      </c>
      <c r="U26" s="766" t="s">
        <v>28</v>
      </c>
      <c r="V26" s="766" t="s">
        <v>27</v>
      </c>
      <c r="W26" s="766" t="s">
        <v>28</v>
      </c>
      <c r="X26" s="766" t="s">
        <v>27</v>
      </c>
      <c r="Y26" s="766" t="s">
        <v>28</v>
      </c>
    </row>
    <row r="27" spans="6:25">
      <c r="F27" s="763">
        <v>1</v>
      </c>
      <c r="G27" s="768">
        <v>678.75</v>
      </c>
      <c r="H27" s="768">
        <v>0.6825</v>
      </c>
      <c r="I27" s="769">
        <v>678.75</v>
      </c>
      <c r="J27" s="768">
        <v>0.6825</v>
      </c>
      <c r="K27" s="768"/>
      <c r="L27" s="768"/>
      <c r="M27" s="768"/>
      <c r="N27" s="768"/>
      <c r="O27" s="768"/>
      <c r="P27" s="768"/>
      <c r="S27" s="763">
        <v>1</v>
      </c>
      <c r="T27" s="768">
        <v>15062.736000000001</v>
      </c>
      <c r="U27" s="768">
        <v>2.8680000000000003</v>
      </c>
      <c r="V27" s="768">
        <v>15062.736000000001</v>
      </c>
      <c r="W27" s="768">
        <v>2.8680000000000003</v>
      </c>
      <c r="X27" s="763"/>
      <c r="Y27" s="763"/>
    </row>
    <row r="28" spans="6:25">
      <c r="F28" s="763">
        <v>2</v>
      </c>
      <c r="G28" s="768">
        <v>8550</v>
      </c>
      <c r="H28" s="768">
        <v>3.42</v>
      </c>
      <c r="I28" s="769">
        <v>8550</v>
      </c>
      <c r="J28" s="768">
        <v>3.42</v>
      </c>
      <c r="K28" s="768"/>
      <c r="L28" s="768"/>
      <c r="M28" s="768"/>
      <c r="N28" s="768"/>
      <c r="O28" s="768"/>
      <c r="P28" s="768"/>
      <c r="S28" s="763">
        <v>2</v>
      </c>
      <c r="T28" s="768">
        <v>6201</v>
      </c>
      <c r="U28" s="768">
        <v>2.12</v>
      </c>
      <c r="V28" s="768">
        <v>6201</v>
      </c>
      <c r="W28" s="768">
        <v>2.12</v>
      </c>
      <c r="X28" s="763"/>
      <c r="Y28" s="763"/>
    </row>
    <row r="29" spans="6:25">
      <c r="F29" s="763">
        <v>3</v>
      </c>
      <c r="G29" s="768">
        <v>14838.62</v>
      </c>
      <c r="H29" s="768">
        <v>3.23</v>
      </c>
      <c r="I29" s="769">
        <v>14838.62</v>
      </c>
      <c r="J29" s="768">
        <v>3.23</v>
      </c>
      <c r="K29" s="768"/>
      <c r="L29" s="768"/>
      <c r="M29" s="768"/>
      <c r="N29" s="768"/>
      <c r="O29" s="768"/>
      <c r="P29" s="768"/>
      <c r="S29" s="763">
        <v>3</v>
      </c>
      <c r="T29" s="768">
        <v>617.39700000000016</v>
      </c>
      <c r="U29" s="768">
        <v>0.15900000000000003</v>
      </c>
      <c r="V29" s="763"/>
      <c r="W29" s="763"/>
      <c r="X29" s="768">
        <v>617.39700000000016</v>
      </c>
      <c r="Y29" s="768">
        <v>0.15900000000000003</v>
      </c>
    </row>
    <row r="30" spans="6:25">
      <c r="F30" s="763">
        <v>4</v>
      </c>
      <c r="G30" s="768">
        <v>31788.852800000001</v>
      </c>
      <c r="H30" s="768">
        <v>1.8588</v>
      </c>
      <c r="I30" s="769">
        <v>31788.85</v>
      </c>
      <c r="J30" s="768">
        <v>1.8588</v>
      </c>
      <c r="K30" s="768"/>
      <c r="L30" s="768"/>
      <c r="M30" s="768"/>
      <c r="N30" s="768"/>
      <c r="O30" s="768"/>
      <c r="P30" s="768"/>
      <c r="S30" s="763">
        <v>4</v>
      </c>
      <c r="T30" s="768">
        <v>23761.280000000002</v>
      </c>
      <c r="U30" s="768">
        <v>5.42</v>
      </c>
      <c r="V30" s="763"/>
      <c r="W30" s="763"/>
      <c r="X30" s="768">
        <v>23761.280000000002</v>
      </c>
      <c r="Y30" s="768">
        <v>5.42</v>
      </c>
    </row>
    <row r="31" spans="6:25">
      <c r="F31" s="763">
        <v>5</v>
      </c>
      <c r="G31" s="768">
        <v>14700.8</v>
      </c>
      <c r="H31" s="768">
        <v>3.2</v>
      </c>
      <c r="I31" s="769">
        <v>14700.8</v>
      </c>
      <c r="J31" s="768">
        <v>3.2</v>
      </c>
      <c r="K31" s="768"/>
      <c r="L31" s="768"/>
      <c r="M31" s="768"/>
      <c r="N31" s="768"/>
      <c r="O31" s="768"/>
      <c r="P31" s="768"/>
      <c r="S31" s="763">
        <v>5</v>
      </c>
      <c r="T31" s="768">
        <v>22582.116000000002</v>
      </c>
      <c r="U31" s="768">
        <v>3.5540000000000003</v>
      </c>
      <c r="V31" s="763"/>
      <c r="W31" s="763"/>
      <c r="X31" s="768">
        <v>22582.116000000002</v>
      </c>
      <c r="Y31" s="768">
        <v>3.5540000000000003</v>
      </c>
    </row>
    <row r="32" spans="6:25">
      <c r="F32" s="763">
        <v>6</v>
      </c>
      <c r="G32" s="768">
        <v>291831</v>
      </c>
      <c r="H32" s="768">
        <v>45.789999999999992</v>
      </c>
      <c r="I32" s="769"/>
      <c r="J32" s="768"/>
      <c r="K32" s="769">
        <v>291831</v>
      </c>
      <c r="L32" s="768">
        <v>45.789999999999992</v>
      </c>
      <c r="M32" s="768"/>
      <c r="N32" s="768"/>
      <c r="O32" s="768"/>
      <c r="P32" s="768"/>
      <c r="S32" s="763">
        <v>6</v>
      </c>
      <c r="T32" s="768">
        <v>11392.92</v>
      </c>
      <c r="U32" s="768">
        <v>2.0549999999999997</v>
      </c>
      <c r="V32" s="768">
        <v>11392.92</v>
      </c>
      <c r="W32" s="768">
        <v>2.0549999999999997</v>
      </c>
      <c r="X32" s="763"/>
      <c r="Y32" s="763"/>
    </row>
    <row r="33" spans="6:25">
      <c r="F33" s="763">
        <v>7</v>
      </c>
      <c r="G33" s="768">
        <v>545</v>
      </c>
      <c r="H33" s="768">
        <v>0.91</v>
      </c>
      <c r="I33" s="769">
        <v>545</v>
      </c>
      <c r="J33" s="768">
        <v>0.91</v>
      </c>
      <c r="K33" s="769"/>
      <c r="L33" s="768"/>
      <c r="M33" s="768"/>
      <c r="N33" s="768"/>
      <c r="O33" s="768"/>
      <c r="P33" s="768"/>
      <c r="S33" s="813" t="s">
        <v>26</v>
      </c>
      <c r="T33" s="814">
        <v>79617.449000000008</v>
      </c>
      <c r="U33" s="814">
        <v>16.176000000000002</v>
      </c>
      <c r="V33" s="814">
        <v>32656.656000000003</v>
      </c>
      <c r="W33" s="814">
        <v>7.0430000000000001</v>
      </c>
      <c r="X33" s="814">
        <v>46960.793000000005</v>
      </c>
      <c r="Y33" s="814">
        <v>9.1329999999999991</v>
      </c>
    </row>
    <row r="34" spans="6:25">
      <c r="F34" s="763">
        <v>8</v>
      </c>
      <c r="G34" s="768">
        <v>18460</v>
      </c>
      <c r="H34" s="768">
        <v>2.31</v>
      </c>
      <c r="I34" s="769"/>
      <c r="J34" s="768"/>
      <c r="K34" s="769">
        <v>18460</v>
      </c>
      <c r="L34" s="768">
        <v>2.31</v>
      </c>
      <c r="M34" s="768"/>
      <c r="N34" s="768"/>
      <c r="O34" s="768"/>
      <c r="P34" s="768"/>
    </row>
    <row r="35" spans="6:25">
      <c r="F35" s="763">
        <v>9</v>
      </c>
      <c r="G35" s="768">
        <v>14940.681399999999</v>
      </c>
      <c r="H35" s="768">
        <v>2.7551000000000001</v>
      </c>
      <c r="I35" s="769">
        <v>14940.68</v>
      </c>
      <c r="J35" s="768">
        <v>2.7551000000000001</v>
      </c>
      <c r="K35" s="769"/>
      <c r="L35" s="768"/>
      <c r="M35" s="768"/>
      <c r="N35" s="768"/>
      <c r="O35" s="768"/>
      <c r="P35" s="768"/>
    </row>
    <row r="36" spans="6:25">
      <c r="F36" s="763">
        <v>10</v>
      </c>
      <c r="G36" s="768">
        <v>49960.821199999998</v>
      </c>
      <c r="H36" s="768">
        <v>6.3097999999999992</v>
      </c>
      <c r="I36" s="769"/>
      <c r="J36" s="768"/>
      <c r="K36" s="769"/>
      <c r="L36" s="768"/>
      <c r="M36" s="769">
        <v>49960.82</v>
      </c>
      <c r="N36" s="768">
        <v>6.31</v>
      </c>
      <c r="O36" s="768"/>
      <c r="P36" s="768"/>
    </row>
    <row r="37" spans="6:25">
      <c r="F37" s="763">
        <v>11</v>
      </c>
      <c r="G37" s="768">
        <v>46408.478399999993</v>
      </c>
      <c r="H37" s="768">
        <v>9.6095999999999986</v>
      </c>
      <c r="I37" s="769"/>
      <c r="J37" s="768"/>
      <c r="K37" s="769"/>
      <c r="L37" s="768"/>
      <c r="M37" s="769">
        <v>46408.480000000003</v>
      </c>
      <c r="N37" s="768">
        <v>9.61</v>
      </c>
      <c r="O37" s="768"/>
      <c r="P37" s="768"/>
    </row>
    <row r="38" spans="6:25">
      <c r="F38" s="763">
        <v>12</v>
      </c>
      <c r="G38" s="768">
        <v>2630.8832000000002</v>
      </c>
      <c r="H38" s="768">
        <v>0.63280000000000003</v>
      </c>
      <c r="I38" s="769">
        <v>2630.88</v>
      </c>
      <c r="J38" s="768">
        <v>0.63280000000000003</v>
      </c>
      <c r="K38" s="769"/>
      <c r="L38" s="768"/>
      <c r="M38" s="769"/>
      <c r="N38" s="768"/>
      <c r="O38" s="768"/>
      <c r="P38" s="768"/>
    </row>
    <row r="39" spans="6:25">
      <c r="F39" s="763">
        <v>13</v>
      </c>
      <c r="G39" s="768">
        <v>372649.68799999997</v>
      </c>
      <c r="H39" s="768">
        <v>75.938999999999993</v>
      </c>
      <c r="I39" s="769"/>
      <c r="J39" s="768"/>
      <c r="K39" s="769">
        <v>372649.69</v>
      </c>
      <c r="L39" s="768">
        <v>75.938999999999993</v>
      </c>
      <c r="M39" s="769"/>
      <c r="N39" s="768"/>
      <c r="O39" s="768"/>
      <c r="P39" s="768"/>
    </row>
    <row r="40" spans="6:25">
      <c r="F40" s="763">
        <v>14</v>
      </c>
      <c r="G40" s="768">
        <v>64386</v>
      </c>
      <c r="H40" s="768">
        <v>0</v>
      </c>
      <c r="I40" s="769"/>
      <c r="J40" s="768"/>
      <c r="K40" s="769">
        <v>64386</v>
      </c>
      <c r="L40" s="768">
        <v>0</v>
      </c>
      <c r="M40" s="769"/>
      <c r="N40" s="768"/>
      <c r="O40" s="768"/>
      <c r="P40" s="768"/>
    </row>
    <row r="41" spans="6:25">
      <c r="F41" s="763">
        <v>15</v>
      </c>
      <c r="G41" s="768">
        <v>2572.64</v>
      </c>
      <c r="H41" s="768">
        <v>0.56000000000000005</v>
      </c>
      <c r="I41" s="769">
        <v>2572.64</v>
      </c>
      <c r="J41" s="768">
        <v>0.56000000000000005</v>
      </c>
      <c r="K41" s="769"/>
      <c r="L41" s="768"/>
      <c r="M41" s="769"/>
      <c r="N41" s="768"/>
      <c r="O41" s="768"/>
      <c r="P41" s="768"/>
    </row>
    <row r="42" spans="6:25">
      <c r="F42" s="763">
        <v>16</v>
      </c>
      <c r="G42" s="768">
        <v>352590</v>
      </c>
      <c r="H42" s="768">
        <v>0</v>
      </c>
      <c r="I42" s="769"/>
      <c r="J42" s="768"/>
      <c r="K42" s="769">
        <v>352590</v>
      </c>
      <c r="L42" s="768">
        <v>0</v>
      </c>
      <c r="M42" s="769"/>
      <c r="N42" s="768"/>
      <c r="O42" s="768"/>
      <c r="P42" s="768"/>
    </row>
    <row r="43" spans="6:25">
      <c r="F43" s="763">
        <v>17</v>
      </c>
      <c r="G43" s="768">
        <v>964.6</v>
      </c>
      <c r="H43" s="768">
        <v>1.3780000000000001</v>
      </c>
      <c r="I43" s="769"/>
      <c r="J43" s="768"/>
      <c r="K43" s="769">
        <v>964.6</v>
      </c>
      <c r="L43" s="768">
        <v>1.3780000000000001</v>
      </c>
      <c r="M43" s="769"/>
      <c r="N43" s="768"/>
      <c r="O43" s="768"/>
      <c r="P43" s="768"/>
    </row>
    <row r="44" spans="6:25">
      <c r="F44" s="763">
        <v>18</v>
      </c>
      <c r="G44" s="768">
        <v>11420.4966</v>
      </c>
      <c r="H44" s="768">
        <v>2.0034000000000001</v>
      </c>
      <c r="I44" s="769">
        <v>11420.5</v>
      </c>
      <c r="J44" s="768">
        <v>2.0034000000000001</v>
      </c>
      <c r="K44" s="769"/>
      <c r="L44" s="768"/>
      <c r="M44" s="769"/>
      <c r="N44" s="768"/>
      <c r="O44" s="768"/>
      <c r="P44" s="768"/>
    </row>
    <row r="45" spans="6:25">
      <c r="F45" s="763">
        <v>19</v>
      </c>
      <c r="G45" s="768">
        <v>4073.0403999999999</v>
      </c>
      <c r="H45" s="768">
        <v>0.88660000000000005</v>
      </c>
      <c r="I45" s="769">
        <v>4073.04</v>
      </c>
      <c r="J45" s="768">
        <v>0.88660000000000005</v>
      </c>
      <c r="K45" s="769"/>
      <c r="L45" s="768"/>
      <c r="M45" s="769"/>
      <c r="N45" s="768"/>
      <c r="O45" s="768"/>
      <c r="P45" s="768"/>
    </row>
    <row r="46" spans="6:25">
      <c r="F46" s="763">
        <v>20</v>
      </c>
      <c r="G46" s="768">
        <v>3177.2103999999999</v>
      </c>
      <c r="H46" s="768">
        <v>0.69159999999999999</v>
      </c>
      <c r="I46" s="769">
        <v>3177.21</v>
      </c>
      <c r="J46" s="768">
        <v>0.69159999999999999</v>
      </c>
      <c r="K46" s="769"/>
      <c r="L46" s="768"/>
      <c r="M46" s="769"/>
      <c r="N46" s="768"/>
      <c r="O46" s="768"/>
      <c r="P46" s="768"/>
    </row>
    <row r="47" spans="6:25">
      <c r="F47" s="763">
        <v>21</v>
      </c>
      <c r="G47" s="768">
        <v>168411</v>
      </c>
      <c r="H47" s="768">
        <v>38.81</v>
      </c>
      <c r="I47" s="769"/>
      <c r="J47" s="768"/>
      <c r="K47" s="769">
        <v>168411</v>
      </c>
      <c r="L47" s="768">
        <v>38.81</v>
      </c>
      <c r="M47" s="769"/>
      <c r="N47" s="768"/>
      <c r="O47" s="768"/>
      <c r="P47" s="768"/>
    </row>
    <row r="48" spans="6:25">
      <c r="F48" s="763">
        <v>22</v>
      </c>
      <c r="G48" s="768">
        <v>163233</v>
      </c>
      <c r="H48" s="768">
        <v>0</v>
      </c>
      <c r="I48" s="769"/>
      <c r="J48" s="768"/>
      <c r="K48" s="769">
        <v>163233</v>
      </c>
      <c r="L48" s="768">
        <v>0</v>
      </c>
      <c r="M48" s="769"/>
      <c r="N48" s="768"/>
      <c r="O48" s="768"/>
      <c r="P48" s="768"/>
    </row>
    <row r="49" spans="6:16">
      <c r="F49" s="763">
        <v>23</v>
      </c>
      <c r="G49" s="768">
        <v>2293.3247999999999</v>
      </c>
      <c r="H49" s="768">
        <v>0.49919999999999998</v>
      </c>
      <c r="I49" s="769">
        <v>2293.3200000000002</v>
      </c>
      <c r="J49" s="768">
        <v>0.49919999999999998</v>
      </c>
      <c r="K49" s="769"/>
      <c r="L49" s="768"/>
      <c r="M49" s="769"/>
      <c r="N49" s="768"/>
      <c r="O49" s="768"/>
      <c r="P49" s="768"/>
    </row>
    <row r="50" spans="6:16">
      <c r="F50" s="763">
        <v>24</v>
      </c>
      <c r="G50" s="768">
        <v>79941.2</v>
      </c>
      <c r="H50" s="768">
        <v>11.700000000000001</v>
      </c>
      <c r="I50" s="769"/>
      <c r="J50" s="768"/>
      <c r="K50" s="769">
        <v>79941.2</v>
      </c>
      <c r="L50" s="768">
        <v>11.700000000000001</v>
      </c>
      <c r="M50" s="769"/>
      <c r="N50" s="768"/>
      <c r="O50" s="768"/>
      <c r="P50" s="768"/>
    </row>
    <row r="51" spans="6:16">
      <c r="F51" s="763">
        <v>25</v>
      </c>
      <c r="G51" s="768">
        <v>32176.366399999999</v>
      </c>
      <c r="H51" s="768">
        <v>9.3365999999999989</v>
      </c>
      <c r="I51" s="769">
        <v>32176.37</v>
      </c>
      <c r="J51" s="768">
        <v>9.3365999999999989</v>
      </c>
      <c r="K51" s="769"/>
      <c r="L51" s="768"/>
      <c r="M51" s="769"/>
      <c r="N51" s="768"/>
      <c r="O51" s="768"/>
      <c r="P51" s="768"/>
    </row>
    <row r="52" spans="6:16">
      <c r="F52" s="763">
        <v>26</v>
      </c>
      <c r="G52" s="768">
        <v>19894.667800000003</v>
      </c>
      <c r="H52" s="768">
        <v>3.3001999999999998</v>
      </c>
      <c r="I52" s="769">
        <v>19894.669999999998</v>
      </c>
      <c r="J52" s="768">
        <v>3.3001999999999998</v>
      </c>
      <c r="K52" s="769"/>
      <c r="L52" s="768"/>
      <c r="M52" s="769"/>
      <c r="N52" s="768"/>
      <c r="O52" s="768"/>
      <c r="P52" s="768"/>
    </row>
    <row r="53" spans="6:16">
      <c r="F53" s="763">
        <v>27</v>
      </c>
      <c r="G53" s="768">
        <v>524.5</v>
      </c>
      <c r="H53" s="768">
        <v>0.58499999999999996</v>
      </c>
      <c r="I53" s="769"/>
      <c r="J53" s="768"/>
      <c r="K53" s="769">
        <v>524.5</v>
      </c>
      <c r="L53" s="768">
        <v>0.58499999999999996</v>
      </c>
      <c r="M53" s="769"/>
      <c r="N53" s="768"/>
      <c r="O53" s="768"/>
      <c r="P53" s="768"/>
    </row>
    <row r="54" spans="6:16">
      <c r="F54" s="763">
        <v>28</v>
      </c>
      <c r="G54" s="768">
        <v>3583.32</v>
      </c>
      <c r="H54" s="768">
        <v>0.78</v>
      </c>
      <c r="I54" s="769">
        <v>3583.32</v>
      </c>
      <c r="J54" s="768">
        <v>0.78</v>
      </c>
      <c r="K54" s="769"/>
      <c r="L54" s="768"/>
      <c r="M54" s="769"/>
      <c r="N54" s="768"/>
      <c r="O54" s="768"/>
      <c r="P54" s="768"/>
    </row>
    <row r="55" spans="6:16">
      <c r="F55" s="763">
        <v>29</v>
      </c>
      <c r="G55" s="768">
        <v>4872</v>
      </c>
      <c r="H55" s="768">
        <v>0</v>
      </c>
      <c r="I55" s="769">
        <v>4872</v>
      </c>
      <c r="J55" s="768">
        <v>0</v>
      </c>
      <c r="K55" s="769"/>
      <c r="L55" s="768"/>
      <c r="M55" s="769"/>
      <c r="N55" s="768"/>
      <c r="O55" s="768"/>
      <c r="P55" s="768"/>
    </row>
    <row r="56" spans="6:16">
      <c r="F56" s="763">
        <v>30</v>
      </c>
      <c r="G56" s="768">
        <v>15610</v>
      </c>
      <c r="H56" s="768">
        <v>4.7</v>
      </c>
      <c r="I56" s="769">
        <v>15610</v>
      </c>
      <c r="J56" s="768">
        <v>4.7</v>
      </c>
      <c r="K56" s="769"/>
      <c r="L56" s="768"/>
      <c r="M56" s="769"/>
      <c r="N56" s="768"/>
      <c r="O56" s="768"/>
      <c r="P56" s="768"/>
    </row>
    <row r="57" spans="6:16">
      <c r="F57" s="763">
        <v>31</v>
      </c>
      <c r="G57" s="768">
        <v>3280</v>
      </c>
      <c r="H57" s="768">
        <v>4.4000000000000004</v>
      </c>
      <c r="I57" s="769"/>
      <c r="J57" s="768"/>
      <c r="K57" s="769">
        <v>3280</v>
      </c>
      <c r="L57" s="768">
        <v>4.4000000000000004</v>
      </c>
      <c r="M57" s="769"/>
      <c r="N57" s="768"/>
      <c r="O57" s="768"/>
      <c r="P57" s="768"/>
    </row>
    <row r="58" spans="6:16">
      <c r="F58" s="763">
        <v>32</v>
      </c>
      <c r="G58" s="768">
        <v>4184.4376000000002</v>
      </c>
      <c r="H58" s="768">
        <v>1.0004</v>
      </c>
      <c r="I58" s="769">
        <v>4184.4399999999996</v>
      </c>
      <c r="J58" s="768">
        <v>1.0004</v>
      </c>
      <c r="K58" s="769"/>
      <c r="L58" s="768"/>
      <c r="M58" s="769"/>
      <c r="N58" s="768"/>
      <c r="O58" s="768"/>
      <c r="P58" s="768"/>
    </row>
    <row r="59" spans="6:16">
      <c r="F59" s="763">
        <v>33</v>
      </c>
      <c r="G59" s="768">
        <v>72693.2</v>
      </c>
      <c r="H59" s="768">
        <v>0</v>
      </c>
      <c r="I59" s="769">
        <v>72693.2</v>
      </c>
      <c r="J59" s="768">
        <v>0</v>
      </c>
      <c r="K59" s="769"/>
      <c r="L59" s="768"/>
      <c r="M59" s="769"/>
      <c r="N59" s="768"/>
      <c r="O59" s="768"/>
      <c r="P59" s="768"/>
    </row>
    <row r="60" spans="6:16">
      <c r="F60" s="763">
        <v>34</v>
      </c>
      <c r="G60" s="768">
        <v>6557.3508000000002</v>
      </c>
      <c r="H60" s="768">
        <v>1.7082000000000002</v>
      </c>
      <c r="I60" s="769">
        <v>6557.35</v>
      </c>
      <c r="J60" s="768">
        <v>1.7082000000000002</v>
      </c>
      <c r="K60" s="769"/>
      <c r="L60" s="768"/>
      <c r="M60" s="769"/>
      <c r="N60" s="768"/>
      <c r="O60" s="768"/>
      <c r="P60" s="768"/>
    </row>
    <row r="61" spans="6:16">
      <c r="F61" s="763">
        <v>35</v>
      </c>
      <c r="G61" s="768">
        <v>6720</v>
      </c>
      <c r="H61" s="768">
        <v>0</v>
      </c>
      <c r="I61" s="769">
        <v>6720</v>
      </c>
      <c r="J61" s="768">
        <v>0</v>
      </c>
      <c r="K61" s="769"/>
      <c r="L61" s="768"/>
      <c r="M61" s="769"/>
      <c r="N61" s="768"/>
      <c r="O61" s="768"/>
      <c r="P61" s="768"/>
    </row>
    <row r="62" spans="6:16">
      <c r="F62" s="763">
        <v>36</v>
      </c>
      <c r="G62" s="768">
        <v>245687.12</v>
      </c>
      <c r="H62" s="768">
        <v>53.48</v>
      </c>
      <c r="I62" s="769"/>
      <c r="J62" s="768"/>
      <c r="K62" s="769">
        <v>245687.12</v>
      </c>
      <c r="L62" s="768">
        <v>53.48</v>
      </c>
      <c r="M62" s="769"/>
      <c r="N62" s="768"/>
      <c r="O62" s="768"/>
      <c r="P62" s="768"/>
    </row>
    <row r="63" spans="6:16">
      <c r="F63" s="763">
        <v>37</v>
      </c>
      <c r="G63" s="768">
        <v>75904.2</v>
      </c>
      <c r="H63" s="768">
        <v>11.2</v>
      </c>
      <c r="I63" s="769"/>
      <c r="J63" s="768"/>
      <c r="K63" s="769">
        <v>75904.2</v>
      </c>
      <c r="L63" s="768">
        <v>11.2</v>
      </c>
      <c r="M63" s="769"/>
      <c r="N63" s="768"/>
      <c r="O63" s="768"/>
      <c r="P63" s="768"/>
    </row>
    <row r="64" spans="6:16">
      <c r="F64" s="763">
        <v>38</v>
      </c>
      <c r="G64" s="768">
        <v>18417.424999999999</v>
      </c>
      <c r="H64" s="768">
        <v>2.5125000000000002</v>
      </c>
      <c r="I64" s="769">
        <v>18417.43</v>
      </c>
      <c r="J64" s="768">
        <v>2.5125000000000002</v>
      </c>
      <c r="K64" s="769"/>
      <c r="L64" s="768"/>
      <c r="M64" s="769"/>
      <c r="N64" s="768"/>
      <c r="O64" s="768"/>
      <c r="P64" s="768"/>
    </row>
    <row r="65" spans="6:16">
      <c r="F65" s="763">
        <v>39</v>
      </c>
      <c r="G65" s="768">
        <v>80178.416000000012</v>
      </c>
      <c r="H65" s="768">
        <v>21.019000000000002</v>
      </c>
      <c r="I65" s="769"/>
      <c r="J65" s="768"/>
      <c r="K65" s="769">
        <v>80178.42</v>
      </c>
      <c r="L65" s="768">
        <v>21.019000000000002</v>
      </c>
      <c r="M65" s="769"/>
      <c r="N65" s="768"/>
      <c r="O65" s="768"/>
      <c r="P65" s="768"/>
    </row>
    <row r="66" spans="6:16">
      <c r="F66" s="763">
        <v>40</v>
      </c>
      <c r="G66" s="768">
        <v>8778</v>
      </c>
      <c r="H66" s="768">
        <v>0</v>
      </c>
      <c r="I66" s="769"/>
      <c r="J66" s="768"/>
      <c r="K66" s="769">
        <v>8778</v>
      </c>
      <c r="L66" s="768">
        <v>0</v>
      </c>
      <c r="M66" s="769"/>
      <c r="N66" s="768"/>
      <c r="O66" s="768"/>
      <c r="P66" s="768"/>
    </row>
    <row r="67" spans="6:16">
      <c r="F67" s="763">
        <v>41</v>
      </c>
      <c r="G67" s="768">
        <v>27696.959999999999</v>
      </c>
      <c r="H67" s="768">
        <v>1.2924</v>
      </c>
      <c r="I67" s="769"/>
      <c r="J67" s="768"/>
      <c r="K67" s="769">
        <v>27696.959999999999</v>
      </c>
      <c r="L67" s="768">
        <v>1.2924</v>
      </c>
      <c r="M67" s="769"/>
      <c r="N67" s="768"/>
      <c r="O67" s="768"/>
      <c r="P67" s="768"/>
    </row>
    <row r="68" spans="6:16">
      <c r="F68" s="763">
        <v>42</v>
      </c>
      <c r="G68" s="768">
        <v>364290</v>
      </c>
      <c r="H68" s="768">
        <v>0</v>
      </c>
      <c r="I68" s="769"/>
      <c r="J68" s="768"/>
      <c r="K68" s="769"/>
      <c r="L68" s="768"/>
      <c r="M68" s="769">
        <v>364290</v>
      </c>
      <c r="N68" s="768">
        <v>0</v>
      </c>
      <c r="O68" s="768"/>
      <c r="P68" s="768"/>
    </row>
    <row r="69" spans="6:16">
      <c r="F69" s="763">
        <v>43</v>
      </c>
      <c r="G69" s="768">
        <v>9238.4056</v>
      </c>
      <c r="H69" s="768">
        <v>0.97240000000000004</v>
      </c>
      <c r="I69" s="769">
        <v>9238.41</v>
      </c>
      <c r="J69" s="768">
        <v>0.97240000000000004</v>
      </c>
      <c r="K69" s="769"/>
      <c r="L69" s="768"/>
      <c r="M69" s="768"/>
      <c r="N69" s="768"/>
      <c r="O69" s="768"/>
      <c r="P69" s="768"/>
    </row>
    <row r="70" spans="6:16">
      <c r="F70" s="763">
        <v>44</v>
      </c>
      <c r="G70" s="768">
        <v>5159.9808000000003</v>
      </c>
      <c r="H70" s="768">
        <v>1.1232</v>
      </c>
      <c r="I70" s="769">
        <v>5159.9799999999996</v>
      </c>
      <c r="J70" s="768">
        <v>1.1232</v>
      </c>
      <c r="K70" s="769"/>
      <c r="L70" s="768"/>
      <c r="M70" s="768"/>
      <c r="N70" s="768"/>
      <c r="O70" s="768"/>
      <c r="P70" s="768"/>
    </row>
    <row r="71" spans="6:16">
      <c r="F71" s="763">
        <v>45</v>
      </c>
      <c r="G71" s="768">
        <v>89667</v>
      </c>
      <c r="H71" s="768">
        <v>29.3</v>
      </c>
      <c r="I71" s="769"/>
      <c r="J71" s="768"/>
      <c r="K71" s="769">
        <v>89667</v>
      </c>
      <c r="L71" s="768">
        <v>29.3</v>
      </c>
      <c r="M71" s="768"/>
      <c r="N71" s="768"/>
      <c r="O71" s="768"/>
      <c r="P71" s="768"/>
    </row>
    <row r="72" spans="6:16">
      <c r="F72" s="763">
        <v>46</v>
      </c>
      <c r="G72" s="768">
        <v>5003.7847999999994</v>
      </c>
      <c r="H72" s="768">
        <v>0.72019999999999995</v>
      </c>
      <c r="I72" s="769"/>
      <c r="J72" s="768"/>
      <c r="K72" s="769">
        <v>5003.78</v>
      </c>
      <c r="L72" s="768">
        <v>0.72019999999999995</v>
      </c>
      <c r="M72" s="768"/>
      <c r="N72" s="768"/>
      <c r="O72" s="768"/>
      <c r="P72" s="768"/>
    </row>
    <row r="73" spans="6:16">
      <c r="F73" s="763">
        <v>47</v>
      </c>
      <c r="G73" s="768">
        <v>14354.2176</v>
      </c>
      <c r="H73" s="768">
        <v>2.8704000000000001</v>
      </c>
      <c r="I73" s="769">
        <v>14354.22</v>
      </c>
      <c r="J73" s="768">
        <v>2.8704000000000001</v>
      </c>
      <c r="K73" s="769"/>
      <c r="L73" s="768"/>
      <c r="M73" s="768"/>
      <c r="N73" s="768"/>
      <c r="O73" s="768"/>
      <c r="P73" s="768"/>
    </row>
    <row r="74" spans="6:16">
      <c r="F74" s="763">
        <v>48</v>
      </c>
      <c r="G74" s="768">
        <v>5040</v>
      </c>
      <c r="H74" s="768">
        <v>0</v>
      </c>
      <c r="I74" s="769">
        <v>5040</v>
      </c>
      <c r="J74" s="768">
        <v>0</v>
      </c>
      <c r="K74" s="769"/>
      <c r="L74" s="768"/>
      <c r="M74" s="768"/>
      <c r="N74" s="768"/>
      <c r="O74" s="768"/>
      <c r="P74" s="768"/>
    </row>
    <row r="75" spans="6:16">
      <c r="F75" s="763">
        <v>49</v>
      </c>
      <c r="G75" s="768">
        <v>47175.783599999995</v>
      </c>
      <c r="H75" s="768">
        <v>2.9093999999999998</v>
      </c>
      <c r="I75" s="769"/>
      <c r="J75" s="768"/>
      <c r="K75" s="769">
        <v>47175.78</v>
      </c>
      <c r="L75" s="768">
        <v>2.9093999999999998</v>
      </c>
      <c r="M75" s="768"/>
      <c r="N75" s="768"/>
      <c r="O75" s="768"/>
      <c r="P75" s="768"/>
    </row>
    <row r="76" spans="6:16">
      <c r="F76" s="763">
        <v>50</v>
      </c>
      <c r="G76" s="768">
        <v>593370.23880000005</v>
      </c>
      <c r="H76" s="768">
        <v>125.5224</v>
      </c>
      <c r="I76" s="769"/>
      <c r="J76" s="768"/>
      <c r="K76" s="769">
        <v>593370.24</v>
      </c>
      <c r="L76" s="768">
        <v>125.5224</v>
      </c>
      <c r="M76" s="768"/>
      <c r="N76" s="768"/>
      <c r="O76" s="768"/>
      <c r="P76" s="768"/>
    </row>
    <row r="77" spans="6:16">
      <c r="F77" s="763">
        <v>51</v>
      </c>
      <c r="G77" s="768">
        <v>4323</v>
      </c>
      <c r="H77" s="768">
        <v>0</v>
      </c>
      <c r="I77" s="769">
        <v>2571</v>
      </c>
      <c r="J77" s="768">
        <v>0</v>
      </c>
      <c r="K77" s="769">
        <v>1752</v>
      </c>
      <c r="L77" s="768">
        <v>0</v>
      </c>
      <c r="M77" s="768"/>
      <c r="N77" s="768"/>
      <c r="O77" s="768"/>
      <c r="P77" s="768"/>
    </row>
    <row r="78" spans="6:16">
      <c r="F78" s="763">
        <v>52</v>
      </c>
      <c r="G78" s="768">
        <v>14099.445400000001</v>
      </c>
      <c r="H78" s="768">
        <v>3.0691000000000002</v>
      </c>
      <c r="I78" s="769">
        <v>14099.45</v>
      </c>
      <c r="J78" s="768">
        <v>3.0691000000000002</v>
      </c>
      <c r="K78" s="769"/>
      <c r="L78" s="768"/>
      <c r="M78" s="768"/>
      <c r="N78" s="768"/>
      <c r="O78" s="768"/>
      <c r="P78" s="768"/>
    </row>
    <row r="79" spans="6:16">
      <c r="F79" s="763">
        <v>53</v>
      </c>
      <c r="G79" s="770">
        <v>1141899.3399999999</v>
      </c>
      <c r="H79" s="770">
        <v>4.5950000000000006</v>
      </c>
      <c r="I79" s="771"/>
      <c r="J79" s="770"/>
      <c r="K79" s="771">
        <v>519917.14</v>
      </c>
      <c r="L79" s="768">
        <v>4.5950000000000006</v>
      </c>
      <c r="M79" s="770"/>
      <c r="N79" s="770"/>
      <c r="O79" s="771">
        <v>621982.19999999995</v>
      </c>
      <c r="P79" s="768">
        <v>0</v>
      </c>
    </row>
    <row r="80" spans="6:16">
      <c r="F80" s="763">
        <v>54</v>
      </c>
      <c r="G80" s="770">
        <v>17856.9012</v>
      </c>
      <c r="H80" s="770">
        <v>4.0453000000000001</v>
      </c>
      <c r="I80" s="771"/>
      <c r="J80" s="770"/>
      <c r="K80" s="771">
        <v>17856.900000000001</v>
      </c>
      <c r="L80" s="768">
        <v>4.0453000000000001</v>
      </c>
      <c r="M80" s="770"/>
      <c r="N80" s="770"/>
      <c r="O80" s="770"/>
      <c r="P80" s="768"/>
    </row>
    <row r="81" spans="6:16">
      <c r="F81" s="763">
        <v>55</v>
      </c>
      <c r="G81" s="770">
        <v>266808.11979999999</v>
      </c>
      <c r="H81" s="770">
        <v>46.598600000000005</v>
      </c>
      <c r="I81" s="771"/>
      <c r="J81" s="770"/>
      <c r="K81" s="771">
        <v>266808.12</v>
      </c>
      <c r="L81" s="768">
        <v>46.598600000000005</v>
      </c>
      <c r="M81" s="770"/>
      <c r="N81" s="770"/>
      <c r="O81" s="770"/>
      <c r="P81" s="768"/>
    </row>
    <row r="82" spans="6:16">
      <c r="F82" s="763">
        <v>56</v>
      </c>
      <c r="G82" s="770">
        <v>2901.9323999999997</v>
      </c>
      <c r="H82" s="770">
        <v>0.4446</v>
      </c>
      <c r="I82" s="771">
        <v>2901.93</v>
      </c>
      <c r="J82" s="768">
        <v>0.4446</v>
      </c>
      <c r="K82" s="771"/>
      <c r="L82" s="770"/>
      <c r="M82" s="770"/>
      <c r="N82" s="770"/>
      <c r="O82" s="770"/>
      <c r="P82" s="768"/>
    </row>
    <row r="83" spans="6:16">
      <c r="F83" s="763">
        <v>57</v>
      </c>
      <c r="G83" s="770">
        <v>14422.8</v>
      </c>
      <c r="H83" s="770">
        <v>0</v>
      </c>
      <c r="I83" s="771">
        <v>14422.8</v>
      </c>
      <c r="J83" s="768">
        <v>0</v>
      </c>
      <c r="K83" s="771"/>
      <c r="L83" s="770"/>
      <c r="M83" s="770"/>
      <c r="N83" s="770"/>
      <c r="O83" s="770"/>
      <c r="P83" s="768"/>
    </row>
    <row r="84" spans="6:16">
      <c r="F84" s="763">
        <v>58</v>
      </c>
      <c r="G84" s="770">
        <v>17607.8832</v>
      </c>
      <c r="H84" s="770">
        <v>3.8327999999999998</v>
      </c>
      <c r="I84" s="771">
        <v>17607.88</v>
      </c>
      <c r="J84" s="768">
        <v>3.8327999999999998</v>
      </c>
      <c r="K84" s="771"/>
      <c r="L84" s="770"/>
      <c r="M84" s="770"/>
      <c r="N84" s="770"/>
      <c r="O84" s="770"/>
      <c r="P84" s="768"/>
    </row>
    <row r="85" spans="6:16">
      <c r="F85" s="763">
        <v>59</v>
      </c>
      <c r="G85" s="770">
        <v>12314.6764</v>
      </c>
      <c r="H85" s="770">
        <v>2.6806000000000001</v>
      </c>
      <c r="I85" s="771">
        <v>12314.68</v>
      </c>
      <c r="J85" s="768">
        <v>2.6806000000000001</v>
      </c>
      <c r="K85" s="771"/>
      <c r="L85" s="770"/>
      <c r="M85" s="770"/>
      <c r="N85" s="770"/>
      <c r="O85" s="770"/>
      <c r="P85" s="768"/>
    </row>
    <row r="86" spans="6:16">
      <c r="F86" s="763">
        <v>60</v>
      </c>
      <c r="G86" s="770">
        <v>1260241.4000000001</v>
      </c>
      <c r="H86" s="770">
        <v>209.88</v>
      </c>
      <c r="I86" s="771"/>
      <c r="J86" s="770"/>
      <c r="K86" s="771">
        <v>1260241.3999999999</v>
      </c>
      <c r="L86" s="768">
        <v>209.88</v>
      </c>
      <c r="M86" s="770"/>
      <c r="N86" s="770"/>
      <c r="O86" s="770"/>
      <c r="P86" s="768"/>
    </row>
    <row r="87" spans="6:16">
      <c r="F87" s="763">
        <v>61</v>
      </c>
      <c r="G87" s="770">
        <v>13782</v>
      </c>
      <c r="H87" s="770">
        <v>3</v>
      </c>
      <c r="I87" s="771"/>
      <c r="J87" s="770"/>
      <c r="K87" s="771">
        <v>13782</v>
      </c>
      <c r="L87" s="768">
        <v>3</v>
      </c>
      <c r="M87" s="770"/>
      <c r="N87" s="770"/>
      <c r="O87" s="770"/>
      <c r="P87" s="768"/>
    </row>
    <row r="88" spans="6:16">
      <c r="F88" s="755"/>
      <c r="G88" s="770"/>
      <c r="H88" s="770"/>
      <c r="I88" s="770"/>
      <c r="J88" s="770"/>
      <c r="K88" s="770"/>
      <c r="L88" s="770"/>
      <c r="M88" s="770"/>
      <c r="N88" s="770"/>
      <c r="O88" s="770"/>
      <c r="P88" s="768"/>
    </row>
    <row r="89" spans="6:16">
      <c r="F89" s="772" t="s">
        <v>26</v>
      </c>
      <c r="G89" s="773">
        <f>SUM(G27:G87)</f>
        <v>6247360.9604000011</v>
      </c>
      <c r="H89" s="773">
        <f>SUM(H27:H87)</f>
        <v>770.05470000000003</v>
      </c>
      <c r="I89" s="773">
        <f t="shared" ref="I89:P89" si="0">SUM(I27:I87)</f>
        <v>394629.41999999993</v>
      </c>
      <c r="J89" s="773">
        <f t="shared" si="0"/>
        <v>59.660999999999994</v>
      </c>
      <c r="K89" s="773">
        <f t="shared" si="0"/>
        <v>4770090.05</v>
      </c>
      <c r="L89" s="773">
        <f t="shared" si="0"/>
        <v>694.47429999999997</v>
      </c>
      <c r="M89" s="773">
        <f t="shared" si="0"/>
        <v>460659.3</v>
      </c>
      <c r="N89" s="773">
        <f t="shared" si="0"/>
        <v>15.919999999999998</v>
      </c>
      <c r="O89" s="773">
        <f t="shared" si="0"/>
        <v>621982.19999999995</v>
      </c>
      <c r="P89" s="773">
        <f t="shared" si="0"/>
        <v>0</v>
      </c>
    </row>
  </sheetData>
  <mergeCells count="4">
    <mergeCell ref="B16:X16"/>
    <mergeCell ref="G25:H25"/>
    <mergeCell ref="V25:W25"/>
    <mergeCell ref="X25:Y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Leslie Dugas</cp:lastModifiedBy>
  <cp:lastPrinted>2017-05-24T00:43:43Z</cp:lastPrinted>
  <dcterms:created xsi:type="dcterms:W3CDTF">2012-03-05T18:56:04Z</dcterms:created>
  <dcterms:modified xsi:type="dcterms:W3CDTF">2019-11-01T14:57:21Z</dcterms:modified>
</cp:coreProperties>
</file>